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6"/>
  </bookViews>
  <sheets>
    <sheet name="PhoenixAutocall" sheetId="21" r:id="rId1"/>
    <sheet name="ValuationDate" sheetId="4" r:id="rId2"/>
    <sheet name="VolSurface_EURUSD" sheetId="10" r:id="rId3"/>
    <sheet name="VolSurface_GBPUSD" sheetId="11" r:id="rId4"/>
    <sheet name="VolSurface_EURGBP" sheetId="12" r:id="rId5"/>
    <sheet name="Vanillas" sheetId="9" r:id="rId6"/>
    <sheet name="VanillasCross3M_new" sheetId="19" r:id="rId7"/>
    <sheet name="VanillasCross3M" sheetId="18" r:id="rId8"/>
    <sheet name="VanillasCross1Y" sheetId="14" r:id="rId9"/>
    <sheet name="VisualizationLocalCorr" sheetId="16" r:id="rId10"/>
    <sheet name="Simulation" sheetId="17" r:id="rId11"/>
    <sheet name="Sheet1" sheetId="20" r:id="rId12"/>
  </sheets>
  <externalReferences>
    <externalReference r:id="rId13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df" localSheetId="0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localSheetId="9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df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RefDate">'[1]QL Curve'!$D$6</definedName>
    <definedName name="spotUL1">[1]EURUSDLocalVol!$G$12</definedName>
    <definedName name="wrn.EOD." localSheetId="0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localSheetId="9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EOD." hidden="1">{"ArgGraph",#N/A,FALSE,"Graphs";"ArgSpreadData",#N/A,FALSE,"ArgData";"BraGraph",#N/A,FALSE,"Graphs";"BraSpreadData",#N/A,FALSE,"BrazilData";"EcuSpreadData",#N/A,FALSE,"EcuData";"EcuGraph",#N/A,FALSE,"Ecuador";"MexGraph",#N/A,FALSE,"Graphs";"MexSpreadData",#N/A,FALSE,"MexData";"PolGraph",#N/A,FALSE,"Graphs";"PolSpreadData",#N/A,FALSE,"PolandData";"VenGraph",#N/A,FALSE,"Graphs";"VenSpreadData",#N/A,FALSE,"VenData"}</definedName>
    <definedName name="wrn.Graphs." localSheetId="0" hidden="1">{"BraGraph",#N/A,FALSE,"Graphs"}</definedName>
    <definedName name="wrn.Graphs." localSheetId="9" hidden="1">{"BraGraph",#N/A,FALSE,"Graphs"}</definedName>
    <definedName name="wrn.Graphs." hidden="1">{"BraGraph",#N/A,FALSE,"Graphs"}</definedName>
    <definedName name="wrn.SpreadData." localSheetId="0" hidden="1">{"ArgSpreadData",#N/A,FALSE,"ArgData";"BraSpreadData",#N/A,FALSE,"BrazilData";"MexSpreadData",#N/A,FALSE,"MexData";"PolSpreadData",#N/A,FALSE,"PolandData";"VenSpreadData",#N/A,FALSE,"VenData"}</definedName>
    <definedName name="wrn.SpreadData." localSheetId="9" hidden="1">{"ArgSpreadData",#N/A,FALSE,"ArgData";"BraSpreadData",#N/A,FALSE,"BrazilData";"MexSpreadData",#N/A,FALSE,"MexData";"PolSpreadData",#N/A,FALSE,"PolandData";"VenSpreadData",#N/A,FALSE,"VenData"}</definedName>
    <definedName name="wrn.SpreadData." hidden="1">{"ArgSpreadData",#N/A,FALSE,"ArgData";"BraSpreadData",#N/A,FALSE,"BrazilData";"MexSpreadData",#N/A,FALSE,"MexData";"PolSpreadData",#N/A,FALSE,"PolandData";"VenSpreadData",#N/A,FALSE,"VenData"}</definedName>
    <definedName name="wrn.SpreadGraphs." localSheetId="0" hidden="1">{"ArgGraph",#N/A,FALSE,"Graphs";"BraGraph",#N/A,FALSE,"Graphs";"MexGraph",#N/A,FALSE,"Graphs";"PolGraph",#N/A,FALSE,"Graphs";"VenGraph",#N/A,FALSE,"Graphs"}</definedName>
    <definedName name="wrn.SpreadGraphs." localSheetId="9" hidden="1">{"ArgGraph",#N/A,FALSE,"Graphs";"BraGraph",#N/A,FALSE,"Graphs";"MexGraph",#N/A,FALSE,"Graphs";"PolGraph",#N/A,FALSE,"Graphs";"VenGraph",#N/A,FALSE,"Graphs"}</definedName>
    <definedName name="wrn.SpreadGraphs." hidden="1">{"ArgGraph",#N/A,FALSE,"Graphs";"BraGraph",#N/A,FALSE,"Graphs";"MexGraph",#N/A,FALSE,"Graphs";"PolGraph",#N/A,FALSE,"Graphs";"VenGraph",#N/A,FALSE,"Graphs"}</definedName>
    <definedName name="wrn.Test." localSheetId="0" hidden="1">{"Agraph",#N/A,FALSE,"Graphs"}</definedName>
    <definedName name="wrn.Test." localSheetId="9" hidden="1">{"Agraph",#N/A,FALSE,"Graphs"}</definedName>
    <definedName name="wrn.Test." hidden="1">{"Agraph",#N/A,FALSE,"Graphs"}</definedName>
  </definedNames>
  <calcPr calcId="145621" calcMode="manual"/>
</workbook>
</file>

<file path=xl/calcChain.xml><?xml version="1.0" encoding="utf-8"?>
<calcChain xmlns="http://schemas.openxmlformats.org/spreadsheetml/2006/main">
  <c r="J78" i="14" l="1" a="1"/>
  <c r="K77" i="14"/>
  <c r="D72" i="14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70" i="14"/>
  <c r="D71" i="14" s="1"/>
  <c r="I54" i="14"/>
  <c r="I62" i="14" s="1"/>
  <c r="I70" i="14" s="1"/>
  <c r="I53" i="14"/>
  <c r="I61" i="14" s="1"/>
  <c r="I69" i="14" s="1"/>
  <c r="I39" i="14"/>
  <c r="I47" i="14" s="1"/>
  <c r="I55" i="14" s="1"/>
  <c r="I63" i="14" s="1"/>
  <c r="I71" i="14" s="1"/>
  <c r="D36" i="14"/>
  <c r="D33" i="14"/>
  <c r="I32" i="14"/>
  <c r="I40" i="14" s="1"/>
  <c r="I48" i="14" s="1"/>
  <c r="I56" i="14" s="1"/>
  <c r="I64" i="14" s="1"/>
  <c r="I72" i="14" s="1"/>
  <c r="D29" i="14"/>
  <c r="I24" i="14"/>
  <c r="I23" i="14"/>
  <c r="I31" i="14" s="1"/>
  <c r="I22" i="14"/>
  <c r="I30" i="14" s="1"/>
  <c r="I38" i="14" s="1"/>
  <c r="I46" i="14" s="1"/>
  <c r="I21" i="14"/>
  <c r="I29" i="14" s="1"/>
  <c r="I37" i="14" s="1"/>
  <c r="I45" i="14" s="1"/>
  <c r="I17" i="14"/>
  <c r="I25" i="14" s="1"/>
  <c r="I33" i="14" s="1"/>
  <c r="I41" i="14" s="1"/>
  <c r="I49" i="14" s="1"/>
  <c r="I57" i="14" s="1"/>
  <c r="I65" i="14" s="1"/>
  <c r="I73" i="14" s="1"/>
  <c r="I16" i="14"/>
  <c r="I15" i="14"/>
  <c r="I14" i="14"/>
  <c r="I13" i="14"/>
  <c r="C12" i="14"/>
  <c r="J78" i="18" a="1"/>
  <c r="K77" i="18"/>
  <c r="D72" i="18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70" i="18"/>
  <c r="D71" i="18" s="1"/>
  <c r="D36" i="18"/>
  <c r="D33" i="18"/>
  <c r="D32" i="18"/>
  <c r="I31" i="18"/>
  <c r="I39" i="18" s="1"/>
  <c r="I47" i="18" s="1"/>
  <c r="I55" i="18" s="1"/>
  <c r="I63" i="18" s="1"/>
  <c r="I71" i="18" s="1"/>
  <c r="I30" i="18"/>
  <c r="I38" i="18" s="1"/>
  <c r="I46" i="18" s="1"/>
  <c r="I54" i="18" s="1"/>
  <c r="I62" i="18" s="1"/>
  <c r="I70" i="18" s="1"/>
  <c r="D29" i="18"/>
  <c r="I23" i="18"/>
  <c r="I22" i="18"/>
  <c r="I21" i="18"/>
  <c r="I29" i="18" s="1"/>
  <c r="I37" i="18" s="1"/>
  <c r="I45" i="18" s="1"/>
  <c r="I53" i="18" s="1"/>
  <c r="I61" i="18" s="1"/>
  <c r="I69" i="18" s="1"/>
  <c r="I17" i="18"/>
  <c r="I25" i="18" s="1"/>
  <c r="I33" i="18" s="1"/>
  <c r="I41" i="18" s="1"/>
  <c r="I49" i="18" s="1"/>
  <c r="I57" i="18" s="1"/>
  <c r="I65" i="18" s="1"/>
  <c r="I73" i="18" s="1"/>
  <c r="I16" i="18"/>
  <c r="I24" i="18" s="1"/>
  <c r="I32" i="18" s="1"/>
  <c r="I40" i="18" s="1"/>
  <c r="I48" i="18" s="1"/>
  <c r="I56" i="18" s="1"/>
  <c r="I64" i="18" s="1"/>
  <c r="I72" i="18" s="1"/>
  <c r="I15" i="18"/>
  <c r="I14" i="18"/>
  <c r="I13" i="18"/>
  <c r="C12" i="18"/>
  <c r="H169" i="19"/>
  <c r="R167" i="19"/>
  <c r="Q167" i="19"/>
  <c r="Q169" i="19" s="1"/>
  <c r="P167" i="19"/>
  <c r="O167" i="19"/>
  <c r="O169" i="19" s="1"/>
  <c r="N167" i="19"/>
  <c r="M167" i="19"/>
  <c r="M169" i="19" s="1"/>
  <c r="L167" i="19"/>
  <c r="K167" i="19"/>
  <c r="K169" i="19" s="1"/>
  <c r="J167" i="19"/>
  <c r="I167" i="19"/>
  <c r="I169" i="19" s="1"/>
  <c r="H167" i="19"/>
  <c r="R165" i="19"/>
  <c r="Q165" i="19"/>
  <c r="P165" i="19"/>
  <c r="P169" i="19" s="1"/>
  <c r="O165" i="19"/>
  <c r="N165" i="19"/>
  <c r="N169" i="19" s="1"/>
  <c r="M165" i="19"/>
  <c r="L165" i="19"/>
  <c r="L169" i="19" s="1"/>
  <c r="K165" i="19"/>
  <c r="J165" i="19"/>
  <c r="I165" i="19"/>
  <c r="H165" i="19"/>
  <c r="R164" i="19"/>
  <c r="Q164" i="19"/>
  <c r="P164" i="19"/>
  <c r="O164" i="19"/>
  <c r="N164" i="19"/>
  <c r="M164" i="19"/>
  <c r="L164" i="19"/>
  <c r="K164" i="19"/>
  <c r="J164" i="19"/>
  <c r="I164" i="19"/>
  <c r="H164" i="19"/>
  <c r="R163" i="19"/>
  <c r="Q163" i="19"/>
  <c r="P163" i="19"/>
  <c r="O163" i="19"/>
  <c r="N163" i="19"/>
  <c r="M163" i="19"/>
  <c r="L163" i="19"/>
  <c r="K163" i="19"/>
  <c r="J163" i="19"/>
  <c r="I163" i="19"/>
  <c r="H163" i="19"/>
  <c r="R162" i="19"/>
  <c r="Q162" i="19"/>
  <c r="P162" i="19"/>
  <c r="O162" i="19"/>
  <c r="N162" i="19"/>
  <c r="M162" i="19"/>
  <c r="L162" i="19"/>
  <c r="K162" i="19"/>
  <c r="J162" i="19"/>
  <c r="I162" i="19"/>
  <c r="H162" i="19"/>
  <c r="R161" i="19"/>
  <c r="Q161" i="19"/>
  <c r="P161" i="19"/>
  <c r="O161" i="19"/>
  <c r="N161" i="19"/>
  <c r="M161" i="19"/>
  <c r="L161" i="19"/>
  <c r="K161" i="19"/>
  <c r="J161" i="19"/>
  <c r="I161" i="19"/>
  <c r="H161" i="19"/>
  <c r="I71" i="19"/>
  <c r="D70" i="19"/>
  <c r="D71" i="19" s="1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I45" i="19"/>
  <c r="I53" i="19" s="1"/>
  <c r="I61" i="19" s="1"/>
  <c r="I69" i="19" s="1"/>
  <c r="I40" i="19"/>
  <c r="I48" i="19" s="1"/>
  <c r="I56" i="19" s="1"/>
  <c r="I64" i="19" s="1"/>
  <c r="I72" i="19" s="1"/>
  <c r="D36" i="19"/>
  <c r="D33" i="19"/>
  <c r="I32" i="19"/>
  <c r="D32" i="19"/>
  <c r="I31" i="19"/>
  <c r="I39" i="19" s="1"/>
  <c r="I47" i="19" s="1"/>
  <c r="I55" i="19" s="1"/>
  <c r="I63" i="19" s="1"/>
  <c r="D29" i="19"/>
  <c r="I17" i="19"/>
  <c r="I25" i="19" s="1"/>
  <c r="I33" i="19" s="1"/>
  <c r="I41" i="19" s="1"/>
  <c r="I49" i="19" s="1"/>
  <c r="I57" i="19" s="1"/>
  <c r="I65" i="19" s="1"/>
  <c r="I73" i="19" s="1"/>
  <c r="I16" i="19"/>
  <c r="I24" i="19" s="1"/>
  <c r="I15" i="19"/>
  <c r="I23" i="19" s="1"/>
  <c r="I14" i="19"/>
  <c r="I22" i="19" s="1"/>
  <c r="I30" i="19" s="1"/>
  <c r="I38" i="19" s="1"/>
  <c r="I46" i="19" s="1"/>
  <c r="I54" i="19" s="1"/>
  <c r="I62" i="19" s="1"/>
  <c r="I70" i="19" s="1"/>
  <c r="I13" i="19"/>
  <c r="I21" i="19" s="1"/>
  <c r="I29" i="19" s="1"/>
  <c r="I37" i="19" s="1"/>
  <c r="C12" i="19"/>
  <c r="J41" i="9"/>
  <c r="J49" i="9" s="1"/>
  <c r="J57" i="9" s="1"/>
  <c r="J65" i="9" s="1"/>
  <c r="J73" i="9" s="1"/>
  <c r="J39" i="9"/>
  <c r="J47" i="9" s="1"/>
  <c r="J55" i="9" s="1"/>
  <c r="J63" i="9" s="1"/>
  <c r="J71" i="9" s="1"/>
  <c r="J33" i="9"/>
  <c r="J31" i="9"/>
  <c r="J25" i="9"/>
  <c r="J24" i="9"/>
  <c r="J32" i="9" s="1"/>
  <c r="J40" i="9" s="1"/>
  <c r="J48" i="9" s="1"/>
  <c r="J56" i="9" s="1"/>
  <c r="J64" i="9" s="1"/>
  <c r="J72" i="9" s="1"/>
  <c r="J23" i="9"/>
  <c r="J22" i="9"/>
  <c r="J30" i="9" s="1"/>
  <c r="J38" i="9" s="1"/>
  <c r="J46" i="9" s="1"/>
  <c r="J54" i="9" s="1"/>
  <c r="J62" i="9" s="1"/>
  <c r="J70" i="9" s="1"/>
  <c r="J21" i="9"/>
  <c r="J29" i="9" s="1"/>
  <c r="J37" i="9" s="1"/>
  <c r="J45" i="9" s="1"/>
  <c r="J53" i="9" s="1"/>
  <c r="J61" i="9" s="1"/>
  <c r="J69" i="9" s="1"/>
  <c r="J17" i="9"/>
  <c r="J16" i="9"/>
  <c r="J15" i="9"/>
  <c r="J14" i="9"/>
  <c r="C14" i="9"/>
  <c r="J13" i="9"/>
  <c r="M32" i="12"/>
  <c r="L32" i="12"/>
  <c r="K32" i="12"/>
  <c r="J32" i="12"/>
  <c r="I32" i="12"/>
  <c r="H32" i="12"/>
  <c r="G32" i="12"/>
  <c r="F32" i="12"/>
  <c r="E32" i="12"/>
  <c r="D32" i="12"/>
  <c r="C32" i="12"/>
  <c r="D35" i="11"/>
  <c r="B35" i="11" s="1"/>
  <c r="E32" i="11"/>
  <c r="D32" i="11"/>
  <c r="C32" i="11"/>
  <c r="D31" i="11"/>
  <c r="C31" i="11"/>
  <c r="M30" i="11"/>
  <c r="L30" i="11"/>
  <c r="K30" i="11"/>
  <c r="J30" i="11"/>
  <c r="I30" i="11"/>
  <c r="H30" i="11"/>
  <c r="G30" i="11"/>
  <c r="F30" i="11"/>
  <c r="E30" i="11"/>
  <c r="D30" i="11"/>
  <c r="C30" i="11"/>
  <c r="C18" i="21"/>
  <c r="C17" i="21"/>
  <c r="D2" i="21"/>
  <c r="E63" i="14"/>
  <c r="D6" i="14"/>
  <c r="D5" i="14"/>
  <c r="L77" i="18"/>
  <c r="L77" i="14"/>
  <c r="D66" i="14"/>
  <c r="D28" i="14"/>
  <c r="D28" i="18"/>
  <c r="D6" i="18"/>
  <c r="D5" i="18"/>
  <c r="D6" i="19"/>
  <c r="D5" i="19"/>
  <c r="D4" i="14"/>
  <c r="G6" i="18"/>
  <c r="G5" i="18"/>
  <c r="G6" i="19"/>
  <c r="D4" i="19"/>
  <c r="E36" i="9"/>
  <c r="H6" i="9"/>
  <c r="D5" i="9"/>
  <c r="C3" i="4"/>
  <c r="D2" i="14" s="1"/>
  <c r="J48" i="14"/>
  <c r="J45" i="14"/>
  <c r="J40" i="14"/>
  <c r="J31" i="14"/>
  <c r="J8" i="14"/>
  <c r="D4" i="18"/>
  <c r="D7" i="9"/>
  <c r="D2" i="9"/>
  <c r="C2" i="12"/>
  <c r="J16" i="14"/>
  <c r="K64" i="9"/>
  <c r="K47" i="9"/>
  <c r="K23" i="9"/>
  <c r="K9" i="9"/>
  <c r="D4" i="9"/>
  <c r="O24" i="12"/>
  <c r="O16" i="12"/>
  <c r="O9" i="12"/>
  <c r="C2" i="11"/>
  <c r="C2" i="10"/>
  <c r="G16" i="21"/>
  <c r="G12" i="21"/>
  <c r="I5" i="21"/>
  <c r="J30" i="14"/>
  <c r="J15" i="14"/>
  <c r="E63" i="18"/>
  <c r="D2" i="18"/>
  <c r="K65" i="9"/>
  <c r="K61" i="9"/>
  <c r="K48" i="9"/>
  <c r="K6" i="9"/>
  <c r="H5" i="9"/>
  <c r="O26" i="12"/>
  <c r="O18" i="12"/>
  <c r="O10" i="12"/>
  <c r="O9" i="11"/>
  <c r="O16" i="10"/>
  <c r="G17" i="21"/>
  <c r="G15" i="21"/>
  <c r="G9" i="21"/>
  <c r="G5" i="21"/>
  <c r="J37" i="14"/>
  <c r="J14" i="14"/>
  <c r="D66" i="18"/>
  <c r="J40" i="18"/>
  <c r="J24" i="18"/>
  <c r="J21" i="18"/>
  <c r="J8" i="18"/>
  <c r="D66" i="19"/>
  <c r="G5" i="19"/>
  <c r="K62" i="9"/>
  <c r="K49" i="9"/>
  <c r="K45" i="9"/>
  <c r="K37" i="9"/>
  <c r="K17" i="9"/>
  <c r="K16" i="9"/>
  <c r="K15" i="9"/>
  <c r="K14" i="9"/>
  <c r="H7" i="9"/>
  <c r="D6" i="9"/>
  <c r="O28" i="12"/>
  <c r="O20" i="12"/>
  <c r="O12" i="12"/>
  <c r="O7" i="12"/>
  <c r="O26" i="11"/>
  <c r="O18" i="11"/>
  <c r="O10" i="11"/>
  <c r="O26" i="10"/>
  <c r="O18" i="10"/>
  <c r="O10" i="10"/>
  <c r="G18" i="21"/>
  <c r="G14" i="21"/>
  <c r="I6" i="21"/>
  <c r="J47" i="14"/>
  <c r="J13" i="14"/>
  <c r="G6" i="14"/>
  <c r="G5" i="14"/>
  <c r="J48" i="18"/>
  <c r="J47" i="18"/>
  <c r="J22" i="18"/>
  <c r="J16" i="18"/>
  <c r="J14" i="18"/>
  <c r="J5" i="18"/>
  <c r="D2" i="19"/>
  <c r="K63" i="9"/>
  <c r="K46" i="9"/>
  <c r="K8" i="9"/>
  <c r="O22" i="12"/>
  <c r="O14" i="12"/>
  <c r="O8" i="12"/>
  <c r="O28" i="11"/>
  <c r="O20" i="11"/>
  <c r="O12" i="11"/>
  <c r="O7" i="11"/>
  <c r="O28" i="10"/>
  <c r="O20" i="10"/>
  <c r="O12" i="10"/>
  <c r="O7" i="10"/>
  <c r="G13" i="21"/>
  <c r="G10" i="21"/>
  <c r="G8" i="21"/>
  <c r="G6" i="21"/>
  <c r="O24" i="11"/>
  <c r="O16" i="11"/>
  <c r="O24" i="10"/>
  <c r="O9" i="10"/>
  <c r="G11" i="21"/>
  <c r="G7" i="21"/>
  <c r="D56" i="14"/>
  <c r="B69" i="14" s="1" a="1"/>
  <c r="J63" i="14"/>
  <c r="J5" i="14"/>
  <c r="J6" i="14"/>
  <c r="J9" i="14"/>
  <c r="J17" i="14"/>
  <c r="J21" i="14"/>
  <c r="J22" i="14"/>
  <c r="J23" i="14"/>
  <c r="J24" i="14"/>
  <c r="J41" i="14"/>
  <c r="J46" i="14"/>
  <c r="J70" i="14"/>
  <c r="J71" i="14"/>
  <c r="J7" i="14"/>
  <c r="J29" i="14"/>
  <c r="J32" i="14"/>
  <c r="J33" i="14"/>
  <c r="J38" i="14"/>
  <c r="J53" i="14"/>
  <c r="J56" i="14"/>
  <c r="J57" i="14"/>
  <c r="J25" i="14"/>
  <c r="J39" i="14"/>
  <c r="J49" i="14"/>
  <c r="J55" i="14"/>
  <c r="J62" i="14"/>
  <c r="J65" i="14"/>
  <c r="J72" i="14"/>
  <c r="J54" i="14"/>
  <c r="J61" i="14"/>
  <c r="J64" i="14"/>
  <c r="J69" i="14"/>
  <c r="J73" i="14"/>
  <c r="K5" i="9"/>
  <c r="K13" i="9"/>
  <c r="K21" i="9"/>
  <c r="K22" i="9"/>
  <c r="K25" i="9"/>
  <c r="K29" i="9"/>
  <c r="K31" i="9"/>
  <c r="K33" i="9"/>
  <c r="K39" i="9"/>
  <c r="K40" i="9"/>
  <c r="K53" i="9"/>
  <c r="K55" i="9"/>
  <c r="K57" i="9"/>
  <c r="K70" i="9"/>
  <c r="K72" i="9"/>
  <c r="K7" i="9"/>
  <c r="K24" i="9"/>
  <c r="D29" i="9"/>
  <c r="B40" i="9" s="1" a="1"/>
  <c r="K30" i="9"/>
  <c r="K32" i="9"/>
  <c r="K38" i="9"/>
  <c r="K41" i="9"/>
  <c r="K54" i="9"/>
  <c r="K56" i="9"/>
  <c r="K69" i="9"/>
  <c r="K71" i="9"/>
  <c r="K73" i="9"/>
  <c r="O11" i="12"/>
  <c r="O15" i="12"/>
  <c r="O19" i="12"/>
  <c r="O23" i="12"/>
  <c r="O27" i="12"/>
  <c r="O13" i="12"/>
  <c r="O17" i="12"/>
  <c r="O21" i="12"/>
  <c r="O25" i="12"/>
  <c r="O29" i="12"/>
  <c r="O8" i="11"/>
  <c r="O14" i="11"/>
  <c r="O22" i="11"/>
  <c r="O13" i="11"/>
  <c r="O17" i="11"/>
  <c r="O21" i="11"/>
  <c r="O25" i="11"/>
  <c r="O29" i="11"/>
  <c r="O11" i="11"/>
  <c r="O15" i="11"/>
  <c r="O19" i="11"/>
  <c r="O23" i="11"/>
  <c r="O27" i="11"/>
  <c r="O8" i="10"/>
  <c r="O14" i="10"/>
  <c r="O22" i="10"/>
  <c r="O13" i="10"/>
  <c r="O17" i="10"/>
  <c r="O21" i="10"/>
  <c r="O25" i="10"/>
  <c r="O29" i="10"/>
  <c r="O11" i="10"/>
  <c r="O15" i="10"/>
  <c r="O19" i="10"/>
  <c r="O23" i="10"/>
  <c r="O27" i="10"/>
  <c r="J6" i="18"/>
  <c r="J29" i="18"/>
  <c r="J38" i="18"/>
  <c r="J54" i="18"/>
  <c r="J64" i="18"/>
  <c r="J70" i="18"/>
  <c r="J23" i="18"/>
  <c r="J32" i="18"/>
  <c r="J46" i="18"/>
  <c r="J61" i="18"/>
  <c r="J9" i="18"/>
  <c r="J15" i="18"/>
  <c r="J39" i="18"/>
  <c r="J55" i="18"/>
  <c r="J13" i="18"/>
  <c r="J17" i="18"/>
  <c r="J25" i="18"/>
  <c r="J31" i="18"/>
  <c r="J53" i="18"/>
  <c r="J63" i="18"/>
  <c r="J72" i="18"/>
  <c r="J7" i="18"/>
  <c r="J30" i="18"/>
  <c r="J33" i="18"/>
  <c r="J37" i="18"/>
  <c r="J41" i="18"/>
  <c r="J45" i="18"/>
  <c r="J56" i="18"/>
  <c r="J69" i="18"/>
  <c r="J73" i="18"/>
  <c r="J49" i="18"/>
  <c r="D56" i="18"/>
  <c r="B69" i="18" s="1" a="1"/>
  <c r="J57" i="18"/>
  <c r="J62" i="18"/>
  <c r="J65" i="18"/>
  <c r="J71" i="18"/>
  <c r="I7" i="21"/>
  <c r="J22" i="19"/>
  <c r="J32" i="19"/>
  <c r="J37" i="19"/>
  <c r="J8" i="19"/>
  <c r="J13" i="19"/>
  <c r="J38" i="19"/>
  <c r="J47" i="19"/>
  <c r="J56" i="19"/>
  <c r="J62" i="19"/>
  <c r="J9" i="19"/>
  <c r="J39" i="19"/>
  <c r="J48" i="19"/>
  <c r="J63" i="19"/>
  <c r="J6" i="19"/>
  <c r="J16" i="19"/>
  <c r="J24" i="19"/>
  <c r="J29" i="19"/>
  <c r="J64" i="19"/>
  <c r="J5" i="19"/>
  <c r="J14" i="19"/>
  <c r="J17" i="19"/>
  <c r="J21" i="19"/>
  <c r="J31" i="19"/>
  <c r="J49" i="19"/>
  <c r="J53" i="19"/>
  <c r="J55" i="19"/>
  <c r="J61" i="19"/>
  <c r="J23" i="19"/>
  <c r="J33" i="19"/>
  <c r="J41" i="19"/>
  <c r="J54" i="19"/>
  <c r="D56" i="19"/>
  <c r="B69" i="19" s="1" a="1"/>
  <c r="J7" i="19"/>
  <c r="J15" i="19"/>
  <c r="J25" i="19"/>
  <c r="J30" i="19"/>
  <c r="J40" i="19"/>
  <c r="J45" i="19"/>
  <c r="J46" i="19"/>
  <c r="J57" i="19"/>
  <c r="J65" i="19"/>
  <c r="J69" i="19"/>
  <c r="J70" i="19"/>
  <c r="J71" i="19"/>
  <c r="J72" i="19"/>
  <c r="J73" i="19"/>
  <c r="I8" i="21"/>
  <c r="J8" i="21" l="1"/>
  <c r="K73" i="19"/>
  <c r="K72" i="19"/>
  <c r="K71" i="19"/>
  <c r="K70" i="19"/>
  <c r="K69" i="19"/>
  <c r="K65" i="19"/>
  <c r="K57" i="19"/>
  <c r="K46" i="19"/>
  <c r="K45" i="19"/>
  <c r="K40" i="19"/>
  <c r="K30" i="19"/>
  <c r="K25" i="19"/>
  <c r="K15" i="19"/>
  <c r="K7" i="19"/>
  <c r="B70" i="19"/>
  <c r="B74" i="19"/>
  <c r="B78" i="19"/>
  <c r="B82" i="19"/>
  <c r="B86" i="19"/>
  <c r="B90" i="19"/>
  <c r="B94" i="19"/>
  <c r="B98" i="19"/>
  <c r="B102" i="19"/>
  <c r="B106" i="19"/>
  <c r="B110" i="19"/>
  <c r="B114" i="19"/>
  <c r="B118" i="19"/>
  <c r="B122" i="19"/>
  <c r="B126" i="19"/>
  <c r="B130" i="19"/>
  <c r="B134" i="19"/>
  <c r="B138" i="19"/>
  <c r="B142" i="19"/>
  <c r="B146" i="19"/>
  <c r="B150" i="19"/>
  <c r="B154" i="19"/>
  <c r="B158" i="19"/>
  <c r="B162" i="19"/>
  <c r="B166" i="19"/>
  <c r="B170" i="19"/>
  <c r="B174" i="19"/>
  <c r="B178" i="19"/>
  <c r="B182" i="19"/>
  <c r="B186" i="19"/>
  <c r="B190" i="19"/>
  <c r="B194" i="19"/>
  <c r="B198" i="19"/>
  <c r="B202" i="19"/>
  <c r="B206" i="19"/>
  <c r="B210" i="19"/>
  <c r="B214" i="19"/>
  <c r="B218" i="19"/>
  <c r="B222" i="19"/>
  <c r="B226" i="19"/>
  <c r="B230" i="19"/>
  <c r="B234" i="19"/>
  <c r="B238" i="19"/>
  <c r="B242" i="19"/>
  <c r="B246" i="19"/>
  <c r="B250" i="19"/>
  <c r="B254" i="19"/>
  <c r="B258" i="19"/>
  <c r="B262" i="19"/>
  <c r="B266" i="19"/>
  <c r="B270" i="19"/>
  <c r="B274" i="19"/>
  <c r="B278" i="19"/>
  <c r="B282" i="19"/>
  <c r="B286" i="19"/>
  <c r="B290" i="19"/>
  <c r="B294" i="19"/>
  <c r="B298" i="19"/>
  <c r="B302" i="19"/>
  <c r="B306" i="19"/>
  <c r="B310" i="19"/>
  <c r="B314" i="19"/>
  <c r="B318" i="19"/>
  <c r="B322" i="19"/>
  <c r="B326" i="19"/>
  <c r="B330" i="19"/>
  <c r="B334" i="19"/>
  <c r="B338" i="19"/>
  <c r="B342" i="19"/>
  <c r="B346" i="19"/>
  <c r="B350" i="19"/>
  <c r="B354" i="19"/>
  <c r="B358" i="19"/>
  <c r="B362" i="19"/>
  <c r="B366" i="19"/>
  <c r="B370" i="19"/>
  <c r="B374" i="19"/>
  <c r="B378" i="19"/>
  <c r="B382" i="19"/>
  <c r="B386" i="19"/>
  <c r="B390" i="19"/>
  <c r="B394" i="19"/>
  <c r="B398" i="19"/>
  <c r="B402" i="19"/>
  <c r="B406" i="19"/>
  <c r="B410" i="19"/>
  <c r="B414" i="19"/>
  <c r="B418" i="19"/>
  <c r="B422" i="19"/>
  <c r="B426" i="19"/>
  <c r="B430" i="19"/>
  <c r="B434" i="19"/>
  <c r="B438" i="19"/>
  <c r="B442" i="19"/>
  <c r="B446" i="19"/>
  <c r="B450" i="19"/>
  <c r="B454" i="19"/>
  <c r="B458" i="19"/>
  <c r="B462" i="19"/>
  <c r="B466" i="19"/>
  <c r="B470" i="19"/>
  <c r="B474" i="19"/>
  <c r="B478" i="19"/>
  <c r="B482" i="19"/>
  <c r="B486" i="19"/>
  <c r="B490" i="19"/>
  <c r="B494" i="19"/>
  <c r="B498" i="19"/>
  <c r="B502" i="19"/>
  <c r="B506" i="19"/>
  <c r="B510" i="19"/>
  <c r="B514" i="19"/>
  <c r="B518" i="19"/>
  <c r="B522" i="19"/>
  <c r="B526" i="19"/>
  <c r="B530" i="19"/>
  <c r="B534" i="19"/>
  <c r="B538" i="19"/>
  <c r="B542" i="19"/>
  <c r="B546" i="19"/>
  <c r="B550" i="19"/>
  <c r="B554" i="19"/>
  <c r="B558" i="19"/>
  <c r="B562" i="19"/>
  <c r="B566" i="19"/>
  <c r="B570" i="19"/>
  <c r="B574" i="19"/>
  <c r="B578" i="19"/>
  <c r="B582" i="19"/>
  <c r="B586" i="19"/>
  <c r="B590" i="19"/>
  <c r="B594" i="19"/>
  <c r="B598" i="19"/>
  <c r="B602" i="19"/>
  <c r="B606" i="19"/>
  <c r="B610" i="19"/>
  <c r="B614" i="19"/>
  <c r="B618" i="19"/>
  <c r="B622" i="19"/>
  <c r="B626" i="19"/>
  <c r="B630" i="19"/>
  <c r="B634" i="19"/>
  <c r="B638" i="19"/>
  <c r="B642" i="19"/>
  <c r="B646" i="19"/>
  <c r="B650" i="19"/>
  <c r="B654" i="19"/>
  <c r="B658" i="19"/>
  <c r="B662" i="19"/>
  <c r="B666" i="19"/>
  <c r="B670" i="19"/>
  <c r="B674" i="19"/>
  <c r="B678" i="19"/>
  <c r="B682" i="19"/>
  <c r="B686" i="19"/>
  <c r="B690" i="19"/>
  <c r="B694" i="19"/>
  <c r="B698" i="19"/>
  <c r="B702" i="19"/>
  <c r="B706" i="19"/>
  <c r="B710" i="19"/>
  <c r="B714" i="19"/>
  <c r="B718" i="19"/>
  <c r="B722" i="19"/>
  <c r="B726" i="19"/>
  <c r="B730" i="19"/>
  <c r="B734" i="19"/>
  <c r="B738" i="19"/>
  <c r="B742" i="19"/>
  <c r="B746" i="19"/>
  <c r="B750" i="19"/>
  <c r="B754" i="19"/>
  <c r="B758" i="19"/>
  <c r="B762" i="19"/>
  <c r="B766" i="19"/>
  <c r="B770" i="19"/>
  <c r="B774" i="19"/>
  <c r="B778" i="19"/>
  <c r="B782" i="19"/>
  <c r="B786" i="19"/>
  <c r="B790" i="19"/>
  <c r="B73" i="19"/>
  <c r="B79" i="19"/>
  <c r="B84" i="19"/>
  <c r="B89" i="19"/>
  <c r="B95" i="19"/>
  <c r="B100" i="19"/>
  <c r="B105" i="19"/>
  <c r="B111" i="19"/>
  <c r="B116" i="19"/>
  <c r="B121" i="19"/>
  <c r="B127" i="19"/>
  <c r="B132" i="19"/>
  <c r="B137" i="19"/>
  <c r="B143" i="19"/>
  <c r="B148" i="19"/>
  <c r="B153" i="19"/>
  <c r="B159" i="19"/>
  <c r="B164" i="19"/>
  <c r="B169" i="19"/>
  <c r="B175" i="19"/>
  <c r="B180" i="19"/>
  <c r="B185" i="19"/>
  <c r="B191" i="19"/>
  <c r="B196" i="19"/>
  <c r="B201" i="19"/>
  <c r="B207" i="19"/>
  <c r="B212" i="19"/>
  <c r="B217" i="19"/>
  <c r="B223" i="19"/>
  <c r="B228" i="19"/>
  <c r="B233" i="19"/>
  <c r="B239" i="19"/>
  <c r="B244" i="19"/>
  <c r="B249" i="19"/>
  <c r="B255" i="19"/>
  <c r="B260" i="19"/>
  <c r="B265" i="19"/>
  <c r="B271" i="19"/>
  <c r="B276" i="19"/>
  <c r="B281" i="19"/>
  <c r="B287" i="19"/>
  <c r="B292" i="19"/>
  <c r="B297" i="19"/>
  <c r="B303" i="19"/>
  <c r="B308" i="19"/>
  <c r="B313" i="19"/>
  <c r="B319" i="19"/>
  <c r="B324" i="19"/>
  <c r="B329" i="19"/>
  <c r="B335" i="19"/>
  <c r="B340" i="19"/>
  <c r="B345" i="19"/>
  <c r="B351" i="19"/>
  <c r="B356" i="19"/>
  <c r="B361" i="19"/>
  <c r="B367" i="19"/>
  <c r="B372" i="19"/>
  <c r="B377" i="19"/>
  <c r="B383" i="19"/>
  <c r="B388" i="19"/>
  <c r="B393" i="19"/>
  <c r="B399" i="19"/>
  <c r="B404" i="19"/>
  <c r="B409" i="19"/>
  <c r="B415" i="19"/>
  <c r="B420" i="19"/>
  <c r="B425" i="19"/>
  <c r="B431" i="19"/>
  <c r="B436" i="19"/>
  <c r="B441" i="19"/>
  <c r="B447" i="19"/>
  <c r="B452" i="19"/>
  <c r="B457" i="19"/>
  <c r="B463" i="19"/>
  <c r="B468" i="19"/>
  <c r="B473" i="19"/>
  <c r="B479" i="19"/>
  <c r="B484" i="19"/>
  <c r="B489" i="19"/>
  <c r="B495" i="19"/>
  <c r="B500" i="19"/>
  <c r="B505" i="19"/>
  <c r="B511" i="19"/>
  <c r="B516" i="19"/>
  <c r="B521" i="19"/>
  <c r="B527" i="19"/>
  <c r="B532" i="19"/>
  <c r="B537" i="19"/>
  <c r="B543" i="19"/>
  <c r="B548" i="19"/>
  <c r="B553" i="19"/>
  <c r="B559" i="19"/>
  <c r="B564" i="19"/>
  <c r="B569" i="19"/>
  <c r="B575" i="19"/>
  <c r="B580" i="19"/>
  <c r="B585" i="19"/>
  <c r="B591" i="19"/>
  <c r="B596" i="19"/>
  <c r="B601" i="19"/>
  <c r="B607" i="19"/>
  <c r="B612" i="19"/>
  <c r="B617" i="19"/>
  <c r="B623" i="19"/>
  <c r="B628" i="19"/>
  <c r="B633" i="19"/>
  <c r="B639" i="19"/>
  <c r="B644" i="19"/>
  <c r="B649" i="19"/>
  <c r="B655" i="19"/>
  <c r="B660" i="19"/>
  <c r="B665" i="19"/>
  <c r="B671" i="19"/>
  <c r="B676" i="19"/>
  <c r="B681" i="19"/>
  <c r="B687" i="19"/>
  <c r="B692" i="19"/>
  <c r="B697" i="19"/>
  <c r="B703" i="19"/>
  <c r="B708" i="19"/>
  <c r="B713" i="19"/>
  <c r="B719" i="19"/>
  <c r="B724" i="19"/>
  <c r="B729" i="19"/>
  <c r="B735" i="19"/>
  <c r="B740" i="19"/>
  <c r="B745" i="19"/>
  <c r="B751" i="19"/>
  <c r="B756" i="19"/>
  <c r="B761" i="19"/>
  <c r="B767" i="19"/>
  <c r="B772" i="19"/>
  <c r="B777" i="19"/>
  <c r="B783" i="19"/>
  <c r="B788" i="19"/>
  <c r="B71" i="19"/>
  <c r="B76" i="19"/>
  <c r="B81" i="19"/>
  <c r="B87" i="19"/>
  <c r="B92" i="19"/>
  <c r="B97" i="19"/>
  <c r="B103" i="19"/>
  <c r="B108" i="19"/>
  <c r="B113" i="19"/>
  <c r="B119" i="19"/>
  <c r="B124" i="19"/>
  <c r="B129" i="19"/>
  <c r="B135" i="19"/>
  <c r="B140" i="19"/>
  <c r="B145" i="19"/>
  <c r="B151" i="19"/>
  <c r="B156" i="19"/>
  <c r="B161" i="19"/>
  <c r="B167" i="19"/>
  <c r="B172" i="19"/>
  <c r="B177" i="19"/>
  <c r="B183" i="19"/>
  <c r="B188" i="19"/>
  <c r="B193" i="19"/>
  <c r="B199" i="19"/>
  <c r="B204" i="19"/>
  <c r="B209" i="19"/>
  <c r="B215" i="19"/>
  <c r="B220" i="19"/>
  <c r="B225" i="19"/>
  <c r="B231" i="19"/>
  <c r="B236" i="19"/>
  <c r="B241" i="19"/>
  <c r="B247" i="19"/>
  <c r="B252" i="19"/>
  <c r="B257" i="19"/>
  <c r="B263" i="19"/>
  <c r="B268" i="19"/>
  <c r="B273" i="19"/>
  <c r="B279" i="19"/>
  <c r="B284" i="19"/>
  <c r="B289" i="19"/>
  <c r="B295" i="19"/>
  <c r="B300" i="19"/>
  <c r="B305" i="19"/>
  <c r="B311" i="19"/>
  <c r="B316" i="19"/>
  <c r="B321" i="19"/>
  <c r="B327" i="19"/>
  <c r="B332" i="19"/>
  <c r="B337" i="19"/>
  <c r="B343" i="19"/>
  <c r="B348" i="19"/>
  <c r="B353" i="19"/>
  <c r="B359" i="19"/>
  <c r="B364" i="19"/>
  <c r="B369" i="19"/>
  <c r="B375" i="19"/>
  <c r="B380" i="19"/>
  <c r="B385" i="19"/>
  <c r="B391" i="19"/>
  <c r="B396" i="19"/>
  <c r="B401" i="19"/>
  <c r="B407" i="19"/>
  <c r="B412" i="19"/>
  <c r="B417" i="19"/>
  <c r="B423" i="19"/>
  <c r="B428" i="19"/>
  <c r="B433" i="19"/>
  <c r="B439" i="19"/>
  <c r="B444" i="19"/>
  <c r="B449" i="19"/>
  <c r="B455" i="19"/>
  <c r="B460" i="19"/>
  <c r="B465" i="19"/>
  <c r="B471" i="19"/>
  <c r="B476" i="19"/>
  <c r="B481" i="19"/>
  <c r="B487" i="19"/>
  <c r="B492" i="19"/>
  <c r="B497" i="19"/>
  <c r="B503" i="19"/>
  <c r="B508" i="19"/>
  <c r="B513" i="19"/>
  <c r="B519" i="19"/>
  <c r="B524" i="19"/>
  <c r="B529" i="19"/>
  <c r="B535" i="19"/>
  <c r="B540" i="19"/>
  <c r="B545" i="19"/>
  <c r="B551" i="19"/>
  <c r="B556" i="19"/>
  <c r="B561" i="19"/>
  <c r="B567" i="19"/>
  <c r="B572" i="19"/>
  <c r="B577" i="19"/>
  <c r="B583" i="19"/>
  <c r="B588" i="19"/>
  <c r="B593" i="19"/>
  <c r="B599" i="19"/>
  <c r="B604" i="19"/>
  <c r="B609" i="19"/>
  <c r="B615" i="19"/>
  <c r="B620" i="19"/>
  <c r="B625" i="19"/>
  <c r="B631" i="19"/>
  <c r="B636" i="19"/>
  <c r="B641" i="19"/>
  <c r="B647" i="19"/>
  <c r="B652" i="19"/>
  <c r="B657" i="19"/>
  <c r="B663" i="19"/>
  <c r="B668" i="19"/>
  <c r="B673" i="19"/>
  <c r="B679" i="19"/>
  <c r="B684" i="19"/>
  <c r="B689" i="19"/>
  <c r="B695" i="19"/>
  <c r="B700" i="19"/>
  <c r="B705" i="19"/>
  <c r="B711" i="19"/>
  <c r="B716" i="19"/>
  <c r="B721" i="19"/>
  <c r="B727" i="19"/>
  <c r="B732" i="19"/>
  <c r="B737" i="19"/>
  <c r="B743" i="19"/>
  <c r="B748" i="19"/>
  <c r="B753" i="19"/>
  <c r="B759" i="19"/>
  <c r="B764" i="19"/>
  <c r="B769" i="19"/>
  <c r="B775" i="19"/>
  <c r="B780" i="19"/>
  <c r="B785" i="19"/>
  <c r="B791" i="19"/>
  <c r="B72" i="19"/>
  <c r="B83" i="19"/>
  <c r="B93" i="19"/>
  <c r="B104" i="19"/>
  <c r="B115" i="19"/>
  <c r="B125" i="19"/>
  <c r="B136" i="19"/>
  <c r="B147" i="19"/>
  <c r="B157" i="19"/>
  <c r="B168" i="19"/>
  <c r="B179" i="19"/>
  <c r="B189" i="19"/>
  <c r="B200" i="19"/>
  <c r="B211" i="19"/>
  <c r="B221" i="19"/>
  <c r="B232" i="19"/>
  <c r="B243" i="19"/>
  <c r="B253" i="19"/>
  <c r="B264" i="19"/>
  <c r="B275" i="19"/>
  <c r="B285" i="19"/>
  <c r="B296" i="19"/>
  <c r="B307" i="19"/>
  <c r="B317" i="19"/>
  <c r="B328" i="19"/>
  <c r="B339" i="19"/>
  <c r="B349" i="19"/>
  <c r="B360" i="19"/>
  <c r="B371" i="19"/>
  <c r="B381" i="19"/>
  <c r="B392" i="19"/>
  <c r="B403" i="19"/>
  <c r="B413" i="19"/>
  <c r="B424" i="19"/>
  <c r="B435" i="19"/>
  <c r="B445" i="19"/>
  <c r="B456" i="19"/>
  <c r="B467" i="19"/>
  <c r="B477" i="19"/>
  <c r="B488" i="19"/>
  <c r="B499" i="19"/>
  <c r="B509" i="19"/>
  <c r="B520" i="19"/>
  <c r="B531" i="19"/>
  <c r="B541" i="19"/>
  <c r="B552" i="19"/>
  <c r="B563" i="19"/>
  <c r="B573" i="19"/>
  <c r="B584" i="19"/>
  <c r="B595" i="19"/>
  <c r="B605" i="19"/>
  <c r="B616" i="19"/>
  <c r="B627" i="19"/>
  <c r="B637" i="19"/>
  <c r="B648" i="19"/>
  <c r="B659" i="19"/>
  <c r="B669" i="19"/>
  <c r="B680" i="19"/>
  <c r="B691" i="19"/>
  <c r="B701" i="19"/>
  <c r="B712" i="19"/>
  <c r="B723" i="19"/>
  <c r="B733" i="19"/>
  <c r="B744" i="19"/>
  <c r="B755" i="19"/>
  <c r="B765" i="19"/>
  <c r="B776" i="19"/>
  <c r="B787" i="19"/>
  <c r="B75" i="19"/>
  <c r="B85" i="19"/>
  <c r="B96" i="19"/>
  <c r="B107" i="19"/>
  <c r="B117" i="19"/>
  <c r="B128" i="19"/>
  <c r="B139" i="19"/>
  <c r="B149" i="19"/>
  <c r="B160" i="19"/>
  <c r="B171" i="19"/>
  <c r="B181" i="19"/>
  <c r="B192" i="19"/>
  <c r="B203" i="19"/>
  <c r="B213" i="19"/>
  <c r="B224" i="19"/>
  <c r="B235" i="19"/>
  <c r="B245" i="19"/>
  <c r="B256" i="19"/>
  <c r="B267" i="19"/>
  <c r="B277" i="19"/>
  <c r="B288" i="19"/>
  <c r="B299" i="19"/>
  <c r="B309" i="19"/>
  <c r="B320" i="19"/>
  <c r="B331" i="19"/>
  <c r="B341" i="19"/>
  <c r="B352" i="19"/>
  <c r="B363" i="19"/>
  <c r="B373" i="19"/>
  <c r="B384" i="19"/>
  <c r="B395" i="19"/>
  <c r="B405" i="19"/>
  <c r="B416" i="19"/>
  <c r="B427" i="19"/>
  <c r="B437" i="19"/>
  <c r="B448" i="19"/>
  <c r="B459" i="19"/>
  <c r="B469" i="19"/>
  <c r="B480" i="19"/>
  <c r="B491" i="19"/>
  <c r="B501" i="19"/>
  <c r="B512" i="19"/>
  <c r="B523" i="19"/>
  <c r="B533" i="19"/>
  <c r="B544" i="19"/>
  <c r="B555" i="19"/>
  <c r="B565" i="19"/>
  <c r="B576" i="19"/>
  <c r="B587" i="19"/>
  <c r="B597" i="19"/>
  <c r="B608" i="19"/>
  <c r="B619" i="19"/>
  <c r="B629" i="19"/>
  <c r="B640" i="19"/>
  <c r="B651" i="19"/>
  <c r="B661" i="19"/>
  <c r="B672" i="19"/>
  <c r="B683" i="19"/>
  <c r="B693" i="19"/>
  <c r="B704" i="19"/>
  <c r="B715" i="19"/>
  <c r="B725" i="19"/>
  <c r="B736" i="19"/>
  <c r="B747" i="19"/>
  <c r="B757" i="19"/>
  <c r="B768" i="19"/>
  <c r="B779" i="19"/>
  <c r="B789" i="19"/>
  <c r="B77" i="19"/>
  <c r="B88" i="19"/>
  <c r="B99" i="19"/>
  <c r="B109" i="19"/>
  <c r="B120" i="19"/>
  <c r="B131" i="19"/>
  <c r="B141" i="19"/>
  <c r="B152" i="19"/>
  <c r="B163" i="19"/>
  <c r="B173" i="19"/>
  <c r="B184" i="19"/>
  <c r="B195" i="19"/>
  <c r="B205" i="19"/>
  <c r="B216" i="19"/>
  <c r="B227" i="19"/>
  <c r="B237" i="19"/>
  <c r="B248" i="19"/>
  <c r="B259" i="19"/>
  <c r="B269" i="19"/>
  <c r="B280" i="19"/>
  <c r="B291" i="19"/>
  <c r="B301" i="19"/>
  <c r="B312" i="19"/>
  <c r="B323" i="19"/>
  <c r="B333" i="19"/>
  <c r="B344" i="19"/>
  <c r="B355" i="19"/>
  <c r="B365" i="19"/>
  <c r="B376" i="19"/>
  <c r="B387" i="19"/>
  <c r="B397" i="19"/>
  <c r="B408" i="19"/>
  <c r="B419" i="19"/>
  <c r="B429" i="19"/>
  <c r="B440" i="19"/>
  <c r="B451" i="19"/>
  <c r="B461" i="19"/>
  <c r="B472" i="19"/>
  <c r="B483" i="19"/>
  <c r="B493" i="19"/>
  <c r="B504" i="19"/>
  <c r="B515" i="19"/>
  <c r="B525" i="19"/>
  <c r="B536" i="19"/>
  <c r="B547" i="19"/>
  <c r="B557" i="19"/>
  <c r="B568" i="19"/>
  <c r="B579" i="19"/>
  <c r="B589" i="19"/>
  <c r="B600" i="19"/>
  <c r="B611" i="19"/>
  <c r="B621" i="19"/>
  <c r="B632" i="19"/>
  <c r="B643" i="19"/>
  <c r="B653" i="19"/>
  <c r="B664" i="19"/>
  <c r="B675" i="19"/>
  <c r="B685" i="19"/>
  <c r="B696" i="19"/>
  <c r="B707" i="19"/>
  <c r="B717" i="19"/>
  <c r="B728" i="19"/>
  <c r="B739" i="19"/>
  <c r="B749" i="19"/>
  <c r="B760" i="19"/>
  <c r="B771" i="19"/>
  <c r="B781" i="19"/>
  <c r="B69" i="19"/>
  <c r="B80" i="19"/>
  <c r="B91" i="19"/>
  <c r="B101" i="19"/>
  <c r="B112" i="19"/>
  <c r="B123" i="19"/>
  <c r="B133" i="19"/>
  <c r="B144" i="19"/>
  <c r="B155" i="19"/>
  <c r="B165" i="19"/>
  <c r="B176" i="19"/>
  <c r="B187" i="19"/>
  <c r="B197" i="19"/>
  <c r="B208" i="19"/>
  <c r="B219" i="19"/>
  <c r="B229" i="19"/>
  <c r="B240" i="19"/>
  <c r="B251" i="19"/>
  <c r="B261" i="19"/>
  <c r="B272" i="19"/>
  <c r="B283" i="19"/>
  <c r="B293" i="19"/>
  <c r="B304" i="19"/>
  <c r="B315" i="19"/>
  <c r="B325" i="19"/>
  <c r="B336" i="19"/>
  <c r="B347" i="19"/>
  <c r="B357" i="19"/>
  <c r="B368" i="19"/>
  <c r="B379" i="19"/>
  <c r="B389" i="19"/>
  <c r="B400" i="19"/>
  <c r="B411" i="19"/>
  <c r="B421" i="19"/>
  <c r="B432" i="19"/>
  <c r="B443" i="19"/>
  <c r="B453" i="19"/>
  <c r="B464" i="19"/>
  <c r="B475" i="19"/>
  <c r="B485" i="19"/>
  <c r="B496" i="19"/>
  <c r="B507" i="19"/>
  <c r="B517" i="19"/>
  <c r="B528" i="19"/>
  <c r="B539" i="19"/>
  <c r="B549" i="19"/>
  <c r="B560" i="19"/>
  <c r="B571" i="19"/>
  <c r="B581" i="19"/>
  <c r="B592" i="19"/>
  <c r="B603" i="19"/>
  <c r="B613" i="19"/>
  <c r="B624" i="19"/>
  <c r="B635" i="19"/>
  <c r="B645" i="19"/>
  <c r="B656" i="19"/>
  <c r="B667" i="19"/>
  <c r="B677" i="19"/>
  <c r="B688" i="19"/>
  <c r="B699" i="19"/>
  <c r="B709" i="19"/>
  <c r="B720" i="19"/>
  <c r="B731" i="19"/>
  <c r="B741" i="19"/>
  <c r="B752" i="19"/>
  <c r="B763" i="19"/>
  <c r="B773" i="19"/>
  <c r="B784" i="19"/>
  <c r="K54" i="19"/>
  <c r="K41" i="19"/>
  <c r="K33" i="19"/>
  <c r="K23" i="19"/>
  <c r="K61" i="19"/>
  <c r="K55" i="19"/>
  <c r="K53" i="19"/>
  <c r="K49" i="19"/>
  <c r="K31" i="19"/>
  <c r="K21" i="19"/>
  <c r="K17" i="19"/>
  <c r="K14" i="19"/>
  <c r="K5" i="19"/>
  <c r="K64" i="19"/>
  <c r="K29" i="19"/>
  <c r="K24" i="19"/>
  <c r="K16" i="19"/>
  <c r="K6" i="19"/>
  <c r="K63" i="19"/>
  <c r="K48" i="19"/>
  <c r="K39" i="19"/>
  <c r="K9" i="19"/>
  <c r="K62" i="19"/>
  <c r="K56" i="19"/>
  <c r="K47" i="19"/>
  <c r="K38" i="19"/>
  <c r="K13" i="19"/>
  <c r="K8" i="19"/>
  <c r="K37" i="19"/>
  <c r="K32" i="19"/>
  <c r="K22" i="19"/>
  <c r="J7" i="21"/>
  <c r="K71" i="18"/>
  <c r="K65" i="18"/>
  <c r="K62" i="18"/>
  <c r="K57" i="18"/>
  <c r="B72" i="18"/>
  <c r="B76" i="18"/>
  <c r="B80" i="18"/>
  <c r="B84" i="18"/>
  <c r="B88" i="18"/>
  <c r="B92" i="18"/>
  <c r="B96" i="18"/>
  <c r="B100" i="18"/>
  <c r="B104" i="18"/>
  <c r="B108" i="18"/>
  <c r="B112" i="18"/>
  <c r="B116" i="18"/>
  <c r="B120" i="18"/>
  <c r="B124" i="18"/>
  <c r="B128" i="18"/>
  <c r="B132" i="18"/>
  <c r="B136" i="18"/>
  <c r="B140" i="18"/>
  <c r="B144" i="18"/>
  <c r="B148" i="18"/>
  <c r="B152" i="18"/>
  <c r="B156" i="18"/>
  <c r="B160" i="18"/>
  <c r="B164" i="18"/>
  <c r="B168" i="18"/>
  <c r="B172" i="18"/>
  <c r="B176" i="18"/>
  <c r="B180" i="18"/>
  <c r="B184" i="18"/>
  <c r="B188" i="18"/>
  <c r="B192" i="18"/>
  <c r="B196" i="18"/>
  <c r="B200" i="18"/>
  <c r="B204" i="18"/>
  <c r="B208" i="18"/>
  <c r="B212" i="18"/>
  <c r="B216" i="18"/>
  <c r="B220" i="18"/>
  <c r="B224" i="18"/>
  <c r="B228" i="18"/>
  <c r="B232" i="18"/>
  <c r="B236" i="18"/>
  <c r="B240" i="18"/>
  <c r="B244" i="18"/>
  <c r="B248" i="18"/>
  <c r="B252" i="18"/>
  <c r="B256" i="18"/>
  <c r="B260" i="18"/>
  <c r="B264" i="18"/>
  <c r="B268" i="18"/>
  <c r="B272" i="18"/>
  <c r="B276" i="18"/>
  <c r="B280" i="18"/>
  <c r="B284" i="18"/>
  <c r="B288" i="18"/>
  <c r="B292" i="18"/>
  <c r="B296" i="18"/>
  <c r="B300" i="18"/>
  <c r="B304" i="18"/>
  <c r="B308" i="18"/>
  <c r="B312" i="18"/>
  <c r="B316" i="18"/>
  <c r="B320" i="18"/>
  <c r="B324" i="18"/>
  <c r="B328" i="18"/>
  <c r="B332" i="18"/>
  <c r="B336" i="18"/>
  <c r="B340" i="18"/>
  <c r="B344" i="18"/>
  <c r="B348" i="18"/>
  <c r="B352" i="18"/>
  <c r="B356" i="18"/>
  <c r="B360" i="18"/>
  <c r="B364" i="18"/>
  <c r="B368" i="18"/>
  <c r="B372" i="18"/>
  <c r="B376" i="18"/>
  <c r="B380" i="18"/>
  <c r="B384" i="18"/>
  <c r="B388" i="18"/>
  <c r="B392" i="18"/>
  <c r="B396" i="18"/>
  <c r="B400" i="18"/>
  <c r="B404" i="18"/>
  <c r="B408" i="18"/>
  <c r="B412" i="18"/>
  <c r="B416" i="18"/>
  <c r="B420" i="18"/>
  <c r="B424" i="18"/>
  <c r="B428" i="18"/>
  <c r="B432" i="18"/>
  <c r="B436" i="18"/>
  <c r="B440" i="18"/>
  <c r="B444" i="18"/>
  <c r="B448" i="18"/>
  <c r="B452" i="18"/>
  <c r="B456" i="18"/>
  <c r="B460" i="18"/>
  <c r="B464" i="18"/>
  <c r="B468" i="18"/>
  <c r="B472" i="18"/>
  <c r="B476" i="18"/>
  <c r="B480" i="18"/>
  <c r="B484" i="18"/>
  <c r="B488" i="18"/>
  <c r="B492" i="18"/>
  <c r="B496" i="18"/>
  <c r="B500" i="18"/>
  <c r="B504" i="18"/>
  <c r="B508" i="18"/>
  <c r="B512" i="18"/>
  <c r="B516" i="18"/>
  <c r="B520" i="18"/>
  <c r="B524" i="18"/>
  <c r="B528" i="18"/>
  <c r="B532" i="18"/>
  <c r="B536" i="18"/>
  <c r="B540" i="18"/>
  <c r="B544" i="18"/>
  <c r="B548" i="18"/>
  <c r="B552" i="18"/>
  <c r="B556" i="18"/>
  <c r="B560" i="18"/>
  <c r="B564" i="18"/>
  <c r="B568" i="18"/>
  <c r="B572" i="18"/>
  <c r="B576" i="18"/>
  <c r="B580" i="18"/>
  <c r="B584" i="18"/>
  <c r="B588" i="18"/>
  <c r="B592" i="18"/>
  <c r="B596" i="18"/>
  <c r="B600" i="18"/>
  <c r="B604" i="18"/>
  <c r="B608" i="18"/>
  <c r="B612" i="18"/>
  <c r="B616" i="18"/>
  <c r="B620" i="18"/>
  <c r="B624" i="18"/>
  <c r="B628" i="18"/>
  <c r="B632" i="18"/>
  <c r="B636" i="18"/>
  <c r="B640" i="18"/>
  <c r="B644" i="18"/>
  <c r="B648" i="18"/>
  <c r="B652" i="18"/>
  <c r="B656" i="18"/>
  <c r="B660" i="18"/>
  <c r="B664" i="18"/>
  <c r="B668" i="18"/>
  <c r="B672" i="18"/>
  <c r="B676" i="18"/>
  <c r="B680" i="18"/>
  <c r="B684" i="18"/>
  <c r="B688" i="18"/>
  <c r="B692" i="18"/>
  <c r="B696" i="18"/>
  <c r="B700" i="18"/>
  <c r="B704" i="18"/>
  <c r="B708" i="18"/>
  <c r="B712" i="18"/>
  <c r="B716" i="18"/>
  <c r="B720" i="18"/>
  <c r="B724" i="18"/>
  <c r="B728" i="18"/>
  <c r="B732" i="18"/>
  <c r="B736" i="18"/>
  <c r="B740" i="18"/>
  <c r="B744" i="18"/>
  <c r="B748" i="18"/>
  <c r="B752" i="18"/>
  <c r="B756" i="18"/>
  <c r="B760" i="18"/>
  <c r="B764" i="18"/>
  <c r="B768" i="18"/>
  <c r="B772" i="18"/>
  <c r="B776" i="18"/>
  <c r="B780" i="18"/>
  <c r="B784" i="18"/>
  <c r="B788" i="18"/>
  <c r="B70" i="18"/>
  <c r="B74" i="18"/>
  <c r="B78" i="18"/>
  <c r="B82" i="18"/>
  <c r="B86" i="18"/>
  <c r="B90" i="18"/>
  <c r="B94" i="18"/>
  <c r="B98" i="18"/>
  <c r="B102" i="18"/>
  <c r="B106" i="18"/>
  <c r="B110" i="18"/>
  <c r="B114" i="18"/>
  <c r="B118" i="18"/>
  <c r="B122" i="18"/>
  <c r="B126" i="18"/>
  <c r="B130" i="18"/>
  <c r="B134" i="18"/>
  <c r="B138" i="18"/>
  <c r="B142" i="18"/>
  <c r="B146" i="18"/>
  <c r="B150" i="18"/>
  <c r="B154" i="18"/>
  <c r="B158" i="18"/>
  <c r="B162" i="18"/>
  <c r="B166" i="18"/>
  <c r="B170" i="18"/>
  <c r="B174" i="18"/>
  <c r="B178" i="18"/>
  <c r="B182" i="18"/>
  <c r="B186" i="18"/>
  <c r="B190" i="18"/>
  <c r="B194" i="18"/>
  <c r="B198" i="18"/>
  <c r="B202" i="18"/>
  <c r="B206" i="18"/>
  <c r="B210" i="18"/>
  <c r="B214" i="18"/>
  <c r="B218" i="18"/>
  <c r="B222" i="18"/>
  <c r="B226" i="18"/>
  <c r="B230" i="18"/>
  <c r="B234" i="18"/>
  <c r="B238" i="18"/>
  <c r="B242" i="18"/>
  <c r="B246" i="18"/>
  <c r="B250" i="18"/>
  <c r="B254" i="18"/>
  <c r="B258" i="18"/>
  <c r="B262" i="18"/>
  <c r="B266" i="18"/>
  <c r="B270" i="18"/>
  <c r="B274" i="18"/>
  <c r="B278" i="18"/>
  <c r="B282" i="18"/>
  <c r="B286" i="18"/>
  <c r="B290" i="18"/>
  <c r="B294" i="18"/>
  <c r="B298" i="18"/>
  <c r="B302" i="18"/>
  <c r="B306" i="18"/>
  <c r="B310" i="18"/>
  <c r="B314" i="18"/>
  <c r="B318" i="18"/>
  <c r="B322" i="18"/>
  <c r="B326" i="18"/>
  <c r="B330" i="18"/>
  <c r="B334" i="18"/>
  <c r="B338" i="18"/>
  <c r="B342" i="18"/>
  <c r="B346" i="18"/>
  <c r="B350" i="18"/>
  <c r="B354" i="18"/>
  <c r="B358" i="18"/>
  <c r="B362" i="18"/>
  <c r="B366" i="18"/>
  <c r="B370" i="18"/>
  <c r="B374" i="18"/>
  <c r="B378" i="18"/>
  <c r="B382" i="18"/>
  <c r="B386" i="18"/>
  <c r="B390" i="18"/>
  <c r="B394" i="18"/>
  <c r="B398" i="18"/>
  <c r="B402" i="18"/>
  <c r="B406" i="18"/>
  <c r="B410" i="18"/>
  <c r="B414" i="18"/>
  <c r="B418" i="18"/>
  <c r="B422" i="18"/>
  <c r="B426" i="18"/>
  <c r="B430" i="18"/>
  <c r="B434" i="18"/>
  <c r="B438" i="18"/>
  <c r="B442" i="18"/>
  <c r="B446" i="18"/>
  <c r="B450" i="18"/>
  <c r="B454" i="18"/>
  <c r="B458" i="18"/>
  <c r="B462" i="18"/>
  <c r="B466" i="18"/>
  <c r="B470" i="18"/>
  <c r="B474" i="18"/>
  <c r="B478" i="18"/>
  <c r="B482" i="18"/>
  <c r="B486" i="18"/>
  <c r="B490" i="18"/>
  <c r="B494" i="18"/>
  <c r="B498" i="18"/>
  <c r="B502" i="18"/>
  <c r="B506" i="18"/>
  <c r="B510" i="18"/>
  <c r="B514" i="18"/>
  <c r="B518" i="18"/>
  <c r="B522" i="18"/>
  <c r="B526" i="18"/>
  <c r="B530" i="18"/>
  <c r="B534" i="18"/>
  <c r="B538" i="18"/>
  <c r="B542" i="18"/>
  <c r="B546" i="18"/>
  <c r="B550" i="18"/>
  <c r="B554" i="18"/>
  <c r="B558" i="18"/>
  <c r="B562" i="18"/>
  <c r="B566" i="18"/>
  <c r="B570" i="18"/>
  <c r="B574" i="18"/>
  <c r="B578" i="18"/>
  <c r="B582" i="18"/>
  <c r="B586" i="18"/>
  <c r="B590" i="18"/>
  <c r="B594" i="18"/>
  <c r="B598" i="18"/>
  <c r="B602" i="18"/>
  <c r="B606" i="18"/>
  <c r="B610" i="18"/>
  <c r="B614" i="18"/>
  <c r="B618" i="18"/>
  <c r="B622" i="18"/>
  <c r="B626" i="18"/>
  <c r="B630" i="18"/>
  <c r="B634" i="18"/>
  <c r="B638" i="18"/>
  <c r="B642" i="18"/>
  <c r="B646" i="18"/>
  <c r="B650" i="18"/>
  <c r="B654" i="18"/>
  <c r="B658" i="18"/>
  <c r="B662" i="18"/>
  <c r="B666" i="18"/>
  <c r="B670" i="18"/>
  <c r="B674" i="18"/>
  <c r="B678" i="18"/>
  <c r="B682" i="18"/>
  <c r="B686" i="18"/>
  <c r="B690" i="18"/>
  <c r="B694" i="18"/>
  <c r="B698" i="18"/>
  <c r="B702" i="18"/>
  <c r="B706" i="18"/>
  <c r="B710" i="18"/>
  <c r="B714" i="18"/>
  <c r="B718" i="18"/>
  <c r="B722" i="18"/>
  <c r="B726" i="18"/>
  <c r="B730" i="18"/>
  <c r="B734" i="18"/>
  <c r="B738" i="18"/>
  <c r="B742" i="18"/>
  <c r="B746" i="18"/>
  <c r="B750" i="18"/>
  <c r="B754" i="18"/>
  <c r="B758" i="18"/>
  <c r="B762" i="18"/>
  <c r="B766" i="18"/>
  <c r="B770" i="18"/>
  <c r="B774" i="18"/>
  <c r="B778" i="18"/>
  <c r="B782" i="18"/>
  <c r="B786" i="18"/>
  <c r="B790" i="18"/>
  <c r="B69" i="18"/>
  <c r="B77" i="18"/>
  <c r="B85" i="18"/>
  <c r="B93" i="18"/>
  <c r="B101" i="18"/>
  <c r="B109" i="18"/>
  <c r="B117" i="18"/>
  <c r="B125" i="18"/>
  <c r="B133" i="18"/>
  <c r="B141" i="18"/>
  <c r="B149" i="18"/>
  <c r="B157" i="18"/>
  <c r="B165" i="18"/>
  <c r="B173" i="18"/>
  <c r="B181" i="18"/>
  <c r="B189" i="18"/>
  <c r="B197" i="18"/>
  <c r="B205" i="18"/>
  <c r="B213" i="18"/>
  <c r="B221" i="18"/>
  <c r="B229" i="18"/>
  <c r="B237" i="18"/>
  <c r="B245" i="18"/>
  <c r="B253" i="18"/>
  <c r="B261" i="18"/>
  <c r="B269" i="18"/>
  <c r="B277" i="18"/>
  <c r="B285" i="18"/>
  <c r="B293" i="18"/>
  <c r="B301" i="18"/>
  <c r="B309" i="18"/>
  <c r="B317" i="18"/>
  <c r="B325" i="18"/>
  <c r="B333" i="18"/>
  <c r="B341" i="18"/>
  <c r="B349" i="18"/>
  <c r="B357" i="18"/>
  <c r="B365" i="18"/>
  <c r="B373" i="18"/>
  <c r="B381" i="18"/>
  <c r="B389" i="18"/>
  <c r="B397" i="18"/>
  <c r="B405" i="18"/>
  <c r="B413" i="18"/>
  <c r="B421" i="18"/>
  <c r="B429" i="18"/>
  <c r="B437" i="18"/>
  <c r="B445" i="18"/>
  <c r="B453" i="18"/>
  <c r="B461" i="18"/>
  <c r="B469" i="18"/>
  <c r="B477" i="18"/>
  <c r="B485" i="18"/>
  <c r="B493" i="18"/>
  <c r="B501" i="18"/>
  <c r="B509" i="18"/>
  <c r="B517" i="18"/>
  <c r="B525" i="18"/>
  <c r="B533" i="18"/>
  <c r="B541" i="18"/>
  <c r="B549" i="18"/>
  <c r="B557" i="18"/>
  <c r="B565" i="18"/>
  <c r="B573" i="18"/>
  <c r="B581" i="18"/>
  <c r="B589" i="18"/>
  <c r="B597" i="18"/>
  <c r="B605" i="18"/>
  <c r="B613" i="18"/>
  <c r="B621" i="18"/>
  <c r="B629" i="18"/>
  <c r="B637" i="18"/>
  <c r="B645" i="18"/>
  <c r="B653" i="18"/>
  <c r="B661" i="18"/>
  <c r="B669" i="18"/>
  <c r="B677" i="18"/>
  <c r="B685" i="18"/>
  <c r="B693" i="18"/>
  <c r="B701" i="18"/>
  <c r="B709" i="18"/>
  <c r="B717" i="18"/>
  <c r="B725" i="18"/>
  <c r="B733" i="18"/>
  <c r="B741" i="18"/>
  <c r="B749" i="18"/>
  <c r="B757" i="18"/>
  <c r="B765" i="18"/>
  <c r="B773" i="18"/>
  <c r="B781" i="18"/>
  <c r="B789" i="18"/>
  <c r="B73" i="18"/>
  <c r="B81" i="18"/>
  <c r="B89" i="18"/>
  <c r="B97" i="18"/>
  <c r="B105" i="18"/>
  <c r="B113" i="18"/>
  <c r="B121" i="18"/>
  <c r="B129" i="18"/>
  <c r="B137" i="18"/>
  <c r="B145" i="18"/>
  <c r="B153" i="18"/>
  <c r="B161" i="18"/>
  <c r="B169" i="18"/>
  <c r="B177" i="18"/>
  <c r="B185" i="18"/>
  <c r="B193" i="18"/>
  <c r="B201" i="18"/>
  <c r="B209" i="18"/>
  <c r="B217" i="18"/>
  <c r="B225" i="18"/>
  <c r="B233" i="18"/>
  <c r="B241" i="18"/>
  <c r="B249" i="18"/>
  <c r="B257" i="18"/>
  <c r="B265" i="18"/>
  <c r="B273" i="18"/>
  <c r="B281" i="18"/>
  <c r="B289" i="18"/>
  <c r="B297" i="18"/>
  <c r="B305" i="18"/>
  <c r="B313" i="18"/>
  <c r="B321" i="18"/>
  <c r="B329" i="18"/>
  <c r="B337" i="18"/>
  <c r="B345" i="18"/>
  <c r="B353" i="18"/>
  <c r="B361" i="18"/>
  <c r="B369" i="18"/>
  <c r="B377" i="18"/>
  <c r="B385" i="18"/>
  <c r="B393" i="18"/>
  <c r="B401" i="18"/>
  <c r="B409" i="18"/>
  <c r="B417" i="18"/>
  <c r="B425" i="18"/>
  <c r="B433" i="18"/>
  <c r="B441" i="18"/>
  <c r="B449" i="18"/>
  <c r="B457" i="18"/>
  <c r="B465" i="18"/>
  <c r="B473" i="18"/>
  <c r="B481" i="18"/>
  <c r="B489" i="18"/>
  <c r="B497" i="18"/>
  <c r="B505" i="18"/>
  <c r="B513" i="18"/>
  <c r="B521" i="18"/>
  <c r="B529" i="18"/>
  <c r="B537" i="18"/>
  <c r="B545" i="18"/>
  <c r="B553" i="18"/>
  <c r="B561" i="18"/>
  <c r="B569" i="18"/>
  <c r="B577" i="18"/>
  <c r="B585" i="18"/>
  <c r="B593" i="18"/>
  <c r="B601" i="18"/>
  <c r="B609" i="18"/>
  <c r="B617" i="18"/>
  <c r="B625" i="18"/>
  <c r="B633" i="18"/>
  <c r="B641" i="18"/>
  <c r="B649" i="18"/>
  <c r="B657" i="18"/>
  <c r="B665" i="18"/>
  <c r="B673" i="18"/>
  <c r="B681" i="18"/>
  <c r="B689" i="18"/>
  <c r="B697" i="18"/>
  <c r="B705" i="18"/>
  <c r="B713" i="18"/>
  <c r="B721" i="18"/>
  <c r="B729" i="18"/>
  <c r="B737" i="18"/>
  <c r="B745" i="18"/>
  <c r="B753" i="18"/>
  <c r="B761" i="18"/>
  <c r="B769" i="18"/>
  <c r="B777" i="18"/>
  <c r="B785" i="18"/>
  <c r="B75" i="18"/>
  <c r="B91" i="18"/>
  <c r="B107" i="18"/>
  <c r="B123" i="18"/>
  <c r="B139" i="18"/>
  <c r="B155" i="18"/>
  <c r="B171" i="18"/>
  <c r="B187" i="18"/>
  <c r="B203" i="18"/>
  <c r="B219" i="18"/>
  <c r="B235" i="18"/>
  <c r="B251" i="18"/>
  <c r="B267" i="18"/>
  <c r="B283" i="18"/>
  <c r="B299" i="18"/>
  <c r="B315" i="18"/>
  <c r="B331" i="18"/>
  <c r="B347" i="18"/>
  <c r="B363" i="18"/>
  <c r="B379" i="18"/>
  <c r="B395" i="18"/>
  <c r="B411" i="18"/>
  <c r="B427" i="18"/>
  <c r="B443" i="18"/>
  <c r="B459" i="18"/>
  <c r="B475" i="18"/>
  <c r="B491" i="18"/>
  <c r="B507" i="18"/>
  <c r="B523" i="18"/>
  <c r="B539" i="18"/>
  <c r="B555" i="18"/>
  <c r="B571" i="18"/>
  <c r="B587" i="18"/>
  <c r="B603" i="18"/>
  <c r="B619" i="18"/>
  <c r="B635" i="18"/>
  <c r="B651" i="18"/>
  <c r="B667" i="18"/>
  <c r="B683" i="18"/>
  <c r="B699" i="18"/>
  <c r="B715" i="18"/>
  <c r="B731" i="18"/>
  <c r="B747" i="18"/>
  <c r="B763" i="18"/>
  <c r="B779" i="18"/>
  <c r="B79" i="18"/>
  <c r="B95" i="18"/>
  <c r="B111" i="18"/>
  <c r="B127" i="18"/>
  <c r="B143" i="18"/>
  <c r="B159" i="18"/>
  <c r="B175" i="18"/>
  <c r="B191" i="18"/>
  <c r="B207" i="18"/>
  <c r="B223" i="18"/>
  <c r="B239" i="18"/>
  <c r="B255" i="18"/>
  <c r="B271" i="18"/>
  <c r="B287" i="18"/>
  <c r="B303" i="18"/>
  <c r="B319" i="18"/>
  <c r="B335" i="18"/>
  <c r="B351" i="18"/>
  <c r="B367" i="18"/>
  <c r="B383" i="18"/>
  <c r="B399" i="18"/>
  <c r="B415" i="18"/>
  <c r="B431" i="18"/>
  <c r="B447" i="18"/>
  <c r="B463" i="18"/>
  <c r="B479" i="18"/>
  <c r="B495" i="18"/>
  <c r="B511" i="18"/>
  <c r="B527" i="18"/>
  <c r="B543" i="18"/>
  <c r="B559" i="18"/>
  <c r="B575" i="18"/>
  <c r="B591" i="18"/>
  <c r="B607" i="18"/>
  <c r="B623" i="18"/>
  <c r="B639" i="18"/>
  <c r="B655" i="18"/>
  <c r="B671" i="18"/>
  <c r="B687" i="18"/>
  <c r="B703" i="18"/>
  <c r="B719" i="18"/>
  <c r="B735" i="18"/>
  <c r="B751" i="18"/>
  <c r="B767" i="18"/>
  <c r="B783" i="18"/>
  <c r="B83" i="18"/>
  <c r="B99" i="18"/>
  <c r="B115" i="18"/>
  <c r="B131" i="18"/>
  <c r="B147" i="18"/>
  <c r="B163" i="18"/>
  <c r="B179" i="18"/>
  <c r="B195" i="18"/>
  <c r="B211" i="18"/>
  <c r="B227" i="18"/>
  <c r="B243" i="18"/>
  <c r="B259" i="18"/>
  <c r="B275" i="18"/>
  <c r="B291" i="18"/>
  <c r="B307" i="18"/>
  <c r="B323" i="18"/>
  <c r="B339" i="18"/>
  <c r="B355" i="18"/>
  <c r="B371" i="18"/>
  <c r="B387" i="18"/>
  <c r="B403" i="18"/>
  <c r="B419" i="18"/>
  <c r="B435" i="18"/>
  <c r="B451" i="18"/>
  <c r="B467" i="18"/>
  <c r="B483" i="18"/>
  <c r="B499" i="18"/>
  <c r="B515" i="18"/>
  <c r="B531" i="18"/>
  <c r="B547" i="18"/>
  <c r="B563" i="18"/>
  <c r="B579" i="18"/>
  <c r="B595" i="18"/>
  <c r="B611" i="18"/>
  <c r="B627" i="18"/>
  <c r="B643" i="18"/>
  <c r="B659" i="18"/>
  <c r="B675" i="18"/>
  <c r="B691" i="18"/>
  <c r="B707" i="18"/>
  <c r="B723" i="18"/>
  <c r="B739" i="18"/>
  <c r="B755" i="18"/>
  <c r="B771" i="18"/>
  <c r="B787" i="18"/>
  <c r="B71" i="18"/>
  <c r="B87" i="18"/>
  <c r="B103" i="18"/>
  <c r="B119" i="18"/>
  <c r="B135" i="18"/>
  <c r="B151" i="18"/>
  <c r="B167" i="18"/>
  <c r="B183" i="18"/>
  <c r="B199" i="18"/>
  <c r="B215" i="18"/>
  <c r="B231" i="18"/>
  <c r="B247" i="18"/>
  <c r="B263" i="18"/>
  <c r="B279" i="18"/>
  <c r="B295" i="18"/>
  <c r="B311" i="18"/>
  <c r="B327" i="18"/>
  <c r="B343" i="18"/>
  <c r="B359" i="18"/>
  <c r="B375" i="18"/>
  <c r="B391" i="18"/>
  <c r="B407" i="18"/>
  <c r="B423" i="18"/>
  <c r="B439" i="18"/>
  <c r="B455" i="18"/>
  <c r="B471" i="18"/>
  <c r="B487" i="18"/>
  <c r="B503" i="18"/>
  <c r="B519" i="18"/>
  <c r="B535" i="18"/>
  <c r="B551" i="18"/>
  <c r="B567" i="18"/>
  <c r="B583" i="18"/>
  <c r="B599" i="18"/>
  <c r="B615" i="18"/>
  <c r="B631" i="18"/>
  <c r="B647" i="18"/>
  <c r="B663" i="18"/>
  <c r="B679" i="18"/>
  <c r="B695" i="18"/>
  <c r="B711" i="18"/>
  <c r="B727" i="18"/>
  <c r="B743" i="18"/>
  <c r="B759" i="18"/>
  <c r="B775" i="18"/>
  <c r="B791" i="18"/>
  <c r="K49" i="18"/>
  <c r="K73" i="18"/>
  <c r="K69" i="18"/>
  <c r="K56" i="18"/>
  <c r="K45" i="18"/>
  <c r="K41" i="18"/>
  <c r="K37" i="18"/>
  <c r="K33" i="18"/>
  <c r="K30" i="18"/>
  <c r="K7" i="18"/>
  <c r="K72" i="18"/>
  <c r="K63" i="18"/>
  <c r="K53" i="18"/>
  <c r="K31" i="18"/>
  <c r="K25" i="18"/>
  <c r="K17" i="18"/>
  <c r="K13" i="18"/>
  <c r="K55" i="18"/>
  <c r="K39" i="18"/>
  <c r="K15" i="18"/>
  <c r="K9" i="18"/>
  <c r="K61" i="18"/>
  <c r="K46" i="18"/>
  <c r="K32" i="18"/>
  <c r="K23" i="18"/>
  <c r="K70" i="18"/>
  <c r="K64" i="18"/>
  <c r="K54" i="18"/>
  <c r="K38" i="18"/>
  <c r="K29" i="18"/>
  <c r="K6" i="18"/>
  <c r="P27" i="10"/>
  <c r="P23" i="10"/>
  <c r="P19" i="10"/>
  <c r="P15" i="10"/>
  <c r="P11" i="10"/>
  <c r="P29" i="10"/>
  <c r="P25" i="10"/>
  <c r="P21" i="10"/>
  <c r="P17" i="10"/>
  <c r="P13" i="10"/>
  <c r="P22" i="10"/>
  <c r="P14" i="10"/>
  <c r="P8" i="10"/>
  <c r="P27" i="11"/>
  <c r="P23" i="11"/>
  <c r="P19" i="11"/>
  <c r="P15" i="11"/>
  <c r="P11" i="11"/>
  <c r="P29" i="11"/>
  <c r="P25" i="11"/>
  <c r="P21" i="11"/>
  <c r="P17" i="11"/>
  <c r="P13" i="11"/>
  <c r="P22" i="11"/>
  <c r="P14" i="11"/>
  <c r="P8" i="11"/>
  <c r="P29" i="12"/>
  <c r="P25" i="12"/>
  <c r="P21" i="12"/>
  <c r="P17" i="12"/>
  <c r="P13" i="12"/>
  <c r="P27" i="12"/>
  <c r="P23" i="12"/>
  <c r="P19" i="12"/>
  <c r="P15" i="12"/>
  <c r="P11" i="12"/>
  <c r="L73" i="9"/>
  <c r="L71" i="9"/>
  <c r="L69" i="9"/>
  <c r="L56" i="9"/>
  <c r="L54" i="9"/>
  <c r="L41" i="9"/>
  <c r="L38" i="9"/>
  <c r="L32" i="9"/>
  <c r="L30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1" i="9"/>
  <c r="B45" i="9"/>
  <c r="B49" i="9"/>
  <c r="B53" i="9"/>
  <c r="B57" i="9"/>
  <c r="B61" i="9"/>
  <c r="B65" i="9"/>
  <c r="B69" i="9"/>
  <c r="B73" i="9"/>
  <c r="B77" i="9"/>
  <c r="B81" i="9"/>
  <c r="B85" i="9"/>
  <c r="B89" i="9"/>
  <c r="B93" i="9"/>
  <c r="B97" i="9"/>
  <c r="B101" i="9"/>
  <c r="B105" i="9"/>
  <c r="B109" i="9"/>
  <c r="B113" i="9"/>
  <c r="B117" i="9"/>
  <c r="B121" i="9"/>
  <c r="B125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42" i="9"/>
  <c r="B50" i="9"/>
  <c r="B58" i="9"/>
  <c r="B66" i="9"/>
  <c r="B74" i="9"/>
  <c r="B82" i="9"/>
  <c r="B90" i="9"/>
  <c r="B98" i="9"/>
  <c r="B106" i="9"/>
  <c r="B114" i="9"/>
  <c r="B122" i="9"/>
  <c r="B130" i="9"/>
  <c r="B138" i="9"/>
  <c r="B146" i="9"/>
  <c r="B154" i="9"/>
  <c r="B162" i="9"/>
  <c r="B170" i="9"/>
  <c r="B178" i="9"/>
  <c r="B186" i="9"/>
  <c r="B194" i="9"/>
  <c r="B202" i="9"/>
  <c r="B210" i="9"/>
  <c r="B218" i="9"/>
  <c r="B226" i="9"/>
  <c r="B234" i="9"/>
  <c r="B242" i="9"/>
  <c r="B250" i="9"/>
  <c r="B258" i="9"/>
  <c r="B266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6" i="9"/>
  <c r="B54" i="9"/>
  <c r="B62" i="9"/>
  <c r="B70" i="9"/>
  <c r="B78" i="9"/>
  <c r="B86" i="9"/>
  <c r="B94" i="9"/>
  <c r="B102" i="9"/>
  <c r="B110" i="9"/>
  <c r="B118" i="9"/>
  <c r="B126" i="9"/>
  <c r="B134" i="9"/>
  <c r="B142" i="9"/>
  <c r="B150" i="9"/>
  <c r="B158" i="9"/>
  <c r="B166" i="9"/>
  <c r="B174" i="9"/>
  <c r="B182" i="9"/>
  <c r="B190" i="9"/>
  <c r="B198" i="9"/>
  <c r="B206" i="9"/>
  <c r="B214" i="9"/>
  <c r="B222" i="9"/>
  <c r="B230" i="9"/>
  <c r="B238" i="9"/>
  <c r="B246" i="9"/>
  <c r="B254" i="9"/>
  <c r="B262" i="9"/>
  <c r="B40" i="9"/>
  <c r="B48" i="9"/>
  <c r="B56" i="9"/>
  <c r="B64" i="9"/>
  <c r="B72" i="9"/>
  <c r="B80" i="9"/>
  <c r="B88" i="9"/>
  <c r="B96" i="9"/>
  <c r="B104" i="9"/>
  <c r="B112" i="9"/>
  <c r="B120" i="9"/>
  <c r="B128" i="9"/>
  <c r="B136" i="9"/>
  <c r="B144" i="9"/>
  <c r="B152" i="9"/>
  <c r="B160" i="9"/>
  <c r="B168" i="9"/>
  <c r="B176" i="9"/>
  <c r="B184" i="9"/>
  <c r="B192" i="9"/>
  <c r="B200" i="9"/>
  <c r="B208" i="9"/>
  <c r="B216" i="9"/>
  <c r="B224" i="9"/>
  <c r="B232" i="9"/>
  <c r="B240" i="9"/>
  <c r="B248" i="9"/>
  <c r="B256" i="9"/>
  <c r="B264" i="9"/>
  <c r="L24" i="9"/>
  <c r="L7" i="9"/>
  <c r="L72" i="9"/>
  <c r="L70" i="9"/>
  <c r="L57" i="9"/>
  <c r="L55" i="9"/>
  <c r="L53" i="9"/>
  <c r="L40" i="9"/>
  <c r="L39" i="9"/>
  <c r="L33" i="9"/>
  <c r="L31" i="9"/>
  <c r="L29" i="9"/>
  <c r="L25" i="9"/>
  <c r="L22" i="9"/>
  <c r="L21" i="9"/>
  <c r="L13" i="9"/>
  <c r="L5" i="9"/>
  <c r="K73" i="14"/>
  <c r="K69" i="14"/>
  <c r="K64" i="14"/>
  <c r="K61" i="14"/>
  <c r="K54" i="14"/>
  <c r="K72" i="14"/>
  <c r="K65" i="14"/>
  <c r="K62" i="14"/>
  <c r="K55" i="14"/>
  <c r="K49" i="14"/>
  <c r="K39" i="14"/>
  <c r="K25" i="14"/>
  <c r="K57" i="14"/>
  <c r="K56" i="14"/>
  <c r="K53" i="14"/>
  <c r="K38" i="14"/>
  <c r="K33" i="14"/>
  <c r="K32" i="14"/>
  <c r="K29" i="14"/>
  <c r="K7" i="14"/>
  <c r="K71" i="14"/>
  <c r="K70" i="14"/>
  <c r="K46" i="14"/>
  <c r="K41" i="14"/>
  <c r="K24" i="14"/>
  <c r="K23" i="14"/>
  <c r="K22" i="14"/>
  <c r="K21" i="14"/>
  <c r="K17" i="14"/>
  <c r="K9" i="14"/>
  <c r="K6" i="14"/>
  <c r="K5" i="14"/>
  <c r="K63" i="14"/>
  <c r="B70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74" i="14"/>
  <c r="B778" i="14"/>
  <c r="B782" i="14"/>
  <c r="B786" i="14"/>
  <c r="B790" i="14"/>
  <c r="B69" i="14"/>
  <c r="B75" i="14"/>
  <c r="B80" i="14"/>
  <c r="B85" i="14"/>
  <c r="B91" i="14"/>
  <c r="B96" i="14"/>
  <c r="B101" i="14"/>
  <c r="B107" i="14"/>
  <c r="B112" i="14"/>
  <c r="B117" i="14"/>
  <c r="B123" i="14"/>
  <c r="B128" i="14"/>
  <c r="B133" i="14"/>
  <c r="B139" i="14"/>
  <c r="B144" i="14"/>
  <c r="B149" i="14"/>
  <c r="B155" i="14"/>
  <c r="B160" i="14"/>
  <c r="B165" i="14"/>
  <c r="B171" i="14"/>
  <c r="B176" i="14"/>
  <c r="B181" i="14"/>
  <c r="B187" i="14"/>
  <c r="B192" i="14"/>
  <c r="B197" i="14"/>
  <c r="B203" i="14"/>
  <c r="B208" i="14"/>
  <c r="B213" i="14"/>
  <c r="B219" i="14"/>
  <c r="B224" i="14"/>
  <c r="B229" i="14"/>
  <c r="B235" i="14"/>
  <c r="B240" i="14"/>
  <c r="B245" i="14"/>
  <c r="B251" i="14"/>
  <c r="B256" i="14"/>
  <c r="B261" i="14"/>
  <c r="B267" i="14"/>
  <c r="B272" i="14"/>
  <c r="B277" i="14"/>
  <c r="B283" i="14"/>
  <c r="B288" i="14"/>
  <c r="B293" i="14"/>
  <c r="B299" i="14"/>
  <c r="B304" i="14"/>
  <c r="B309" i="14"/>
  <c r="B315" i="14"/>
  <c r="B320" i="14"/>
  <c r="B325" i="14"/>
  <c r="B331" i="14"/>
  <c r="B336" i="14"/>
  <c r="B341" i="14"/>
  <c r="B347" i="14"/>
  <c r="B352" i="14"/>
  <c r="B357" i="14"/>
  <c r="B363" i="14"/>
  <c r="B368" i="14"/>
  <c r="B373" i="14"/>
  <c r="B379" i="14"/>
  <c r="B384" i="14"/>
  <c r="B389" i="14"/>
  <c r="B395" i="14"/>
  <c r="B400" i="14"/>
  <c r="B405" i="14"/>
  <c r="B411" i="14"/>
  <c r="B416" i="14"/>
  <c r="B421" i="14"/>
  <c r="B427" i="14"/>
  <c r="B432" i="14"/>
  <c r="B437" i="14"/>
  <c r="B443" i="14"/>
  <c r="B448" i="14"/>
  <c r="B453" i="14"/>
  <c r="B459" i="14"/>
  <c r="B464" i="14"/>
  <c r="B469" i="14"/>
  <c r="B475" i="14"/>
  <c r="B480" i="14"/>
  <c r="B485" i="14"/>
  <c r="B491" i="14"/>
  <c r="B496" i="14"/>
  <c r="B501" i="14"/>
  <c r="B507" i="14"/>
  <c r="B512" i="14"/>
  <c r="B517" i="14"/>
  <c r="B523" i="14"/>
  <c r="B528" i="14"/>
  <c r="B533" i="14"/>
  <c r="B539" i="14"/>
  <c r="B544" i="14"/>
  <c r="B549" i="14"/>
  <c r="B555" i="14"/>
  <c r="B560" i="14"/>
  <c r="B565" i="14"/>
  <c r="B571" i="14"/>
  <c r="B576" i="14"/>
  <c r="B581" i="14"/>
  <c r="B587" i="14"/>
  <c r="B592" i="14"/>
  <c r="B597" i="14"/>
  <c r="B603" i="14"/>
  <c r="B608" i="14"/>
  <c r="B613" i="14"/>
  <c r="B619" i="14"/>
  <c r="B624" i="14"/>
  <c r="B629" i="14"/>
  <c r="B635" i="14"/>
  <c r="B640" i="14"/>
  <c r="B645" i="14"/>
  <c r="B651" i="14"/>
  <c r="B656" i="14"/>
  <c r="B661" i="14"/>
  <c r="B667" i="14"/>
  <c r="B672" i="14"/>
  <c r="B677" i="14"/>
  <c r="B683" i="14"/>
  <c r="B688" i="14"/>
  <c r="B693" i="14"/>
  <c r="B699" i="14"/>
  <c r="B704" i="14"/>
  <c r="B709" i="14"/>
  <c r="B715" i="14"/>
  <c r="B720" i="14"/>
  <c r="B725" i="14"/>
  <c r="B731" i="14"/>
  <c r="B736" i="14"/>
  <c r="B741" i="14"/>
  <c r="B747" i="14"/>
  <c r="B752" i="14"/>
  <c r="B757" i="14"/>
  <c r="B763" i="14"/>
  <c r="B768" i="14"/>
  <c r="B773" i="14"/>
  <c r="B779" i="14"/>
  <c r="B784" i="14"/>
  <c r="B789" i="14"/>
  <c r="B73" i="14"/>
  <c r="B81" i="14"/>
  <c r="B88" i="14"/>
  <c r="B95" i="14"/>
  <c r="B103" i="14"/>
  <c r="B109" i="14"/>
  <c r="B116" i="14"/>
  <c r="B124" i="14"/>
  <c r="B131" i="14"/>
  <c r="B137" i="14"/>
  <c r="B145" i="14"/>
  <c r="B152" i="14"/>
  <c r="B159" i="14"/>
  <c r="B167" i="14"/>
  <c r="B173" i="14"/>
  <c r="B180" i="14"/>
  <c r="B188" i="14"/>
  <c r="B195" i="14"/>
  <c r="B201" i="14"/>
  <c r="B209" i="14"/>
  <c r="B216" i="14"/>
  <c r="B223" i="14"/>
  <c r="B231" i="14"/>
  <c r="B237" i="14"/>
  <c r="B244" i="14"/>
  <c r="B252" i="14"/>
  <c r="B259" i="14"/>
  <c r="B265" i="14"/>
  <c r="B273" i="14"/>
  <c r="B280" i="14"/>
  <c r="B287" i="14"/>
  <c r="B295" i="14"/>
  <c r="B301" i="14"/>
  <c r="B308" i="14"/>
  <c r="B316" i="14"/>
  <c r="B323" i="14"/>
  <c r="B329" i="14"/>
  <c r="B337" i="14"/>
  <c r="B344" i="14"/>
  <c r="B351" i="14"/>
  <c r="B359" i="14"/>
  <c r="B365" i="14"/>
  <c r="B372" i="14"/>
  <c r="B380" i="14"/>
  <c r="B387" i="14"/>
  <c r="B393" i="14"/>
  <c r="B401" i="14"/>
  <c r="B408" i="14"/>
  <c r="B415" i="14"/>
  <c r="B423" i="14"/>
  <c r="B429" i="14"/>
  <c r="B436" i="14"/>
  <c r="B444" i="14"/>
  <c r="B451" i="14"/>
  <c r="B457" i="14"/>
  <c r="B465" i="14"/>
  <c r="B472" i="14"/>
  <c r="B479" i="14"/>
  <c r="B487" i="14"/>
  <c r="B493" i="14"/>
  <c r="B500" i="14"/>
  <c r="B508" i="14"/>
  <c r="B515" i="14"/>
  <c r="B521" i="14"/>
  <c r="B529" i="14"/>
  <c r="B536" i="14"/>
  <c r="B543" i="14"/>
  <c r="B551" i="14"/>
  <c r="B557" i="14"/>
  <c r="B564" i="14"/>
  <c r="B572" i="14"/>
  <c r="B579" i="14"/>
  <c r="B585" i="14"/>
  <c r="B593" i="14"/>
  <c r="B600" i="14"/>
  <c r="B607" i="14"/>
  <c r="B615" i="14"/>
  <c r="B621" i="14"/>
  <c r="B628" i="14"/>
  <c r="B636" i="14"/>
  <c r="B643" i="14"/>
  <c r="B649" i="14"/>
  <c r="B657" i="14"/>
  <c r="B664" i="14"/>
  <c r="B671" i="14"/>
  <c r="B679" i="14"/>
  <c r="B685" i="14"/>
  <c r="B692" i="14"/>
  <c r="B700" i="14"/>
  <c r="B707" i="14"/>
  <c r="B713" i="14"/>
  <c r="B721" i="14"/>
  <c r="B728" i="14"/>
  <c r="B735" i="14"/>
  <c r="B743" i="14"/>
  <c r="B749" i="14"/>
  <c r="B756" i="14"/>
  <c r="B764" i="14"/>
  <c r="B771" i="14"/>
  <c r="B777" i="14"/>
  <c r="B785" i="14"/>
  <c r="B71" i="14"/>
  <c r="B77" i="14"/>
  <c r="B84" i="14"/>
  <c r="B92" i="14"/>
  <c r="B99" i="14"/>
  <c r="B105" i="14"/>
  <c r="B113" i="14"/>
  <c r="B120" i="14"/>
  <c r="B127" i="14"/>
  <c r="B135" i="14"/>
  <c r="B141" i="14"/>
  <c r="B148" i="14"/>
  <c r="B156" i="14"/>
  <c r="B163" i="14"/>
  <c r="B169" i="14"/>
  <c r="B177" i="14"/>
  <c r="B184" i="14"/>
  <c r="B191" i="14"/>
  <c r="B199" i="14"/>
  <c r="B205" i="14"/>
  <c r="B212" i="14"/>
  <c r="B220" i="14"/>
  <c r="B227" i="14"/>
  <c r="B233" i="14"/>
  <c r="B241" i="14"/>
  <c r="B248" i="14"/>
  <c r="B255" i="14"/>
  <c r="B263" i="14"/>
  <c r="B269" i="14"/>
  <c r="B276" i="14"/>
  <c r="B284" i="14"/>
  <c r="B291" i="14"/>
  <c r="B297" i="14"/>
  <c r="B305" i="14"/>
  <c r="B312" i="14"/>
  <c r="B319" i="14"/>
  <c r="B327" i="14"/>
  <c r="B333" i="14"/>
  <c r="B340" i="14"/>
  <c r="B348" i="14"/>
  <c r="B355" i="14"/>
  <c r="B361" i="14"/>
  <c r="B369" i="14"/>
  <c r="B376" i="14"/>
  <c r="B383" i="14"/>
  <c r="B391" i="14"/>
  <c r="B397" i="14"/>
  <c r="B404" i="14"/>
  <c r="B412" i="14"/>
  <c r="B419" i="14"/>
  <c r="B425" i="14"/>
  <c r="B433" i="14"/>
  <c r="B440" i="14"/>
  <c r="B447" i="14"/>
  <c r="B455" i="14"/>
  <c r="B461" i="14"/>
  <c r="B468" i="14"/>
  <c r="B476" i="14"/>
  <c r="B483" i="14"/>
  <c r="B489" i="14"/>
  <c r="B497" i="14"/>
  <c r="B504" i="14"/>
  <c r="B511" i="14"/>
  <c r="B519" i="14"/>
  <c r="B525" i="14"/>
  <c r="B532" i="14"/>
  <c r="B540" i="14"/>
  <c r="B547" i="14"/>
  <c r="B553" i="14"/>
  <c r="B561" i="14"/>
  <c r="B568" i="14"/>
  <c r="B575" i="14"/>
  <c r="B583" i="14"/>
  <c r="B589" i="14"/>
  <c r="B596" i="14"/>
  <c r="B604" i="14"/>
  <c r="B611" i="14"/>
  <c r="B617" i="14"/>
  <c r="B625" i="14"/>
  <c r="B632" i="14"/>
  <c r="B639" i="14"/>
  <c r="B647" i="14"/>
  <c r="B653" i="14"/>
  <c r="B660" i="14"/>
  <c r="B668" i="14"/>
  <c r="B675" i="14"/>
  <c r="B681" i="14"/>
  <c r="B689" i="14"/>
  <c r="B696" i="14"/>
  <c r="B703" i="14"/>
  <c r="B711" i="14"/>
  <c r="B717" i="14"/>
  <c r="B724" i="14"/>
  <c r="B732" i="14"/>
  <c r="B739" i="14"/>
  <c r="B745" i="14"/>
  <c r="B753" i="14"/>
  <c r="B760" i="14"/>
  <c r="B767" i="14"/>
  <c r="B775" i="14"/>
  <c r="B781" i="14"/>
  <c r="B788" i="14"/>
  <c r="B76" i="14"/>
  <c r="B89" i="14"/>
  <c r="B104" i="14"/>
  <c r="B119" i="14"/>
  <c r="B132" i="14"/>
  <c r="B147" i="14"/>
  <c r="B161" i="14"/>
  <c r="B175" i="14"/>
  <c r="B189" i="14"/>
  <c r="B204" i="14"/>
  <c r="B217" i="14"/>
  <c r="B232" i="14"/>
  <c r="B247" i="14"/>
  <c r="B260" i="14"/>
  <c r="B275" i="14"/>
  <c r="B289" i="14"/>
  <c r="B303" i="14"/>
  <c r="B317" i="14"/>
  <c r="B332" i="14"/>
  <c r="B345" i="14"/>
  <c r="B360" i="14"/>
  <c r="B375" i="14"/>
  <c r="B388" i="14"/>
  <c r="B403" i="14"/>
  <c r="B417" i="14"/>
  <c r="B431" i="14"/>
  <c r="B445" i="14"/>
  <c r="B460" i="14"/>
  <c r="B473" i="14"/>
  <c r="B488" i="14"/>
  <c r="B503" i="14"/>
  <c r="B516" i="14"/>
  <c r="B531" i="14"/>
  <c r="B545" i="14"/>
  <c r="B559" i="14"/>
  <c r="B573" i="14"/>
  <c r="B588" i="14"/>
  <c r="B601" i="14"/>
  <c r="B616" i="14"/>
  <c r="B631" i="14"/>
  <c r="B644" i="14"/>
  <c r="B659" i="14"/>
  <c r="B673" i="14"/>
  <c r="B687" i="14"/>
  <c r="B701" i="14"/>
  <c r="B716" i="14"/>
  <c r="B729" i="14"/>
  <c r="B744" i="14"/>
  <c r="B759" i="14"/>
  <c r="B772" i="14"/>
  <c r="B787" i="14"/>
  <c r="B83" i="14"/>
  <c r="B97" i="14"/>
  <c r="B111" i="14"/>
  <c r="B125" i="14"/>
  <c r="B140" i="14"/>
  <c r="B153" i="14"/>
  <c r="B168" i="14"/>
  <c r="B183" i="14"/>
  <c r="B196" i="14"/>
  <c r="B211" i="14"/>
  <c r="B225" i="14"/>
  <c r="B239" i="14"/>
  <c r="B253" i="14"/>
  <c r="B268" i="14"/>
  <c r="B281" i="14"/>
  <c r="B296" i="14"/>
  <c r="B311" i="14"/>
  <c r="B324" i="14"/>
  <c r="B339" i="14"/>
  <c r="B353" i="14"/>
  <c r="B367" i="14"/>
  <c r="B381" i="14"/>
  <c r="B396" i="14"/>
  <c r="B409" i="14"/>
  <c r="B424" i="14"/>
  <c r="B439" i="14"/>
  <c r="B452" i="14"/>
  <c r="B467" i="14"/>
  <c r="B481" i="14"/>
  <c r="B495" i="14"/>
  <c r="B509" i="14"/>
  <c r="B524" i="14"/>
  <c r="B537" i="14"/>
  <c r="B552" i="14"/>
  <c r="B567" i="14"/>
  <c r="B580" i="14"/>
  <c r="B595" i="14"/>
  <c r="B609" i="14"/>
  <c r="B623" i="14"/>
  <c r="B637" i="14"/>
  <c r="B652" i="14"/>
  <c r="B665" i="14"/>
  <c r="B680" i="14"/>
  <c r="B695" i="14"/>
  <c r="B708" i="14"/>
  <c r="B723" i="14"/>
  <c r="B737" i="14"/>
  <c r="B751" i="14"/>
  <c r="B765" i="14"/>
  <c r="B780" i="14"/>
  <c r="B79" i="14"/>
  <c r="B108" i="14"/>
  <c r="B136" i="14"/>
  <c r="B164" i="14"/>
  <c r="B193" i="14"/>
  <c r="B221" i="14"/>
  <c r="B249" i="14"/>
  <c r="B279" i="14"/>
  <c r="B307" i="14"/>
  <c r="B335" i="14"/>
  <c r="B364" i="14"/>
  <c r="B392" i="14"/>
  <c r="B420" i="14"/>
  <c r="B449" i="14"/>
  <c r="B477" i="14"/>
  <c r="B505" i="14"/>
  <c r="B535" i="14"/>
  <c r="B563" i="14"/>
  <c r="B591" i="14"/>
  <c r="B620" i="14"/>
  <c r="B648" i="14"/>
  <c r="B676" i="14"/>
  <c r="B705" i="14"/>
  <c r="B733" i="14"/>
  <c r="B761" i="14"/>
  <c r="B791" i="14"/>
  <c r="B87" i="14"/>
  <c r="B115" i="14"/>
  <c r="B143" i="14"/>
  <c r="B172" i="14"/>
  <c r="B200" i="14"/>
  <c r="B228" i="14"/>
  <c r="B257" i="14"/>
  <c r="B285" i="14"/>
  <c r="B313" i="14"/>
  <c r="B343" i="14"/>
  <c r="B371" i="14"/>
  <c r="B399" i="14"/>
  <c r="B428" i="14"/>
  <c r="B456" i="14"/>
  <c r="B484" i="14"/>
  <c r="B513" i="14"/>
  <c r="B541" i="14"/>
  <c r="B569" i="14"/>
  <c r="B599" i="14"/>
  <c r="B627" i="14"/>
  <c r="B655" i="14"/>
  <c r="B684" i="14"/>
  <c r="B712" i="14"/>
  <c r="B740" i="14"/>
  <c r="B769" i="14"/>
  <c r="B93" i="14"/>
  <c r="B121" i="14"/>
  <c r="B151" i="14"/>
  <c r="B179" i="14"/>
  <c r="B207" i="14"/>
  <c r="B236" i="14"/>
  <c r="B264" i="14"/>
  <c r="B292" i="14"/>
  <c r="B321" i="14"/>
  <c r="B349" i="14"/>
  <c r="B377" i="14"/>
  <c r="B407" i="14"/>
  <c r="B435" i="14"/>
  <c r="B463" i="14"/>
  <c r="B492" i="14"/>
  <c r="B520" i="14"/>
  <c r="B548" i="14"/>
  <c r="B577" i="14"/>
  <c r="B605" i="14"/>
  <c r="B633" i="14"/>
  <c r="B663" i="14"/>
  <c r="B691" i="14"/>
  <c r="B719" i="14"/>
  <c r="B748" i="14"/>
  <c r="B776" i="14"/>
  <c r="B72" i="14"/>
  <c r="B100" i="14"/>
  <c r="B129" i="14"/>
  <c r="B157" i="14"/>
  <c r="B185" i="14"/>
  <c r="B215" i="14"/>
  <c r="B243" i="14"/>
  <c r="B271" i="14"/>
  <c r="B300" i="14"/>
  <c r="B328" i="14"/>
  <c r="B356" i="14"/>
  <c r="B385" i="14"/>
  <c r="B413" i="14"/>
  <c r="B441" i="14"/>
  <c r="B471" i="14"/>
  <c r="B499" i="14"/>
  <c r="B527" i="14"/>
  <c r="B556" i="14"/>
  <c r="B584" i="14"/>
  <c r="B612" i="14"/>
  <c r="B641" i="14"/>
  <c r="B669" i="14"/>
  <c r="B697" i="14"/>
  <c r="B727" i="14"/>
  <c r="B755" i="14"/>
  <c r="B783" i="14"/>
  <c r="P9" i="10"/>
  <c r="P24" i="10"/>
  <c r="P16" i="11"/>
  <c r="P24" i="11"/>
  <c r="P7" i="10"/>
  <c r="P12" i="10"/>
  <c r="P20" i="10"/>
  <c r="P28" i="10"/>
  <c r="P7" i="11"/>
  <c r="P12" i="11"/>
  <c r="P20" i="11"/>
  <c r="P28" i="11"/>
  <c r="P8" i="12"/>
  <c r="P14" i="12"/>
  <c r="P22" i="12"/>
  <c r="L8" i="9"/>
  <c r="L46" i="9"/>
  <c r="L63" i="9"/>
  <c r="K5" i="18"/>
  <c r="K14" i="18"/>
  <c r="K16" i="18"/>
  <c r="K22" i="18"/>
  <c r="K47" i="18"/>
  <c r="K48" i="18"/>
  <c r="K13" i="14"/>
  <c r="K47" i="14"/>
  <c r="J6" i="21"/>
  <c r="P10" i="10"/>
  <c r="P18" i="10"/>
  <c r="P26" i="10"/>
  <c r="P10" i="11"/>
  <c r="P18" i="11"/>
  <c r="P26" i="11"/>
  <c r="P7" i="12"/>
  <c r="P12" i="12"/>
  <c r="P20" i="12"/>
  <c r="P28" i="12"/>
  <c r="L14" i="9"/>
  <c r="L15" i="9"/>
  <c r="L16" i="9"/>
  <c r="L17" i="9"/>
  <c r="L37" i="9"/>
  <c r="L45" i="9"/>
  <c r="L49" i="9"/>
  <c r="L62" i="9"/>
  <c r="K8" i="18"/>
  <c r="K21" i="18"/>
  <c r="K24" i="18"/>
  <c r="K40" i="18"/>
  <c r="K14" i="14"/>
  <c r="K37" i="14"/>
  <c r="P16" i="10"/>
  <c r="P9" i="11"/>
  <c r="P10" i="12"/>
  <c r="P18" i="12"/>
  <c r="P26" i="12"/>
  <c r="L6" i="9"/>
  <c r="L48" i="9"/>
  <c r="L61" i="9"/>
  <c r="L65" i="9"/>
  <c r="K15" i="14"/>
  <c r="K30" i="14"/>
  <c r="J5" i="21"/>
  <c r="P9" i="12"/>
  <c r="P16" i="12"/>
  <c r="P24" i="12"/>
  <c r="L9" i="9"/>
  <c r="L23" i="9"/>
  <c r="L47" i="9"/>
  <c r="L64" i="9"/>
  <c r="K16" i="14"/>
  <c r="D46" i="18"/>
  <c r="K8" i="14"/>
  <c r="K31" i="14"/>
  <c r="K40" i="14"/>
  <c r="K45" i="14"/>
  <c r="K48" i="14"/>
  <c r="D46" i="19"/>
  <c r="D46" i="14"/>
  <c r="F32" i="11"/>
  <c r="J78" i="18"/>
  <c r="L78" i="18"/>
  <c r="K78" i="18"/>
  <c r="J169" i="19"/>
  <c r="R169" i="19"/>
  <c r="L78" i="14"/>
  <c r="J78" i="14"/>
  <c r="K78" i="14"/>
  <c r="D135" i="11"/>
  <c r="B135" i="11" s="1"/>
  <c r="D133" i="11"/>
  <c r="B133" i="11" s="1"/>
  <c r="D131" i="11"/>
  <c r="B131" i="11" s="1"/>
  <c r="D129" i="11"/>
  <c r="B129" i="11" s="1"/>
  <c r="D127" i="11"/>
  <c r="B127" i="11" s="1"/>
  <c r="D125" i="11"/>
  <c r="B125" i="11" s="1"/>
  <c r="D123" i="11"/>
  <c r="B123" i="11" s="1"/>
  <c r="D121" i="11"/>
  <c r="B121" i="11" s="1"/>
  <c r="D119" i="11"/>
  <c r="B119" i="11" s="1"/>
  <c r="D117" i="11"/>
  <c r="B117" i="11" s="1"/>
  <c r="D115" i="11"/>
  <c r="B115" i="11" s="1"/>
  <c r="D113" i="11"/>
  <c r="B113" i="11" s="1"/>
  <c r="D111" i="11"/>
  <c r="B111" i="11" s="1"/>
  <c r="D109" i="11"/>
  <c r="B109" i="11" s="1"/>
  <c r="D107" i="11"/>
  <c r="B107" i="11" s="1"/>
  <c r="D105" i="11"/>
  <c r="B105" i="11" s="1"/>
  <c r="D103" i="11"/>
  <c r="B103" i="11" s="1"/>
  <c r="D101" i="11"/>
  <c r="B101" i="11" s="1"/>
  <c r="D99" i="11"/>
  <c r="B99" i="11" s="1"/>
  <c r="D97" i="11"/>
  <c r="B97" i="11" s="1"/>
  <c r="D95" i="11"/>
  <c r="B95" i="11" s="1"/>
  <c r="D93" i="11"/>
  <c r="B93" i="11" s="1"/>
  <c r="D91" i="11"/>
  <c r="B91" i="11" s="1"/>
  <c r="D89" i="11"/>
  <c r="B89" i="11" s="1"/>
  <c r="D87" i="11"/>
  <c r="B87" i="11" s="1"/>
  <c r="D85" i="11"/>
  <c r="B85" i="11" s="1"/>
  <c r="D83" i="11"/>
  <c r="B83" i="11" s="1"/>
  <c r="D81" i="11"/>
  <c r="B81" i="11" s="1"/>
  <c r="D79" i="11"/>
  <c r="B79" i="11" s="1"/>
  <c r="D77" i="11"/>
  <c r="B77" i="11" s="1"/>
  <c r="D75" i="11"/>
  <c r="B75" i="11" s="1"/>
  <c r="D73" i="11"/>
  <c r="B73" i="11" s="1"/>
  <c r="D71" i="11"/>
  <c r="B71" i="11" s="1"/>
  <c r="D69" i="11"/>
  <c r="B69" i="11" s="1"/>
  <c r="D67" i="11"/>
  <c r="B67" i="11" s="1"/>
  <c r="D65" i="11"/>
  <c r="B65" i="11" s="1"/>
  <c r="D63" i="11"/>
  <c r="B63" i="11" s="1"/>
  <c r="D61" i="11"/>
  <c r="B61" i="11" s="1"/>
  <c r="D59" i="11"/>
  <c r="B59" i="11" s="1"/>
  <c r="D57" i="11"/>
  <c r="B57" i="11" s="1"/>
  <c r="D55" i="11"/>
  <c r="B55" i="11" s="1"/>
  <c r="D53" i="11"/>
  <c r="B53" i="11" s="1"/>
  <c r="D51" i="11"/>
  <c r="B51" i="11" s="1"/>
  <c r="D49" i="11"/>
  <c r="B49" i="11" s="1"/>
  <c r="D47" i="11"/>
  <c r="B47" i="11" s="1"/>
  <c r="D45" i="11"/>
  <c r="B45" i="11" s="1"/>
  <c r="D43" i="11"/>
  <c r="B43" i="11" s="1"/>
  <c r="D41" i="11"/>
  <c r="B41" i="11" s="1"/>
  <c r="D39" i="11"/>
  <c r="B39" i="11" s="1"/>
  <c r="D37" i="11"/>
  <c r="B37" i="11" s="1"/>
  <c r="D134" i="11"/>
  <c r="B134" i="11" s="1"/>
  <c r="D132" i="11"/>
  <c r="B132" i="11" s="1"/>
  <c r="D130" i="11"/>
  <c r="B130" i="11" s="1"/>
  <c r="D128" i="11"/>
  <c r="B128" i="11" s="1"/>
  <c r="D126" i="11"/>
  <c r="B126" i="11" s="1"/>
  <c r="D124" i="11"/>
  <c r="B124" i="11" s="1"/>
  <c r="D122" i="11"/>
  <c r="B122" i="11" s="1"/>
  <c r="D120" i="11"/>
  <c r="B120" i="11" s="1"/>
  <c r="D118" i="11"/>
  <c r="B118" i="11" s="1"/>
  <c r="D116" i="11"/>
  <c r="B116" i="11" s="1"/>
  <c r="D114" i="11"/>
  <c r="B114" i="11" s="1"/>
  <c r="D112" i="11"/>
  <c r="B112" i="11" s="1"/>
  <c r="D110" i="11"/>
  <c r="B110" i="11" s="1"/>
  <c r="D108" i="11"/>
  <c r="B108" i="11" s="1"/>
  <c r="D106" i="11"/>
  <c r="B106" i="11" s="1"/>
  <c r="D104" i="11"/>
  <c r="B104" i="11" s="1"/>
  <c r="D102" i="11"/>
  <c r="B102" i="11" s="1"/>
  <c r="D100" i="11"/>
  <c r="B100" i="11" s="1"/>
  <c r="D98" i="11"/>
  <c r="B98" i="11" s="1"/>
  <c r="D96" i="11"/>
  <c r="B96" i="11" s="1"/>
  <c r="D94" i="11"/>
  <c r="B94" i="11" s="1"/>
  <c r="D92" i="11"/>
  <c r="B92" i="11" s="1"/>
  <c r="D90" i="11"/>
  <c r="B90" i="11" s="1"/>
  <c r="D88" i="11"/>
  <c r="B88" i="11" s="1"/>
  <c r="D86" i="11"/>
  <c r="B86" i="11" s="1"/>
  <c r="D84" i="11"/>
  <c r="B84" i="11" s="1"/>
  <c r="D82" i="11"/>
  <c r="B82" i="11" s="1"/>
  <c r="D80" i="11"/>
  <c r="B80" i="11" s="1"/>
  <c r="D78" i="11"/>
  <c r="B78" i="11" s="1"/>
  <c r="D76" i="11"/>
  <c r="B76" i="11" s="1"/>
  <c r="D74" i="11"/>
  <c r="B74" i="11" s="1"/>
  <c r="D72" i="11"/>
  <c r="B72" i="11" s="1"/>
  <c r="D70" i="11"/>
  <c r="B70" i="11" s="1"/>
  <c r="D68" i="11"/>
  <c r="B68" i="11" s="1"/>
  <c r="D66" i="11"/>
  <c r="B66" i="11" s="1"/>
  <c r="D64" i="11"/>
  <c r="B64" i="11" s="1"/>
  <c r="D62" i="11"/>
  <c r="B62" i="11" s="1"/>
  <c r="D60" i="11"/>
  <c r="B60" i="11" s="1"/>
  <c r="D58" i="11"/>
  <c r="B58" i="11" s="1"/>
  <c r="D56" i="11"/>
  <c r="B56" i="11" s="1"/>
  <c r="D54" i="11"/>
  <c r="B54" i="11" s="1"/>
  <c r="D52" i="11"/>
  <c r="B52" i="11" s="1"/>
  <c r="D50" i="11"/>
  <c r="B50" i="11" s="1"/>
  <c r="D48" i="11"/>
  <c r="B48" i="11" s="1"/>
  <c r="D46" i="11"/>
  <c r="B46" i="11" s="1"/>
  <c r="D44" i="11"/>
  <c r="B44" i="11" s="1"/>
  <c r="D42" i="11"/>
  <c r="B42" i="11" s="1"/>
  <c r="D40" i="11"/>
  <c r="B40" i="11" s="1"/>
  <c r="D38" i="11"/>
  <c r="B38" i="11" s="1"/>
  <c r="D36" i="11"/>
  <c r="B36" i="11" s="1"/>
  <c r="K6" i="21" l="1"/>
  <c r="Q6" i="21"/>
  <c r="F30" i="21" s="1"/>
  <c r="P6" i="21"/>
  <c r="F26" i="21" s="1"/>
  <c r="A5" i="17" a="1"/>
  <c r="W6" i="14"/>
  <c r="Q7" i="21"/>
  <c r="F31" i="21" s="1"/>
  <c r="P7" i="21"/>
  <c r="F27" i="21" s="1"/>
  <c r="K7" i="21"/>
  <c r="W8" i="19"/>
  <c r="W24" i="19" s="1"/>
  <c r="W9" i="19"/>
  <c r="W25" i="19" s="1"/>
  <c r="W5" i="19"/>
  <c r="W21" i="19" s="1"/>
  <c r="W7" i="19"/>
  <c r="W23" i="19" s="1"/>
  <c r="W5" i="18"/>
  <c r="W9" i="14"/>
  <c r="W8" i="14"/>
  <c r="W7" i="14"/>
  <c r="W6" i="18"/>
  <c r="W9" i="18"/>
  <c r="Q5" i="21"/>
  <c r="F29" i="21" s="1"/>
  <c r="P5" i="21"/>
  <c r="F25" i="21" s="1"/>
  <c r="K5" i="21"/>
  <c r="W8" i="18"/>
  <c r="W5" i="14"/>
  <c r="W7" i="18"/>
  <c r="W6" i="19"/>
  <c r="W22" i="19" s="1"/>
  <c r="K9" i="21"/>
  <c r="K8" i="21"/>
  <c r="K10" i="21"/>
  <c r="Q8" i="21"/>
  <c r="F32" i="21" s="1"/>
  <c r="P8" i="21"/>
  <c r="F28" i="21" s="1"/>
  <c r="Z24" i="12"/>
  <c r="X24" i="12"/>
  <c r="AA24" i="12"/>
  <c r="X9" i="11"/>
  <c r="R9" i="11"/>
  <c r="AA9" i="11"/>
  <c r="V12" i="12"/>
  <c r="T12" i="12"/>
  <c r="Q12" i="12"/>
  <c r="V10" i="11"/>
  <c r="T10" i="11"/>
  <c r="W10" i="11"/>
  <c r="T22" i="12"/>
  <c r="U22" i="12"/>
  <c r="Q22" i="12"/>
  <c r="T20" i="11"/>
  <c r="U20" i="11"/>
  <c r="W20" i="11"/>
  <c r="T20" i="10"/>
  <c r="U20" i="10"/>
  <c r="AA20" i="10"/>
  <c r="T16" i="11"/>
  <c r="Y16" i="11"/>
  <c r="AA16" i="11"/>
  <c r="AA19" i="12"/>
  <c r="R19" i="12"/>
  <c r="T19" i="12"/>
  <c r="Y17" i="12"/>
  <c r="V17" i="12"/>
  <c r="R17" i="12"/>
  <c r="U8" i="11"/>
  <c r="Q8" i="11"/>
  <c r="AA17" i="11"/>
  <c r="R17" i="11"/>
  <c r="X17" i="11"/>
  <c r="Y11" i="11"/>
  <c r="T11" i="11"/>
  <c r="Z11" i="11"/>
  <c r="Y27" i="11"/>
  <c r="T27" i="11"/>
  <c r="R27" i="11"/>
  <c r="AA13" i="10"/>
  <c r="X13" i="10"/>
  <c r="AA29" i="10"/>
  <c r="T29" i="10"/>
  <c r="Y23" i="10"/>
  <c r="V23" i="10"/>
  <c r="R23" i="10"/>
  <c r="Z16" i="12"/>
  <c r="X16" i="12"/>
  <c r="AA16" i="12"/>
  <c r="V26" i="12"/>
  <c r="W26" i="12"/>
  <c r="V16" i="10"/>
  <c r="W16" i="10"/>
  <c r="Z7" i="12"/>
  <c r="X7" i="12"/>
  <c r="Y7" i="12"/>
  <c r="Z26" i="10"/>
  <c r="X26" i="10"/>
  <c r="W26" i="10"/>
  <c r="V14" i="12"/>
  <c r="S14" i="12"/>
  <c r="V12" i="11"/>
  <c r="Y12" i="11"/>
  <c r="V12" i="10"/>
  <c r="Y12" i="10"/>
  <c r="V24" i="10"/>
  <c r="U24" i="10"/>
  <c r="Y23" i="12"/>
  <c r="W23" i="12"/>
  <c r="T23" i="12"/>
  <c r="AA21" i="12"/>
  <c r="U21" i="12"/>
  <c r="Z21" i="12"/>
  <c r="Z14" i="11"/>
  <c r="X14" i="11"/>
  <c r="AA14" i="11"/>
  <c r="Y21" i="11"/>
  <c r="W21" i="11"/>
  <c r="T21" i="11"/>
  <c r="AA15" i="11"/>
  <c r="U15" i="11"/>
  <c r="T15" i="11"/>
  <c r="Z8" i="10"/>
  <c r="X8" i="10"/>
  <c r="S8" i="10"/>
  <c r="Y17" i="10"/>
  <c r="W17" i="10"/>
  <c r="V17" i="10"/>
  <c r="AA11" i="10"/>
  <c r="U11" i="10"/>
  <c r="Z11" i="10"/>
  <c r="AA27" i="10"/>
  <c r="U27" i="10"/>
  <c r="X27" i="10"/>
  <c r="Z9" i="12"/>
  <c r="X9" i="12"/>
  <c r="AA9" i="12"/>
  <c r="V18" i="12"/>
  <c r="W18" i="12"/>
  <c r="Z28" i="12"/>
  <c r="X28" i="12"/>
  <c r="Y28" i="12"/>
  <c r="Z26" i="11"/>
  <c r="X26" i="11"/>
  <c r="Q26" i="11"/>
  <c r="Z18" i="10"/>
  <c r="X18" i="10"/>
  <c r="Y18" i="10"/>
  <c r="V8" i="12"/>
  <c r="S8" i="12"/>
  <c r="V7" i="11"/>
  <c r="Y7" i="11"/>
  <c r="V7" i="10"/>
  <c r="Q7" i="10"/>
  <c r="V9" i="10"/>
  <c r="W9" i="10"/>
  <c r="Y11" i="12"/>
  <c r="W11" i="12"/>
  <c r="X11" i="12"/>
  <c r="Y27" i="12"/>
  <c r="W27" i="12"/>
  <c r="X27" i="12"/>
  <c r="AA25" i="12"/>
  <c r="U25" i="12"/>
  <c r="Z22" i="11"/>
  <c r="X22" i="11"/>
  <c r="AA22" i="11"/>
  <c r="Y25" i="11"/>
  <c r="W25" i="11"/>
  <c r="X25" i="11"/>
  <c r="AA19" i="11"/>
  <c r="U19" i="11"/>
  <c r="Z19" i="11"/>
  <c r="Z14" i="10"/>
  <c r="X14" i="10"/>
  <c r="AA14" i="10"/>
  <c r="Y21" i="10"/>
  <c r="W21" i="10"/>
  <c r="R21" i="10"/>
  <c r="AA15" i="10"/>
  <c r="U15" i="10"/>
  <c r="T15" i="10"/>
  <c r="T10" i="12"/>
  <c r="Y10" i="12"/>
  <c r="AA10" i="12"/>
  <c r="R20" i="12"/>
  <c r="AA20" i="12"/>
  <c r="W20" i="12"/>
  <c r="R18" i="11"/>
  <c r="AA18" i="11"/>
  <c r="Y18" i="11"/>
  <c r="R10" i="10"/>
  <c r="AA10" i="10"/>
  <c r="U10" i="10"/>
  <c r="Z28" i="11"/>
  <c r="S28" i="11"/>
  <c r="AA28" i="11"/>
  <c r="Z28" i="10"/>
  <c r="Y28" i="10"/>
  <c r="S28" i="10"/>
  <c r="Z24" i="11"/>
  <c r="Q24" i="11"/>
  <c r="W24" i="11"/>
  <c r="AA15" i="12"/>
  <c r="X15" i="12"/>
  <c r="Y13" i="12"/>
  <c r="T13" i="12"/>
  <c r="V13" i="12"/>
  <c r="Y29" i="12"/>
  <c r="T29" i="12"/>
  <c r="V29" i="12"/>
  <c r="AA13" i="11"/>
  <c r="X13" i="11"/>
  <c r="AA29" i="11"/>
  <c r="X29" i="11"/>
  <c r="Y23" i="11"/>
  <c r="V23" i="11"/>
  <c r="AA22" i="10"/>
  <c r="U22" i="10"/>
  <c r="AA25" i="10"/>
  <c r="R25" i="10"/>
  <c r="X25" i="10"/>
  <c r="Y19" i="10"/>
  <c r="T19" i="10"/>
  <c r="Z19" i="10"/>
  <c r="V24" i="12"/>
  <c r="T24" i="12"/>
  <c r="S24" i="12"/>
  <c r="T9" i="11"/>
  <c r="Y9" i="11"/>
  <c r="S9" i="11"/>
  <c r="R12" i="12"/>
  <c r="AA12" i="12"/>
  <c r="W12" i="12"/>
  <c r="R10" i="11"/>
  <c r="AA10" i="11"/>
  <c r="U10" i="11"/>
  <c r="Z22" i="12"/>
  <c r="AA22" i="12"/>
  <c r="W22" i="12"/>
  <c r="Z20" i="11"/>
  <c r="S20" i="11"/>
  <c r="AA20" i="11"/>
  <c r="Z20" i="10"/>
  <c r="Y20" i="10"/>
  <c r="S20" i="10"/>
  <c r="Z16" i="11"/>
  <c r="Q16" i="11"/>
  <c r="S16" i="11"/>
  <c r="Y19" i="12"/>
  <c r="W19" i="12"/>
  <c r="X19" i="12"/>
  <c r="AA17" i="12"/>
  <c r="U17" i="12"/>
  <c r="Z8" i="11"/>
  <c r="X8" i="11"/>
  <c r="AA8" i="11"/>
  <c r="Y17" i="11"/>
  <c r="W17" i="11"/>
  <c r="V17" i="11"/>
  <c r="AA11" i="11"/>
  <c r="U11" i="11"/>
  <c r="R11" i="11"/>
  <c r="AA27" i="11"/>
  <c r="U27" i="11"/>
  <c r="Z27" i="11"/>
  <c r="Y13" i="10"/>
  <c r="W13" i="10"/>
  <c r="T13" i="10"/>
  <c r="Y29" i="10"/>
  <c r="W29" i="10"/>
  <c r="Z29" i="10"/>
  <c r="AA23" i="10"/>
  <c r="U23" i="10"/>
  <c r="V16" i="12"/>
  <c r="T16" i="12"/>
  <c r="S16" i="12"/>
  <c r="X26" i="12"/>
  <c r="R26" i="12"/>
  <c r="U26" i="12"/>
  <c r="X16" i="10"/>
  <c r="R16" i="10"/>
  <c r="U16" i="10"/>
  <c r="V7" i="12"/>
  <c r="T7" i="12"/>
  <c r="Q7" i="12"/>
  <c r="V26" i="10"/>
  <c r="T26" i="10"/>
  <c r="U26" i="10"/>
  <c r="X14" i="12"/>
  <c r="R14" i="12"/>
  <c r="Y14" i="12"/>
  <c r="X12" i="11"/>
  <c r="R12" i="11"/>
  <c r="Q12" i="11"/>
  <c r="X12" i="10"/>
  <c r="R12" i="10"/>
  <c r="Q12" i="10"/>
  <c r="X24" i="10"/>
  <c r="R24" i="10"/>
  <c r="AA24" i="10"/>
  <c r="U23" i="12"/>
  <c r="S23" i="12"/>
  <c r="Z23" i="12"/>
  <c r="W21" i="12"/>
  <c r="Q21" i="12"/>
  <c r="R21" i="12"/>
  <c r="V14" i="11"/>
  <c r="T14" i="11"/>
  <c r="S14" i="11"/>
  <c r="U21" i="11"/>
  <c r="S21" i="11"/>
  <c r="Z21" i="11"/>
  <c r="W15" i="11"/>
  <c r="Q15" i="11"/>
  <c r="Z15" i="11"/>
  <c r="V8" i="10"/>
  <c r="T8" i="10"/>
  <c r="Y8" i="10"/>
  <c r="U17" i="10"/>
  <c r="S17" i="10"/>
  <c r="W11" i="10"/>
  <c r="Q11" i="10"/>
  <c r="X11" i="10"/>
  <c r="W27" i="10"/>
  <c r="Q27" i="10"/>
  <c r="V27" i="10"/>
  <c r="V9" i="12"/>
  <c r="T9" i="12"/>
  <c r="S9" i="12"/>
  <c r="X18" i="12"/>
  <c r="R18" i="12"/>
  <c r="U18" i="12"/>
  <c r="V28" i="12"/>
  <c r="T28" i="12"/>
  <c r="Q28" i="12"/>
  <c r="V26" i="11"/>
  <c r="T26" i="11"/>
  <c r="W26" i="11"/>
  <c r="V18" i="10"/>
  <c r="T18" i="10"/>
  <c r="W18" i="10"/>
  <c r="X8" i="12"/>
  <c r="R8" i="12"/>
  <c r="Y8" i="12"/>
  <c r="X7" i="11"/>
  <c r="R7" i="11"/>
  <c r="Q7" i="11"/>
  <c r="X7" i="10"/>
  <c r="R7" i="10"/>
  <c r="W7" i="10"/>
  <c r="X9" i="10"/>
  <c r="R9" i="10"/>
  <c r="U9" i="10"/>
  <c r="U11" i="12"/>
  <c r="S11" i="12"/>
  <c r="V11" i="12"/>
  <c r="U27" i="12"/>
  <c r="S27" i="12"/>
  <c r="V27" i="12"/>
  <c r="W25" i="12"/>
  <c r="Q25" i="12"/>
  <c r="T25" i="12"/>
  <c r="V22" i="11"/>
  <c r="T22" i="11"/>
  <c r="S22" i="11"/>
  <c r="U25" i="11"/>
  <c r="S25" i="11"/>
  <c r="V25" i="11"/>
  <c r="W19" i="11"/>
  <c r="Q19" i="11"/>
  <c r="X19" i="11"/>
  <c r="V14" i="10"/>
  <c r="T14" i="10"/>
  <c r="S14" i="10"/>
  <c r="U21" i="10"/>
  <c r="S21" i="10"/>
  <c r="X21" i="10"/>
  <c r="W15" i="10"/>
  <c r="Q15" i="10"/>
  <c r="Z15" i="10"/>
  <c r="G22" i="21"/>
  <c r="Z10" i="12"/>
  <c r="Q10" i="12"/>
  <c r="S10" i="12"/>
  <c r="S20" i="12"/>
  <c r="U20" i="12"/>
  <c r="S18" i="11"/>
  <c r="Q18" i="11"/>
  <c r="S10" i="10"/>
  <c r="Y10" i="10"/>
  <c r="V28" i="11"/>
  <c r="Y28" i="11"/>
  <c r="V28" i="10"/>
  <c r="Q28" i="10"/>
  <c r="V24" i="11"/>
  <c r="U24" i="11"/>
  <c r="Y15" i="12"/>
  <c r="W15" i="12"/>
  <c r="T15" i="12"/>
  <c r="AA13" i="12"/>
  <c r="U13" i="12"/>
  <c r="Z13" i="12"/>
  <c r="AA29" i="12"/>
  <c r="U29" i="12"/>
  <c r="Z29" i="12"/>
  <c r="Y13" i="11"/>
  <c r="W13" i="11"/>
  <c r="T13" i="11"/>
  <c r="Y29" i="11"/>
  <c r="W29" i="11"/>
  <c r="T29" i="11"/>
  <c r="AA23" i="11"/>
  <c r="U23" i="11"/>
  <c r="T23" i="11"/>
  <c r="Z22" i="10"/>
  <c r="X22" i="10"/>
  <c r="S22" i="10"/>
  <c r="Y25" i="10"/>
  <c r="W25" i="10"/>
  <c r="V25" i="10"/>
  <c r="AA19" i="10"/>
  <c r="U19" i="10"/>
  <c r="R19" i="10"/>
  <c r="R24" i="12"/>
  <c r="W24" i="12"/>
  <c r="Y24" i="12"/>
  <c r="Z9" i="11"/>
  <c r="Q9" i="11"/>
  <c r="W9" i="11"/>
  <c r="S12" i="12"/>
  <c r="U12" i="12"/>
  <c r="S10" i="11"/>
  <c r="Q10" i="11"/>
  <c r="V22" i="12"/>
  <c r="S22" i="12"/>
  <c r="V20" i="11"/>
  <c r="Y20" i="11"/>
  <c r="V20" i="10"/>
  <c r="Q20" i="10"/>
  <c r="V16" i="11"/>
  <c r="W16" i="11"/>
  <c r="U19" i="12"/>
  <c r="S19" i="12"/>
  <c r="V19" i="12"/>
  <c r="W17" i="12"/>
  <c r="Q17" i="12"/>
  <c r="T17" i="12"/>
  <c r="V8" i="11"/>
  <c r="T8" i="11"/>
  <c r="S8" i="11"/>
  <c r="U17" i="11"/>
  <c r="S17" i="11"/>
  <c r="W11" i="11"/>
  <c r="Q11" i="11"/>
  <c r="X11" i="11"/>
  <c r="W27" i="11"/>
  <c r="Q27" i="11"/>
  <c r="X27" i="11"/>
  <c r="U13" i="10"/>
  <c r="S13" i="10"/>
  <c r="Z13" i="10"/>
  <c r="U29" i="10"/>
  <c r="S29" i="10"/>
  <c r="R29" i="10"/>
  <c r="W23" i="10"/>
  <c r="Q23" i="10"/>
  <c r="T23" i="10"/>
  <c r="R16" i="12"/>
  <c r="W16" i="12"/>
  <c r="Y16" i="12"/>
  <c r="T26" i="12"/>
  <c r="Y26" i="12"/>
  <c r="AA26" i="12"/>
  <c r="T16" i="10"/>
  <c r="Y16" i="10"/>
  <c r="AA16" i="10"/>
  <c r="R7" i="12"/>
  <c r="AA7" i="12"/>
  <c r="W7" i="12"/>
  <c r="R26" i="10"/>
  <c r="AA26" i="10"/>
  <c r="Y26" i="10"/>
  <c r="T14" i="12"/>
  <c r="U14" i="12"/>
  <c r="Q14" i="12"/>
  <c r="T12" i="11"/>
  <c r="U12" i="11"/>
  <c r="W12" i="11"/>
  <c r="T12" i="10"/>
  <c r="U12" i="10"/>
  <c r="W12" i="10"/>
  <c r="T24" i="10"/>
  <c r="Y24" i="10"/>
  <c r="S24" i="10"/>
  <c r="Q23" i="12"/>
  <c r="V23" i="12"/>
  <c r="R23" i="12"/>
  <c r="S21" i="12"/>
  <c r="X21" i="12"/>
  <c r="R14" i="11"/>
  <c r="W14" i="11"/>
  <c r="Y14" i="11"/>
  <c r="Q21" i="11"/>
  <c r="V21" i="11"/>
  <c r="R21" i="11"/>
  <c r="S15" i="11"/>
  <c r="X15" i="11"/>
  <c r="R15" i="11"/>
  <c r="R8" i="10"/>
  <c r="W8" i="10"/>
  <c r="Q8" i="10"/>
  <c r="Q17" i="10"/>
  <c r="Z17" i="10"/>
  <c r="T17" i="10"/>
  <c r="S11" i="10"/>
  <c r="V11" i="10"/>
  <c r="S27" i="10"/>
  <c r="Z27" i="10"/>
  <c r="R9" i="12"/>
  <c r="W9" i="12"/>
  <c r="Y9" i="12"/>
  <c r="T18" i="12"/>
  <c r="Y18" i="12"/>
  <c r="AA18" i="12"/>
  <c r="R28" i="12"/>
  <c r="AA28" i="12"/>
  <c r="W28" i="12"/>
  <c r="R26" i="11"/>
  <c r="AA26" i="11"/>
  <c r="U26" i="11"/>
  <c r="R18" i="10"/>
  <c r="AA18" i="10"/>
  <c r="U18" i="10"/>
  <c r="T8" i="12"/>
  <c r="U8" i="12"/>
  <c r="Q8" i="12"/>
  <c r="T7" i="11"/>
  <c r="U7" i="11"/>
  <c r="W7" i="11"/>
  <c r="T7" i="10"/>
  <c r="U7" i="10"/>
  <c r="AA7" i="10"/>
  <c r="T9" i="10"/>
  <c r="Y9" i="10"/>
  <c r="AA9" i="10"/>
  <c r="Q11" i="12"/>
  <c r="Z11" i="12"/>
  <c r="Q27" i="12"/>
  <c r="Z27" i="12"/>
  <c r="S25" i="12"/>
  <c r="X25" i="12"/>
  <c r="Z25" i="12"/>
  <c r="R22" i="11"/>
  <c r="W22" i="11"/>
  <c r="Y22" i="11"/>
  <c r="Q25" i="11"/>
  <c r="Z25" i="11"/>
  <c r="S19" i="11"/>
  <c r="V19" i="11"/>
  <c r="R14" i="10"/>
  <c r="W14" i="10"/>
  <c r="Y14" i="10"/>
  <c r="Q21" i="10"/>
  <c r="V21" i="10"/>
  <c r="S15" i="10"/>
  <c r="X15" i="10"/>
  <c r="R15" i="10"/>
  <c r="V10" i="12"/>
  <c r="W10" i="12"/>
  <c r="Z20" i="12"/>
  <c r="X20" i="12"/>
  <c r="Y20" i="12"/>
  <c r="Z18" i="11"/>
  <c r="X18" i="11"/>
  <c r="W18" i="11"/>
  <c r="Z10" i="10"/>
  <c r="X10" i="10"/>
  <c r="Q10" i="10"/>
  <c r="X28" i="11"/>
  <c r="R28" i="11"/>
  <c r="Q28" i="11"/>
  <c r="X28" i="10"/>
  <c r="R28" i="10"/>
  <c r="W28" i="10"/>
  <c r="X24" i="11"/>
  <c r="R24" i="11"/>
  <c r="AA24" i="11"/>
  <c r="U15" i="12"/>
  <c r="S15" i="12"/>
  <c r="Z15" i="12"/>
  <c r="W13" i="12"/>
  <c r="Q13" i="12"/>
  <c r="R13" i="12"/>
  <c r="W29" i="12"/>
  <c r="Q29" i="12"/>
  <c r="R29" i="12"/>
  <c r="U13" i="11"/>
  <c r="S13" i="11"/>
  <c r="Z13" i="11"/>
  <c r="U29" i="11"/>
  <c r="S29" i="11"/>
  <c r="Z29" i="11"/>
  <c r="W23" i="11"/>
  <c r="Q23" i="11"/>
  <c r="Z23" i="11"/>
  <c r="V22" i="10"/>
  <c r="T22" i="10"/>
  <c r="Y22" i="10"/>
  <c r="U25" i="10"/>
  <c r="S25" i="10"/>
  <c r="W19" i="10"/>
  <c r="Q19" i="10"/>
  <c r="X19" i="10"/>
  <c r="U24" i="12"/>
  <c r="Q24" i="12"/>
  <c r="AO24" i="12" s="1" a="1"/>
  <c r="V9" i="11"/>
  <c r="U9" i="11"/>
  <c r="AO9" i="11" s="1" a="1"/>
  <c r="Z12" i="12"/>
  <c r="X12" i="12"/>
  <c r="Y12" i="12"/>
  <c r="AO12" i="12" s="1" a="1"/>
  <c r="Z10" i="11"/>
  <c r="X10" i="11"/>
  <c r="Y10" i="11"/>
  <c r="AO10" i="11" s="1" a="1"/>
  <c r="X22" i="12"/>
  <c r="R22" i="12"/>
  <c r="Y22" i="12"/>
  <c r="AO22" i="12" s="1" a="1"/>
  <c r="X20" i="11"/>
  <c r="R20" i="11"/>
  <c r="Q20" i="11"/>
  <c r="AO20" i="11" s="1" a="1"/>
  <c r="X20" i="10"/>
  <c r="R20" i="10"/>
  <c r="W20" i="10"/>
  <c r="AO20" i="10" s="1" a="1"/>
  <c r="X16" i="11"/>
  <c r="R16" i="11"/>
  <c r="U16" i="11"/>
  <c r="AO16" i="11" s="1" a="1"/>
  <c r="Q19" i="12"/>
  <c r="Z19" i="12"/>
  <c r="AO19" i="12" a="1"/>
  <c r="S17" i="12"/>
  <c r="X17" i="12"/>
  <c r="Z17" i="12"/>
  <c r="AO17" i="12" s="1" a="1"/>
  <c r="R8" i="11"/>
  <c r="W8" i="11"/>
  <c r="Y8" i="11"/>
  <c r="Q17" i="11"/>
  <c r="Z17" i="11"/>
  <c r="T17" i="11"/>
  <c r="AO17" i="11" s="1" a="1"/>
  <c r="S11" i="11"/>
  <c r="V11" i="11"/>
  <c r="AO11" i="11" s="1" a="1"/>
  <c r="S27" i="11"/>
  <c r="V27" i="11"/>
  <c r="AO27" i="11" s="1" a="1"/>
  <c r="Q13" i="10"/>
  <c r="V13" i="10"/>
  <c r="R13" i="10"/>
  <c r="AO13" i="10" s="1" a="1"/>
  <c r="Q29" i="10"/>
  <c r="V29" i="10"/>
  <c r="X29" i="10"/>
  <c r="AO29" i="10" s="1" a="1"/>
  <c r="S23" i="10"/>
  <c r="X23" i="10"/>
  <c r="Z23" i="10"/>
  <c r="AO23" i="10" s="1" a="1"/>
  <c r="U16" i="12"/>
  <c r="Q16" i="12"/>
  <c r="AO16" i="12" s="1" a="1"/>
  <c r="Z26" i="12"/>
  <c r="Q26" i="12"/>
  <c r="S26" i="12"/>
  <c r="Z16" i="10"/>
  <c r="Q16" i="10"/>
  <c r="S16" i="10"/>
  <c r="S7" i="12"/>
  <c r="U7" i="12"/>
  <c r="AO7" i="12" s="1" a="1"/>
  <c r="S26" i="10"/>
  <c r="Q26" i="10"/>
  <c r="AO26" i="10" s="1" a="1"/>
  <c r="Z14" i="12"/>
  <c r="AA14" i="12"/>
  <c r="W14" i="12"/>
  <c r="Z12" i="11"/>
  <c r="AA12" i="11"/>
  <c r="S12" i="11"/>
  <c r="Z12" i="10"/>
  <c r="S12" i="10"/>
  <c r="AA12" i="10"/>
  <c r="Z24" i="10"/>
  <c r="Q24" i="10"/>
  <c r="W24" i="10"/>
  <c r="AA23" i="12"/>
  <c r="X23" i="12"/>
  <c r="AO23" i="12" s="1" a="1"/>
  <c r="Y21" i="12"/>
  <c r="T21" i="12"/>
  <c r="V21" i="12"/>
  <c r="AO21" i="12" s="1" a="1"/>
  <c r="U14" i="11"/>
  <c r="Q14" i="11"/>
  <c r="AO14" i="11" s="1" a="1"/>
  <c r="AA21" i="11"/>
  <c r="X21" i="11"/>
  <c r="AO21" i="11" s="1" a="1"/>
  <c r="Y15" i="11"/>
  <c r="V15" i="11"/>
  <c r="AO15" i="11" s="1" a="1"/>
  <c r="AA8" i="10"/>
  <c r="U8" i="10"/>
  <c r="AO8" i="10" s="1" a="1"/>
  <c r="AA17" i="10"/>
  <c r="R17" i="10"/>
  <c r="X17" i="10"/>
  <c r="AO17" i="10" s="1" a="1"/>
  <c r="Y11" i="10"/>
  <c r="T11" i="10"/>
  <c r="R11" i="10"/>
  <c r="AO11" i="10" s="1" a="1"/>
  <c r="Y27" i="10"/>
  <c r="T27" i="10"/>
  <c r="R27" i="10"/>
  <c r="AO27" i="10" s="1" a="1"/>
  <c r="U9" i="12"/>
  <c r="Q9" i="12"/>
  <c r="AO9" i="12" s="1" a="1"/>
  <c r="Z18" i="12"/>
  <c r="Q18" i="12"/>
  <c r="S18" i="12"/>
  <c r="S28" i="12"/>
  <c r="U28" i="12"/>
  <c r="AO28" i="12" s="1" a="1"/>
  <c r="S26" i="11"/>
  <c r="Y26" i="11"/>
  <c r="AO26" i="11" s="1" a="1"/>
  <c r="S18" i="10"/>
  <c r="Q18" i="10"/>
  <c r="AO18" i="10" s="1" a="1"/>
  <c r="Z8" i="12"/>
  <c r="AA8" i="12"/>
  <c r="W8" i="12"/>
  <c r="Z7" i="11"/>
  <c r="AA7" i="11"/>
  <c r="S7" i="11"/>
  <c r="Z7" i="10"/>
  <c r="Y7" i="10"/>
  <c r="S7" i="10"/>
  <c r="Z9" i="10"/>
  <c r="Q9" i="10"/>
  <c r="S9" i="10"/>
  <c r="AA11" i="12"/>
  <c r="R11" i="12"/>
  <c r="T11" i="12"/>
  <c r="AO11" i="12" s="1" a="1"/>
  <c r="AA27" i="12"/>
  <c r="R27" i="12"/>
  <c r="T27" i="12"/>
  <c r="AO27" i="12" s="1" a="1"/>
  <c r="Y25" i="12"/>
  <c r="V25" i="12"/>
  <c r="R25" i="12"/>
  <c r="AO25" i="12" s="1" a="1"/>
  <c r="U22" i="11"/>
  <c r="Q22" i="11"/>
  <c r="AO22" i="11" s="1" a="1"/>
  <c r="AA25" i="11"/>
  <c r="R25" i="11"/>
  <c r="T25" i="11"/>
  <c r="AO25" i="11" s="1" a="1"/>
  <c r="Y19" i="11"/>
  <c r="T19" i="11"/>
  <c r="R19" i="11"/>
  <c r="AO19" i="11" s="1" a="1"/>
  <c r="U14" i="10"/>
  <c r="Q14" i="10"/>
  <c r="AO14" i="10" s="1" a="1"/>
  <c r="AA21" i="10"/>
  <c r="Z21" i="10"/>
  <c r="T21" i="10"/>
  <c r="AO21" i="10" s="1" a="1"/>
  <c r="Y15" i="10"/>
  <c r="V15" i="10"/>
  <c r="AO15" i="10" s="1" a="1"/>
  <c r="X10" i="12"/>
  <c r="R10" i="12"/>
  <c r="U10" i="12"/>
  <c r="AO10" i="12" s="1" a="1"/>
  <c r="V20" i="12"/>
  <c r="T20" i="12"/>
  <c r="Q20" i="12"/>
  <c r="AO20" i="12" s="1" a="1"/>
  <c r="V18" i="11"/>
  <c r="T18" i="11"/>
  <c r="U18" i="11"/>
  <c r="AO18" i="11" s="1" a="1"/>
  <c r="V10" i="10"/>
  <c r="T10" i="10"/>
  <c r="W10" i="10"/>
  <c r="AO10" i="10" s="1" a="1"/>
  <c r="T28" i="11"/>
  <c r="U28" i="11"/>
  <c r="W28" i="11"/>
  <c r="AO28" i="11" s="1" a="1"/>
  <c r="T28" i="10"/>
  <c r="U28" i="10"/>
  <c r="AA28" i="10"/>
  <c r="AO28" i="10" s="1" a="1"/>
  <c r="T24" i="11"/>
  <c r="Y24" i="11"/>
  <c r="S24" i="11"/>
  <c r="AO24" i="11" s="1" a="1"/>
  <c r="Q15" i="12"/>
  <c r="V15" i="12"/>
  <c r="R15" i="12"/>
  <c r="AO15" i="12" s="1" a="1"/>
  <c r="S13" i="12"/>
  <c r="X13" i="12"/>
  <c r="AO13" i="12" s="1" a="1"/>
  <c r="S29" i="12"/>
  <c r="X29" i="12"/>
  <c r="AO29" i="12" s="1" a="1"/>
  <c r="Q13" i="11"/>
  <c r="V13" i="11"/>
  <c r="R13" i="11"/>
  <c r="AO13" i="11" s="1" a="1"/>
  <c r="Q29" i="11"/>
  <c r="V29" i="11"/>
  <c r="R29" i="11"/>
  <c r="AO29" i="11" s="1" a="1"/>
  <c r="S23" i="11"/>
  <c r="X23" i="11"/>
  <c r="R23" i="11"/>
  <c r="AO23" i="11" s="1" a="1"/>
  <c r="R22" i="10"/>
  <c r="W22" i="10"/>
  <c r="Q22" i="10"/>
  <c r="Q25" i="10"/>
  <c r="Z25" i="10"/>
  <c r="T25" i="10"/>
  <c r="AO25" i="10" s="1" a="1"/>
  <c r="S19" i="10"/>
  <c r="V19" i="10"/>
  <c r="AO19" i="10" s="1" a="1"/>
  <c r="M25" i="21" a="1"/>
  <c r="K25" i="21" a="1"/>
  <c r="K28" i="21" l="1"/>
  <c r="K32" i="21"/>
  <c r="K25" i="21"/>
  <c r="K33" i="21"/>
  <c r="K26" i="21"/>
  <c r="K30" i="21"/>
  <c r="K27" i="21"/>
  <c r="K31" i="21"/>
  <c r="K29" i="21"/>
  <c r="M25" i="21"/>
  <c r="M29" i="21"/>
  <c r="M33" i="21"/>
  <c r="M37" i="21"/>
  <c r="M41" i="21"/>
  <c r="M45" i="21"/>
  <c r="M49" i="21"/>
  <c r="M53" i="21"/>
  <c r="M57" i="21"/>
  <c r="M61" i="21"/>
  <c r="M27" i="21"/>
  <c r="M32" i="21"/>
  <c r="M38" i="21"/>
  <c r="M43" i="21"/>
  <c r="M48" i="21"/>
  <c r="M54" i="21"/>
  <c r="M59" i="21"/>
  <c r="M64" i="21"/>
  <c r="M68" i="21"/>
  <c r="M72" i="21"/>
  <c r="M76" i="21"/>
  <c r="M80" i="21"/>
  <c r="M84" i="21"/>
  <c r="M88" i="21"/>
  <c r="M92" i="21"/>
  <c r="M96" i="21"/>
  <c r="M100" i="21"/>
  <c r="M104" i="21"/>
  <c r="M108" i="21"/>
  <c r="M112" i="21"/>
  <c r="M116" i="21"/>
  <c r="M120" i="21"/>
  <c r="M124" i="21"/>
  <c r="M128" i="21"/>
  <c r="M132" i="21"/>
  <c r="M136" i="21"/>
  <c r="M140" i="21"/>
  <c r="M144" i="21"/>
  <c r="M148" i="21"/>
  <c r="M152" i="21"/>
  <c r="M28" i="21"/>
  <c r="M34" i="21"/>
  <c r="M39" i="21"/>
  <c r="M44" i="21"/>
  <c r="M55" i="21"/>
  <c r="M60" i="21"/>
  <c r="M65" i="21"/>
  <c r="M73" i="21"/>
  <c r="M77" i="21"/>
  <c r="M85" i="21"/>
  <c r="M93" i="21"/>
  <c r="M101" i="21"/>
  <c r="M109" i="21"/>
  <c r="M117" i="21"/>
  <c r="M125" i="21"/>
  <c r="M133" i="21"/>
  <c r="M145" i="21"/>
  <c r="M30" i="21"/>
  <c r="M35" i="21"/>
  <c r="M40" i="21"/>
  <c r="M46" i="21"/>
  <c r="M51" i="21"/>
  <c r="M56" i="21"/>
  <c r="M62" i="21"/>
  <c r="M66" i="21"/>
  <c r="M70" i="21"/>
  <c r="M74" i="21"/>
  <c r="M78" i="21"/>
  <c r="M82" i="21"/>
  <c r="M86" i="21"/>
  <c r="M90" i="21"/>
  <c r="M94" i="21"/>
  <c r="M98" i="21"/>
  <c r="M102" i="21"/>
  <c r="M106" i="21"/>
  <c r="M110" i="21"/>
  <c r="M114" i="21"/>
  <c r="M118" i="21"/>
  <c r="M122" i="21"/>
  <c r="M126" i="21"/>
  <c r="M130" i="21"/>
  <c r="M134" i="21"/>
  <c r="M138" i="21"/>
  <c r="M142" i="21"/>
  <c r="M146" i="21"/>
  <c r="M150" i="21"/>
  <c r="M154" i="21"/>
  <c r="M26" i="21"/>
  <c r="M31" i="21"/>
  <c r="M36" i="21"/>
  <c r="M42" i="21"/>
  <c r="M47" i="21"/>
  <c r="M52" i="21"/>
  <c r="M58" i="21"/>
  <c r="M63" i="21"/>
  <c r="M67" i="21"/>
  <c r="M71" i="21"/>
  <c r="M75" i="21"/>
  <c r="M79" i="21"/>
  <c r="M83" i="21"/>
  <c r="M87" i="21"/>
  <c r="M91" i="21"/>
  <c r="M95" i="21"/>
  <c r="M99" i="21"/>
  <c r="M103" i="21"/>
  <c r="M107" i="21"/>
  <c r="M111" i="21"/>
  <c r="M115" i="21"/>
  <c r="M119" i="21"/>
  <c r="M123" i="21"/>
  <c r="M127" i="21"/>
  <c r="M131" i="21"/>
  <c r="M135" i="21"/>
  <c r="M139" i="21"/>
  <c r="M143" i="21"/>
  <c r="M147" i="21"/>
  <c r="M151" i="21"/>
  <c r="M155" i="21"/>
  <c r="M50" i="21"/>
  <c r="M69" i="21"/>
  <c r="M81" i="21"/>
  <c r="M89" i="21"/>
  <c r="M97" i="21"/>
  <c r="M105" i="21"/>
  <c r="M113" i="21"/>
  <c r="M121" i="21"/>
  <c r="M129" i="21"/>
  <c r="M137" i="21"/>
  <c r="M141" i="21"/>
  <c r="M149" i="21"/>
  <c r="M153" i="21"/>
  <c r="AO19" i="10"/>
  <c r="AR19" i="10" s="1"/>
  <c r="AO25" i="10"/>
  <c r="AR25" i="10" s="1"/>
  <c r="AO23" i="11"/>
  <c r="AR23" i="11" s="1"/>
  <c r="AO29" i="11"/>
  <c r="AR29" i="11" s="1"/>
  <c r="AO13" i="11"/>
  <c r="AR13" i="11" s="1"/>
  <c r="AO29" i="12"/>
  <c r="AO13" i="12"/>
  <c r="AO15" i="12"/>
  <c r="AO24" i="11"/>
  <c r="AR24" i="11" s="1"/>
  <c r="AO28" i="10"/>
  <c r="AR28" i="10" s="1"/>
  <c r="AO28" i="11"/>
  <c r="AR28" i="11" s="1"/>
  <c r="AO10" i="10"/>
  <c r="AO18" i="11"/>
  <c r="AR18" i="11" s="1"/>
  <c r="AO20" i="12"/>
  <c r="AO10" i="12"/>
  <c r="AO15" i="10"/>
  <c r="AR15" i="10" s="1"/>
  <c r="AO21" i="10"/>
  <c r="AR21" i="10" s="1"/>
  <c r="AO14" i="10"/>
  <c r="AR14" i="10" s="1"/>
  <c r="AO19" i="11"/>
  <c r="AR19" i="11" s="1"/>
  <c r="AO25" i="11"/>
  <c r="AR25" i="11" s="1"/>
  <c r="AO22" i="11"/>
  <c r="AR22" i="11" s="1"/>
  <c r="AO25" i="12"/>
  <c r="AO27" i="12"/>
  <c r="AO11" i="12"/>
  <c r="AO18" i="10"/>
  <c r="AR18" i="10" s="1"/>
  <c r="AO26" i="11"/>
  <c r="AR26" i="11" s="1"/>
  <c r="AO28" i="12"/>
  <c r="L4" i="14" a="1"/>
  <c r="AO9" i="12"/>
  <c r="AO27" i="10"/>
  <c r="AR27" i="10" s="1"/>
  <c r="AO11" i="10"/>
  <c r="AR11" i="10" s="1"/>
  <c r="AO17" i="10"/>
  <c r="AR17" i="10" s="1"/>
  <c r="AO8" i="10"/>
  <c r="AO15" i="11"/>
  <c r="AR15" i="11" s="1"/>
  <c r="AO21" i="11"/>
  <c r="AR21" i="11" s="1"/>
  <c r="AO14" i="11"/>
  <c r="AR14" i="11" s="1"/>
  <c r="AO21" i="12"/>
  <c r="AO23" i="12"/>
  <c r="AO26" i="10"/>
  <c r="AR26" i="10" s="1"/>
  <c r="AO7" i="12"/>
  <c r="AR10" i="12" s="1"/>
  <c r="AO16" i="12"/>
  <c r="AO23" i="10"/>
  <c r="AR23" i="10" s="1"/>
  <c r="AO29" i="10"/>
  <c r="AR29" i="10" s="1"/>
  <c r="AO13" i="10"/>
  <c r="AR13" i="10" s="1"/>
  <c r="AO27" i="11"/>
  <c r="AR27" i="11" s="1"/>
  <c r="AO11" i="11"/>
  <c r="AR11" i="11" s="1"/>
  <c r="AO17" i="11"/>
  <c r="AR17" i="11" s="1"/>
  <c r="AO17" i="12"/>
  <c r="AO19" i="12"/>
  <c r="AO16" i="11"/>
  <c r="AR16" i="11" s="1"/>
  <c r="AO20" i="10"/>
  <c r="AR20" i="10" s="1"/>
  <c r="AO20" i="11"/>
  <c r="AR20" i="11" s="1"/>
  <c r="AO22" i="12"/>
  <c r="AO10" i="11"/>
  <c r="AO12" i="12"/>
  <c r="AO9" i="11"/>
  <c r="AO24" i="12"/>
  <c r="L4" i="19" a="1"/>
  <c r="L4" i="18" a="1"/>
  <c r="W23" i="18"/>
  <c r="W25" i="18"/>
  <c r="W22" i="18"/>
  <c r="W24" i="18"/>
  <c r="W25" i="14"/>
  <c r="W22" i="14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231" i="17"/>
  <c r="A235" i="17"/>
  <c r="A239" i="17"/>
  <c r="A243" i="17"/>
  <c r="A247" i="17"/>
  <c r="A251" i="17"/>
  <c r="A255" i="17"/>
  <c r="A259" i="17"/>
  <c r="A263" i="17"/>
  <c r="A267" i="17"/>
  <c r="A271" i="17"/>
  <c r="A275" i="17"/>
  <c r="A279" i="17"/>
  <c r="A283" i="17"/>
  <c r="A287" i="17"/>
  <c r="A291" i="17"/>
  <c r="A295" i="17"/>
  <c r="A299" i="17"/>
  <c r="A303" i="17"/>
  <c r="A307" i="17"/>
  <c r="A311" i="17"/>
  <c r="A315" i="17"/>
  <c r="A319" i="17"/>
  <c r="A323" i="17"/>
  <c r="A327" i="17"/>
  <c r="A331" i="17"/>
  <c r="A335" i="17"/>
  <c r="A339" i="17"/>
  <c r="A343" i="17"/>
  <c r="A347" i="17"/>
  <c r="A351" i="17"/>
  <c r="A355" i="17"/>
  <c r="A359" i="17"/>
  <c r="A363" i="17"/>
  <c r="A367" i="17"/>
  <c r="A371" i="17"/>
  <c r="A375" i="17"/>
  <c r="A379" i="17"/>
  <c r="A383" i="17"/>
  <c r="A387" i="17"/>
  <c r="A391" i="17"/>
  <c r="A395" i="17"/>
  <c r="A399" i="17"/>
  <c r="A403" i="17"/>
  <c r="A407" i="17"/>
  <c r="A411" i="17"/>
  <c r="A415" i="17"/>
  <c r="A419" i="17"/>
  <c r="A423" i="17"/>
  <c r="A427" i="17"/>
  <c r="A431" i="17"/>
  <c r="A435" i="17"/>
  <c r="A439" i="17"/>
  <c r="A443" i="17"/>
  <c r="A447" i="17"/>
  <c r="A451" i="17"/>
  <c r="A455" i="17"/>
  <c r="A459" i="17"/>
  <c r="A463" i="17"/>
  <c r="A467" i="17"/>
  <c r="A471" i="17"/>
  <c r="A475" i="17"/>
  <c r="A479" i="17"/>
  <c r="A483" i="17"/>
  <c r="A487" i="17"/>
  <c r="A491" i="17"/>
  <c r="A495" i="17"/>
  <c r="A499" i="17"/>
  <c r="A503" i="17"/>
  <c r="A507" i="17"/>
  <c r="A511" i="17"/>
  <c r="A515" i="17"/>
  <c r="A519" i="17"/>
  <c r="A523" i="17"/>
  <c r="A527" i="17"/>
  <c r="A531" i="17"/>
  <c r="A535" i="17"/>
  <c r="A539" i="17"/>
  <c r="A543" i="17"/>
  <c r="A547" i="17"/>
  <c r="A551" i="17"/>
  <c r="A555" i="17"/>
  <c r="A559" i="17"/>
  <c r="A563" i="17"/>
  <c r="A567" i="17"/>
  <c r="A571" i="17"/>
  <c r="A575" i="17"/>
  <c r="A579" i="17"/>
  <c r="A583" i="17"/>
  <c r="A587" i="17"/>
  <c r="A591" i="17"/>
  <c r="A595" i="17"/>
  <c r="A599" i="17"/>
  <c r="A603" i="17"/>
  <c r="A607" i="17"/>
  <c r="A611" i="17"/>
  <c r="A615" i="17"/>
  <c r="A619" i="17"/>
  <c r="A623" i="17"/>
  <c r="A627" i="17"/>
  <c r="A631" i="17"/>
  <c r="A635" i="17"/>
  <c r="A639" i="17"/>
  <c r="A643" i="17"/>
  <c r="A647" i="17"/>
  <c r="A651" i="17"/>
  <c r="A655" i="17"/>
  <c r="A659" i="17"/>
  <c r="A663" i="17"/>
  <c r="A667" i="17"/>
  <c r="A671" i="17"/>
  <c r="A8" i="17"/>
  <c r="A13" i="17"/>
  <c r="A18" i="17"/>
  <c r="A24" i="17"/>
  <c r="A29" i="17"/>
  <c r="A34" i="17"/>
  <c r="A40" i="17"/>
  <c r="A45" i="17"/>
  <c r="A50" i="17"/>
  <c r="A56" i="17"/>
  <c r="A61" i="17"/>
  <c r="A66" i="17"/>
  <c r="A72" i="17"/>
  <c r="A77" i="17"/>
  <c r="A82" i="17"/>
  <c r="A88" i="17"/>
  <c r="A93" i="17"/>
  <c r="A98" i="17"/>
  <c r="A104" i="17"/>
  <c r="A109" i="17"/>
  <c r="A114" i="17"/>
  <c r="A120" i="17"/>
  <c r="A125" i="17"/>
  <c r="A130" i="17"/>
  <c r="A136" i="17"/>
  <c r="A141" i="17"/>
  <c r="A146" i="17"/>
  <c r="A152" i="17"/>
  <c r="A157" i="17"/>
  <c r="A162" i="17"/>
  <c r="A168" i="17"/>
  <c r="A173" i="17"/>
  <c r="A178" i="17"/>
  <c r="A184" i="17"/>
  <c r="A189" i="17"/>
  <c r="A194" i="17"/>
  <c r="A200" i="17"/>
  <c r="A205" i="17"/>
  <c r="A210" i="17"/>
  <c r="A216" i="17"/>
  <c r="A221" i="17"/>
  <c r="A226" i="17"/>
  <c r="A232" i="17"/>
  <c r="A237" i="17"/>
  <c r="A242" i="17"/>
  <c r="A248" i="17"/>
  <c r="A253" i="17"/>
  <c r="A258" i="17"/>
  <c r="A264" i="17"/>
  <c r="A269" i="17"/>
  <c r="A274" i="17"/>
  <c r="A280" i="17"/>
  <c r="A285" i="17"/>
  <c r="A290" i="17"/>
  <c r="A296" i="17"/>
  <c r="A301" i="17"/>
  <c r="A306" i="17"/>
  <c r="A312" i="17"/>
  <c r="A317" i="17"/>
  <c r="A322" i="17"/>
  <c r="A328" i="17"/>
  <c r="A333" i="17"/>
  <c r="A338" i="17"/>
  <c r="A344" i="17"/>
  <c r="A349" i="17"/>
  <c r="A354" i="17"/>
  <c r="A360" i="17"/>
  <c r="A365" i="17"/>
  <c r="A370" i="17"/>
  <c r="A376" i="17"/>
  <c r="A381" i="17"/>
  <c r="A386" i="17"/>
  <c r="A392" i="17"/>
  <c r="A397" i="17"/>
  <c r="A402" i="17"/>
  <c r="A408" i="17"/>
  <c r="A413" i="17"/>
  <c r="A418" i="17"/>
  <c r="A424" i="17"/>
  <c r="A429" i="17"/>
  <c r="A434" i="17"/>
  <c r="A440" i="17"/>
  <c r="A445" i="17"/>
  <c r="A450" i="17"/>
  <c r="A456" i="17"/>
  <c r="A461" i="17"/>
  <c r="A466" i="17"/>
  <c r="A472" i="17"/>
  <c r="A477" i="17"/>
  <c r="A482" i="17"/>
  <c r="A488" i="17"/>
  <c r="A493" i="17"/>
  <c r="A498" i="17"/>
  <c r="A504" i="17"/>
  <c r="A509" i="17"/>
  <c r="A514" i="17"/>
  <c r="A520" i="17"/>
  <c r="A525" i="17"/>
  <c r="A530" i="17"/>
  <c r="A536" i="17"/>
  <c r="A541" i="17"/>
  <c r="A546" i="17"/>
  <c r="A552" i="17"/>
  <c r="A557" i="17"/>
  <c r="A562" i="17"/>
  <c r="A568" i="17"/>
  <c r="A573" i="17"/>
  <c r="A578" i="17"/>
  <c r="A584" i="17"/>
  <c r="A589" i="17"/>
  <c r="A594" i="17"/>
  <c r="A600" i="17"/>
  <c r="A605" i="17"/>
  <c r="A610" i="17"/>
  <c r="A616" i="17"/>
  <c r="A621" i="17"/>
  <c r="A626" i="17"/>
  <c r="A632" i="17"/>
  <c r="A637" i="17"/>
  <c r="A642" i="17"/>
  <c r="A648" i="17"/>
  <c r="A653" i="17"/>
  <c r="A658" i="17"/>
  <c r="A664" i="17"/>
  <c r="A669" i="17"/>
  <c r="A9" i="17"/>
  <c r="A16" i="17"/>
  <c r="A22" i="17"/>
  <c r="A30" i="17"/>
  <c r="A37" i="17"/>
  <c r="A44" i="17"/>
  <c r="A52" i="17"/>
  <c r="A58" i="17"/>
  <c r="A65" i="17"/>
  <c r="A73" i="17"/>
  <c r="A80" i="17"/>
  <c r="A86" i="17"/>
  <c r="A94" i="17"/>
  <c r="A101" i="17"/>
  <c r="A108" i="17"/>
  <c r="A116" i="17"/>
  <c r="A122" i="17"/>
  <c r="A129" i="17"/>
  <c r="A137" i="17"/>
  <c r="A144" i="17"/>
  <c r="A150" i="17"/>
  <c r="A158" i="17"/>
  <c r="A165" i="17"/>
  <c r="A172" i="17"/>
  <c r="A180" i="17"/>
  <c r="A186" i="17"/>
  <c r="A193" i="17"/>
  <c r="A201" i="17"/>
  <c r="A208" i="17"/>
  <c r="A214" i="17"/>
  <c r="A222" i="17"/>
  <c r="A229" i="17"/>
  <c r="A236" i="17"/>
  <c r="A244" i="17"/>
  <c r="A250" i="17"/>
  <c r="A257" i="17"/>
  <c r="A265" i="17"/>
  <c r="A272" i="17"/>
  <c r="A278" i="17"/>
  <c r="A286" i="17"/>
  <c r="A293" i="17"/>
  <c r="A300" i="17"/>
  <c r="A308" i="17"/>
  <c r="A314" i="17"/>
  <c r="A321" i="17"/>
  <c r="A329" i="17"/>
  <c r="A336" i="17"/>
  <c r="A342" i="17"/>
  <c r="A350" i="17"/>
  <c r="A357" i="17"/>
  <c r="A364" i="17"/>
  <c r="A372" i="17"/>
  <c r="A378" i="17"/>
  <c r="A385" i="17"/>
  <c r="A393" i="17"/>
  <c r="A400" i="17"/>
  <c r="A406" i="17"/>
  <c r="A414" i="17"/>
  <c r="A421" i="17"/>
  <c r="A428" i="17"/>
  <c r="A436" i="17"/>
  <c r="A442" i="17"/>
  <c r="A449" i="17"/>
  <c r="A457" i="17"/>
  <c r="A464" i="17"/>
  <c r="A470" i="17"/>
  <c r="A478" i="17"/>
  <c r="A485" i="17"/>
  <c r="A492" i="17"/>
  <c r="A500" i="17"/>
  <c r="A506" i="17"/>
  <c r="A513" i="17"/>
  <c r="A521" i="17"/>
  <c r="A528" i="17"/>
  <c r="A534" i="17"/>
  <c r="A542" i="17"/>
  <c r="A549" i="17"/>
  <c r="A556" i="17"/>
  <c r="A564" i="17"/>
  <c r="A570" i="17"/>
  <c r="A577" i="17"/>
  <c r="A585" i="17"/>
  <c r="A592" i="17"/>
  <c r="A598" i="17"/>
  <c r="A606" i="17"/>
  <c r="A613" i="17"/>
  <c r="A620" i="17"/>
  <c r="A628" i="17"/>
  <c r="A634" i="17"/>
  <c r="A641" i="17"/>
  <c r="A649" i="17"/>
  <c r="A656" i="17"/>
  <c r="A662" i="17"/>
  <c r="A670" i="17"/>
  <c r="A5" i="17"/>
  <c r="A12" i="17"/>
  <c r="A20" i="17"/>
  <c r="A26" i="17"/>
  <c r="A33" i="17"/>
  <c r="A41" i="17"/>
  <c r="A48" i="17"/>
  <c r="A54" i="17"/>
  <c r="A62" i="17"/>
  <c r="A69" i="17"/>
  <c r="A76" i="17"/>
  <c r="A84" i="17"/>
  <c r="A90" i="17"/>
  <c r="A97" i="17"/>
  <c r="A105" i="17"/>
  <c r="A112" i="17"/>
  <c r="A118" i="17"/>
  <c r="A126" i="17"/>
  <c r="A133" i="17"/>
  <c r="A140" i="17"/>
  <c r="A148" i="17"/>
  <c r="A154" i="17"/>
  <c r="A161" i="17"/>
  <c r="A169" i="17"/>
  <c r="A176" i="17"/>
  <c r="A182" i="17"/>
  <c r="A190" i="17"/>
  <c r="A197" i="17"/>
  <c r="A204" i="17"/>
  <c r="A212" i="17"/>
  <c r="A218" i="17"/>
  <c r="A225" i="17"/>
  <c r="A233" i="17"/>
  <c r="A240" i="17"/>
  <c r="A246" i="17"/>
  <c r="A254" i="17"/>
  <c r="A261" i="17"/>
  <c r="A268" i="17"/>
  <c r="A276" i="17"/>
  <c r="A282" i="17"/>
  <c r="A289" i="17"/>
  <c r="A297" i="17"/>
  <c r="A304" i="17"/>
  <c r="A310" i="17"/>
  <c r="A318" i="17"/>
  <c r="A325" i="17"/>
  <c r="A332" i="17"/>
  <c r="A340" i="17"/>
  <c r="A346" i="17"/>
  <c r="A353" i="17"/>
  <c r="A361" i="17"/>
  <c r="A368" i="17"/>
  <c r="A374" i="17"/>
  <c r="A382" i="17"/>
  <c r="A389" i="17"/>
  <c r="A396" i="17"/>
  <c r="A404" i="17"/>
  <c r="A410" i="17"/>
  <c r="A417" i="17"/>
  <c r="A425" i="17"/>
  <c r="A432" i="17"/>
  <c r="A438" i="17"/>
  <c r="A446" i="17"/>
  <c r="A453" i="17"/>
  <c r="A460" i="17"/>
  <c r="A468" i="17"/>
  <c r="A474" i="17"/>
  <c r="A481" i="17"/>
  <c r="A489" i="17"/>
  <c r="A496" i="17"/>
  <c r="A502" i="17"/>
  <c r="A510" i="17"/>
  <c r="A517" i="17"/>
  <c r="A524" i="17"/>
  <c r="A532" i="17"/>
  <c r="A538" i="17"/>
  <c r="A545" i="17"/>
  <c r="A553" i="17"/>
  <c r="A560" i="17"/>
  <c r="A566" i="17"/>
  <c r="A574" i="17"/>
  <c r="A581" i="17"/>
  <c r="A588" i="17"/>
  <c r="A596" i="17"/>
  <c r="A602" i="17"/>
  <c r="A609" i="17"/>
  <c r="A617" i="17"/>
  <c r="A624" i="17"/>
  <c r="A630" i="17"/>
  <c r="A638" i="17"/>
  <c r="A645" i="17"/>
  <c r="A652" i="17"/>
  <c r="A660" i="17"/>
  <c r="A666" i="17"/>
  <c r="A17" i="17"/>
  <c r="A32" i="17"/>
  <c r="A46" i="17"/>
  <c r="A60" i="17"/>
  <c r="A74" i="17"/>
  <c r="A89" i="17"/>
  <c r="A102" i="17"/>
  <c r="A117" i="17"/>
  <c r="A132" i="17"/>
  <c r="A145" i="17"/>
  <c r="A160" i="17"/>
  <c r="A174" i="17"/>
  <c r="A188" i="17"/>
  <c r="A202" i="17"/>
  <c r="A217" i="17"/>
  <c r="A230" i="17"/>
  <c r="A245" i="17"/>
  <c r="A260" i="17"/>
  <c r="A273" i="17"/>
  <c r="A288" i="17"/>
  <c r="A302" i="17"/>
  <c r="A316" i="17"/>
  <c r="A330" i="17"/>
  <c r="A345" i="17"/>
  <c r="A358" i="17"/>
  <c r="A373" i="17"/>
  <c r="A388" i="17"/>
  <c r="A401" i="17"/>
  <c r="A416" i="17"/>
  <c r="A430" i="17"/>
  <c r="A444" i="17"/>
  <c r="A458" i="17"/>
  <c r="A473" i="17"/>
  <c r="A486" i="17"/>
  <c r="A501" i="17"/>
  <c r="A516" i="17"/>
  <c r="A529" i="17"/>
  <c r="A544" i="17"/>
  <c r="A558" i="17"/>
  <c r="A572" i="17"/>
  <c r="A586" i="17"/>
  <c r="A601" i="17"/>
  <c r="A614" i="17"/>
  <c r="A629" i="17"/>
  <c r="A644" i="17"/>
  <c r="A657" i="17"/>
  <c r="A10" i="17"/>
  <c r="A25" i="17"/>
  <c r="A38" i="17"/>
  <c r="A53" i="17"/>
  <c r="A68" i="17"/>
  <c r="A81" i="17"/>
  <c r="A96" i="17"/>
  <c r="A110" i="17"/>
  <c r="A124" i="17"/>
  <c r="A138" i="17"/>
  <c r="A153" i="17"/>
  <c r="A166" i="17"/>
  <c r="A181" i="17"/>
  <c r="A196" i="17"/>
  <c r="A209" i="17"/>
  <c r="A224" i="17"/>
  <c r="A238" i="17"/>
  <c r="A252" i="17"/>
  <c r="A266" i="17"/>
  <c r="A281" i="17"/>
  <c r="A294" i="17"/>
  <c r="A309" i="17"/>
  <c r="A324" i="17"/>
  <c r="A337" i="17"/>
  <c r="A352" i="17"/>
  <c r="A366" i="17"/>
  <c r="A380" i="17"/>
  <c r="A394" i="17"/>
  <c r="A409" i="17"/>
  <c r="A422" i="17"/>
  <c r="A437" i="17"/>
  <c r="A452" i="17"/>
  <c r="A465" i="17"/>
  <c r="A480" i="17"/>
  <c r="A494" i="17"/>
  <c r="A508" i="17"/>
  <c r="A522" i="17"/>
  <c r="A537" i="17"/>
  <c r="A550" i="17"/>
  <c r="A565" i="17"/>
  <c r="A580" i="17"/>
  <c r="A593" i="17"/>
  <c r="A608" i="17"/>
  <c r="A622" i="17"/>
  <c r="A636" i="17"/>
  <c r="A650" i="17"/>
  <c r="A665" i="17"/>
  <c r="A6" i="17"/>
  <c r="A36" i="17"/>
  <c r="A64" i="17"/>
  <c r="A92" i="17"/>
  <c r="A121" i="17"/>
  <c r="A149" i="17"/>
  <c r="A177" i="17"/>
  <c r="A206" i="17"/>
  <c r="A234" i="17"/>
  <c r="A262" i="17"/>
  <c r="A292" i="17"/>
  <c r="A320" i="17"/>
  <c r="A348" i="17"/>
  <c r="A377" i="17"/>
  <c r="A405" i="17"/>
  <c r="A433" i="17"/>
  <c r="A462" i="17"/>
  <c r="A490" i="17"/>
  <c r="A518" i="17"/>
  <c r="A548" i="17"/>
  <c r="A576" i="17"/>
  <c r="A604" i="17"/>
  <c r="A633" i="17"/>
  <c r="A661" i="17"/>
  <c r="A21" i="17"/>
  <c r="A49" i="17"/>
  <c r="A78" i="17"/>
  <c r="A106" i="17"/>
  <c r="A134" i="17"/>
  <c r="A164" i="17"/>
  <c r="A192" i="17"/>
  <c r="A220" i="17"/>
  <c r="A249" i="17"/>
  <c r="A277" i="17"/>
  <c r="A305" i="17"/>
  <c r="A334" i="17"/>
  <c r="A362" i="17"/>
  <c r="A390" i="17"/>
  <c r="A420" i="17"/>
  <c r="A448" i="17"/>
  <c r="A476" i="17"/>
  <c r="A505" i="17"/>
  <c r="A533" i="17"/>
  <c r="A561" i="17"/>
  <c r="A590" i="17"/>
  <c r="A618" i="17"/>
  <c r="A646" i="17"/>
  <c r="A14" i="17"/>
  <c r="A70" i="17"/>
  <c r="A128" i="17"/>
  <c r="A185" i="17"/>
  <c r="A241" i="17"/>
  <c r="A298" i="17"/>
  <c r="A356" i="17"/>
  <c r="A412" i="17"/>
  <c r="A469" i="17"/>
  <c r="A526" i="17"/>
  <c r="A582" i="17"/>
  <c r="A640" i="17"/>
  <c r="A28" i="17"/>
  <c r="A85" i="17"/>
  <c r="A142" i="17"/>
  <c r="A198" i="17"/>
  <c r="A256" i="17"/>
  <c r="A313" i="17"/>
  <c r="A369" i="17"/>
  <c r="A426" i="17"/>
  <c r="A484" i="17"/>
  <c r="A540" i="17"/>
  <c r="A597" i="17"/>
  <c r="A654" i="17"/>
  <c r="A42" i="17"/>
  <c r="A100" i="17"/>
  <c r="A156" i="17"/>
  <c r="A213" i="17"/>
  <c r="A270" i="17"/>
  <c r="A326" i="17"/>
  <c r="A384" i="17"/>
  <c r="A441" i="17"/>
  <c r="A497" i="17"/>
  <c r="A554" i="17"/>
  <c r="A612" i="17"/>
  <c r="A668" i="17"/>
  <c r="A57" i="17"/>
  <c r="A113" i="17"/>
  <c r="A170" i="17"/>
  <c r="A228" i="17"/>
  <c r="A284" i="17"/>
  <c r="A341" i="17"/>
  <c r="A398" i="17"/>
  <c r="A454" i="17"/>
  <c r="A512" i="17"/>
  <c r="A569" i="17"/>
  <c r="A625" i="17"/>
  <c r="W23" i="14"/>
  <c r="W21" i="18"/>
  <c r="W21" i="14"/>
  <c r="W24" i="14"/>
  <c r="N4" i="14" l="1"/>
  <c r="R4" i="14"/>
  <c r="V4" i="14"/>
  <c r="L4" i="14"/>
  <c r="P4" i="14"/>
  <c r="T4" i="14"/>
  <c r="O4" i="14"/>
  <c r="S4" i="14"/>
  <c r="M4" i="14"/>
  <c r="Q4" i="14"/>
  <c r="U4" i="14"/>
  <c r="N4" i="18"/>
  <c r="R4" i="18"/>
  <c r="V4" i="18"/>
  <c r="O4" i="18"/>
  <c r="T4" i="18"/>
  <c r="L4" i="18"/>
  <c r="Q4" i="18"/>
  <c r="U4" i="18"/>
  <c r="M4" i="18"/>
  <c r="P4" i="18"/>
  <c r="S4" i="18"/>
  <c r="M4" i="19"/>
  <c r="Q4" i="19"/>
  <c r="U4" i="19"/>
  <c r="L4" i="19"/>
  <c r="R4" i="19"/>
  <c r="N4" i="19"/>
  <c r="T4" i="19"/>
  <c r="O4" i="19"/>
  <c r="S4" i="19"/>
  <c r="P4" i="19"/>
  <c r="V4" i="19"/>
  <c r="O12" i="19" l="1"/>
  <c r="O20" i="19" s="1"/>
  <c r="O28" i="19" s="1"/>
  <c r="O36" i="19" s="1"/>
  <c r="O9" i="19"/>
  <c r="O5" i="19"/>
  <c r="O6" i="19"/>
  <c r="O8" i="19"/>
  <c r="O7" i="19"/>
  <c r="L12" i="19"/>
  <c r="L20" i="19" s="1"/>
  <c r="L28" i="19" s="1"/>
  <c r="L36" i="19" s="1"/>
  <c r="L9" i="19"/>
  <c r="L5" i="19"/>
  <c r="L7" i="19"/>
  <c r="L8" i="19"/>
  <c r="L6" i="19"/>
  <c r="S12" i="18"/>
  <c r="S20" i="18" s="1"/>
  <c r="S28" i="18" s="1"/>
  <c r="S36" i="18" s="1"/>
  <c r="S9" i="18"/>
  <c r="S7" i="18"/>
  <c r="S5" i="18"/>
  <c r="S6" i="18"/>
  <c r="S8" i="18"/>
  <c r="Q12" i="18"/>
  <c r="Q20" i="18" s="1"/>
  <c r="Q28" i="18" s="1"/>
  <c r="Q36" i="18" s="1"/>
  <c r="Q7" i="18"/>
  <c r="Q5" i="18"/>
  <c r="Q6" i="18"/>
  <c r="Q9" i="18"/>
  <c r="Q8" i="18"/>
  <c r="V12" i="18"/>
  <c r="V20" i="18" s="1"/>
  <c r="V28" i="18" s="1"/>
  <c r="V36" i="18" s="1"/>
  <c r="V9" i="18"/>
  <c r="V5" i="18"/>
  <c r="V6" i="18"/>
  <c r="V8" i="18"/>
  <c r="V7" i="18"/>
  <c r="Q12" i="14"/>
  <c r="Q20" i="14" s="1"/>
  <c r="Q28" i="14" s="1"/>
  <c r="Q36" i="14" s="1"/>
  <c r="Q8" i="14"/>
  <c r="Q7" i="14"/>
  <c r="Q6" i="14"/>
  <c r="Q9" i="14"/>
  <c r="Q5" i="14"/>
  <c r="T12" i="14"/>
  <c r="T20" i="14" s="1"/>
  <c r="T28" i="14" s="1"/>
  <c r="T36" i="14" s="1"/>
  <c r="T9" i="14"/>
  <c r="T8" i="14"/>
  <c r="T5" i="14"/>
  <c r="T6" i="14"/>
  <c r="T7" i="14"/>
  <c r="R12" i="14"/>
  <c r="R20" i="14" s="1"/>
  <c r="R28" i="14" s="1"/>
  <c r="R36" i="14" s="1"/>
  <c r="R9" i="14"/>
  <c r="R8" i="14"/>
  <c r="R7" i="14"/>
  <c r="R5" i="14"/>
  <c r="R6" i="14"/>
  <c r="V12" i="19"/>
  <c r="V20" i="19" s="1"/>
  <c r="V28" i="19" s="1"/>
  <c r="V36" i="19" s="1"/>
  <c r="V5" i="19"/>
  <c r="V7" i="19"/>
  <c r="V6" i="19"/>
  <c r="V8" i="19"/>
  <c r="V9" i="19"/>
  <c r="T12" i="19"/>
  <c r="T20" i="19" s="1"/>
  <c r="T28" i="19" s="1"/>
  <c r="T36" i="19" s="1"/>
  <c r="T6" i="19"/>
  <c r="T7" i="19"/>
  <c r="T8" i="19"/>
  <c r="T9" i="19"/>
  <c r="T5" i="19"/>
  <c r="U12" i="19"/>
  <c r="U20" i="19" s="1"/>
  <c r="U28" i="19" s="1"/>
  <c r="U36" i="19" s="1"/>
  <c r="U8" i="19"/>
  <c r="U9" i="19"/>
  <c r="U5" i="19"/>
  <c r="U7" i="19"/>
  <c r="U6" i="19"/>
  <c r="P12" i="18"/>
  <c r="P20" i="18" s="1"/>
  <c r="P28" i="18" s="1"/>
  <c r="P36" i="18" s="1"/>
  <c r="P5" i="18"/>
  <c r="P6" i="18"/>
  <c r="P9" i="18"/>
  <c r="P7" i="18"/>
  <c r="P8" i="18"/>
  <c r="L12" i="18"/>
  <c r="L20" i="18" s="1"/>
  <c r="L28" i="18" s="1"/>
  <c r="L36" i="18" s="1"/>
  <c r="L7" i="18"/>
  <c r="L5" i="18"/>
  <c r="L6" i="18"/>
  <c r="L9" i="18"/>
  <c r="L8" i="18"/>
  <c r="R12" i="18"/>
  <c r="R20" i="18" s="1"/>
  <c r="R28" i="18" s="1"/>
  <c r="R36" i="18" s="1"/>
  <c r="R9" i="18"/>
  <c r="R8" i="18"/>
  <c r="R6" i="18"/>
  <c r="R7" i="18"/>
  <c r="R5" i="18"/>
  <c r="M12" i="14"/>
  <c r="M20" i="14" s="1"/>
  <c r="M28" i="14" s="1"/>
  <c r="M36" i="14" s="1"/>
  <c r="M5" i="14"/>
  <c r="M8" i="14"/>
  <c r="M6" i="14"/>
  <c r="M9" i="14"/>
  <c r="M7" i="14"/>
  <c r="P12" i="14"/>
  <c r="P20" i="14" s="1"/>
  <c r="P28" i="14" s="1"/>
  <c r="P36" i="14" s="1"/>
  <c r="P6" i="14"/>
  <c r="P7" i="14"/>
  <c r="P9" i="14"/>
  <c r="P8" i="14"/>
  <c r="P5" i="14"/>
  <c r="N12" i="14"/>
  <c r="N20" i="14" s="1"/>
  <c r="N28" i="14" s="1"/>
  <c r="N36" i="14" s="1"/>
  <c r="N6" i="14"/>
  <c r="N9" i="14"/>
  <c r="N7" i="14"/>
  <c r="N5" i="14"/>
  <c r="N8" i="14"/>
  <c r="P12" i="19"/>
  <c r="P20" i="19" s="1"/>
  <c r="P28" i="19" s="1"/>
  <c r="P36" i="19" s="1"/>
  <c r="P8" i="19"/>
  <c r="P6" i="19"/>
  <c r="P7" i="19"/>
  <c r="P9" i="19"/>
  <c r="P5" i="19"/>
  <c r="N12" i="19"/>
  <c r="N20" i="19" s="1"/>
  <c r="N28" i="19" s="1"/>
  <c r="N36" i="19" s="1"/>
  <c r="N8" i="19"/>
  <c r="N6" i="19"/>
  <c r="N9" i="19"/>
  <c r="N5" i="19"/>
  <c r="N7" i="19"/>
  <c r="Q12" i="19"/>
  <c r="Q20" i="19" s="1"/>
  <c r="Q28" i="19" s="1"/>
  <c r="Q36" i="19" s="1"/>
  <c r="Q8" i="19"/>
  <c r="Q9" i="19"/>
  <c r="Q5" i="19"/>
  <c r="Q7" i="19"/>
  <c r="Q6" i="19"/>
  <c r="M12" i="18"/>
  <c r="M20" i="18" s="1"/>
  <c r="M28" i="18" s="1"/>
  <c r="M36" i="18" s="1"/>
  <c r="M6" i="18"/>
  <c r="M9" i="18"/>
  <c r="M5" i="18"/>
  <c r="M8" i="18"/>
  <c r="M7" i="18"/>
  <c r="T12" i="18"/>
  <c r="T20" i="18" s="1"/>
  <c r="T28" i="18" s="1"/>
  <c r="T36" i="18" s="1"/>
  <c r="T5" i="18"/>
  <c r="T6" i="18"/>
  <c r="T9" i="18"/>
  <c r="T8" i="18"/>
  <c r="T7" i="18"/>
  <c r="N12" i="18"/>
  <c r="N20" i="18" s="1"/>
  <c r="N28" i="18" s="1"/>
  <c r="N36" i="18" s="1"/>
  <c r="N5" i="18"/>
  <c r="N6" i="18"/>
  <c r="N8" i="18"/>
  <c r="N9" i="18"/>
  <c r="N7" i="18"/>
  <c r="S12" i="14"/>
  <c r="S20" i="14" s="1"/>
  <c r="S28" i="14" s="1"/>
  <c r="S36" i="14" s="1"/>
  <c r="S9" i="14"/>
  <c r="S6" i="14"/>
  <c r="S8" i="14"/>
  <c r="S7" i="14"/>
  <c r="S5" i="14"/>
  <c r="L12" i="14"/>
  <c r="L20" i="14" s="1"/>
  <c r="L28" i="14" s="1"/>
  <c r="L36" i="14" s="1"/>
  <c r="L6" i="14"/>
  <c r="L7" i="14"/>
  <c r="L9" i="14"/>
  <c r="L8" i="14"/>
  <c r="L5" i="14"/>
  <c r="S12" i="19"/>
  <c r="S20" i="19" s="1"/>
  <c r="S28" i="19" s="1"/>
  <c r="S36" i="19" s="1"/>
  <c r="S6" i="19"/>
  <c r="S7" i="19"/>
  <c r="S8" i="19"/>
  <c r="S9" i="19"/>
  <c r="S5" i="19"/>
  <c r="R12" i="19"/>
  <c r="R20" i="19" s="1"/>
  <c r="R28" i="19" s="1"/>
  <c r="R36" i="19" s="1"/>
  <c r="R7" i="19"/>
  <c r="R8" i="19"/>
  <c r="R9" i="19"/>
  <c r="R6" i="19"/>
  <c r="R5" i="19"/>
  <c r="M12" i="19"/>
  <c r="M20" i="19" s="1"/>
  <c r="M28" i="19" s="1"/>
  <c r="M36" i="19" s="1"/>
  <c r="M8" i="19"/>
  <c r="M9" i="19"/>
  <c r="M5" i="19"/>
  <c r="M7" i="19"/>
  <c r="M6" i="19"/>
  <c r="U12" i="18"/>
  <c r="U20" i="18" s="1"/>
  <c r="U28" i="18" s="1"/>
  <c r="U36" i="18" s="1"/>
  <c r="U8" i="18"/>
  <c r="U7" i="18"/>
  <c r="U6" i="18"/>
  <c r="U9" i="18"/>
  <c r="U5" i="18"/>
  <c r="O12" i="18"/>
  <c r="O20" i="18" s="1"/>
  <c r="O28" i="18" s="1"/>
  <c r="O36" i="18" s="1"/>
  <c r="O5" i="18"/>
  <c r="O8" i="18"/>
  <c r="O7" i="18"/>
  <c r="O6" i="18"/>
  <c r="O9" i="18"/>
  <c r="U12" i="14"/>
  <c r="U20" i="14" s="1"/>
  <c r="U28" i="14" s="1"/>
  <c r="U36" i="14" s="1"/>
  <c r="U6" i="14"/>
  <c r="U9" i="14"/>
  <c r="U7" i="14"/>
  <c r="U5" i="14"/>
  <c r="U8" i="14"/>
  <c r="O12" i="14"/>
  <c r="O20" i="14" s="1"/>
  <c r="O28" i="14" s="1"/>
  <c r="O36" i="14" s="1"/>
  <c r="O5" i="14"/>
  <c r="O8" i="14"/>
  <c r="O6" i="14"/>
  <c r="O9" i="14"/>
  <c r="O7" i="14"/>
  <c r="V12" i="14"/>
  <c r="V20" i="14" s="1"/>
  <c r="V28" i="14" s="1"/>
  <c r="V36" i="14" s="1"/>
  <c r="V7" i="14"/>
  <c r="V5" i="14"/>
  <c r="V6" i="14"/>
  <c r="V8" i="14"/>
  <c r="V9" i="14"/>
  <c r="V25" i="14" l="1"/>
  <c r="V17" i="14"/>
  <c r="O14" i="14"/>
  <c r="O22" i="14"/>
  <c r="U14" i="14"/>
  <c r="U22" i="14"/>
  <c r="U13" i="18"/>
  <c r="U21" i="18"/>
  <c r="M13" i="19"/>
  <c r="M21" i="19"/>
  <c r="R23" i="19"/>
  <c r="R15" i="19"/>
  <c r="L21" i="14"/>
  <c r="L13" i="14"/>
  <c r="S16" i="14"/>
  <c r="S24" i="14"/>
  <c r="N21" i="18"/>
  <c r="N13" i="18"/>
  <c r="T17" i="18"/>
  <c r="T25" i="18"/>
  <c r="M22" i="18"/>
  <c r="M14" i="18"/>
  <c r="N23" i="19"/>
  <c r="N15" i="19"/>
  <c r="P15" i="19"/>
  <c r="P23" i="19"/>
  <c r="N22" i="14"/>
  <c r="N14" i="14"/>
  <c r="M15" i="14"/>
  <c r="M23" i="14"/>
  <c r="V22" i="14"/>
  <c r="V14" i="14"/>
  <c r="O15" i="14"/>
  <c r="O23" i="14"/>
  <c r="O13" i="14"/>
  <c r="O21" i="14"/>
  <c r="U15" i="14"/>
  <c r="U23" i="14"/>
  <c r="O25" i="18"/>
  <c r="O17" i="18"/>
  <c r="O13" i="18"/>
  <c r="O21" i="18"/>
  <c r="U22" i="18"/>
  <c r="U14" i="18"/>
  <c r="M14" i="19"/>
  <c r="M22" i="19"/>
  <c r="M16" i="19"/>
  <c r="M24" i="19"/>
  <c r="R25" i="19"/>
  <c r="R17" i="19"/>
  <c r="S13" i="19"/>
  <c r="S21" i="19"/>
  <c r="S14" i="19"/>
  <c r="S22" i="19"/>
  <c r="L25" i="14"/>
  <c r="L17" i="14"/>
  <c r="S13" i="14"/>
  <c r="S21" i="14"/>
  <c r="S25" i="14"/>
  <c r="S17" i="14"/>
  <c r="N24" i="18"/>
  <c r="N16" i="18"/>
  <c r="T23" i="18"/>
  <c r="T15" i="18"/>
  <c r="T21" i="18"/>
  <c r="T13" i="18"/>
  <c r="M13" i="18"/>
  <c r="M21" i="18"/>
  <c r="Q22" i="19"/>
  <c r="Q14" i="19"/>
  <c r="Q24" i="19"/>
  <c r="Q16" i="19"/>
  <c r="N25" i="19"/>
  <c r="N17" i="19"/>
  <c r="P21" i="19"/>
  <c r="P13" i="19"/>
  <c r="P16" i="19"/>
  <c r="P24" i="19"/>
  <c r="N23" i="14"/>
  <c r="N15" i="14"/>
  <c r="P21" i="14"/>
  <c r="P13" i="14"/>
  <c r="P22" i="14"/>
  <c r="P14" i="14"/>
  <c r="M14" i="14"/>
  <c r="M22" i="14"/>
  <c r="R13" i="18"/>
  <c r="R21" i="18"/>
  <c r="R25" i="18"/>
  <c r="R17" i="18"/>
  <c r="L22" i="18"/>
  <c r="L14" i="18"/>
  <c r="P24" i="18"/>
  <c r="P16" i="18"/>
  <c r="P21" i="18"/>
  <c r="P13" i="18"/>
  <c r="U21" i="19"/>
  <c r="U13" i="19"/>
  <c r="T13" i="19"/>
  <c r="T21" i="19"/>
  <c r="T22" i="19"/>
  <c r="T14" i="19"/>
  <c r="V22" i="19"/>
  <c r="V14" i="19"/>
  <c r="R22" i="14"/>
  <c r="R14" i="14"/>
  <c r="R25" i="14"/>
  <c r="R17" i="14"/>
  <c r="T21" i="14"/>
  <c r="T13" i="14"/>
  <c r="Q13" i="14"/>
  <c r="Q21" i="14"/>
  <c r="Q24" i="14"/>
  <c r="Q16" i="14"/>
  <c r="V14" i="18"/>
  <c r="V22" i="18"/>
  <c r="Q24" i="18"/>
  <c r="Q16" i="18"/>
  <c r="Q15" i="18"/>
  <c r="Q23" i="18"/>
  <c r="S21" i="18"/>
  <c r="S13" i="18"/>
  <c r="L14" i="19"/>
  <c r="L22" i="19"/>
  <c r="L17" i="19"/>
  <c r="L25" i="19"/>
  <c r="O22" i="19"/>
  <c r="O14" i="19"/>
  <c r="V21" i="14"/>
  <c r="V13" i="14"/>
  <c r="O25" i="14"/>
  <c r="O17" i="14"/>
  <c r="O44" i="14"/>
  <c r="U17" i="14"/>
  <c r="U25" i="14"/>
  <c r="O14" i="18"/>
  <c r="O22" i="18"/>
  <c r="O44" i="18"/>
  <c r="U15" i="18"/>
  <c r="U23" i="18"/>
  <c r="M23" i="19"/>
  <c r="M15" i="19"/>
  <c r="M44" i="19"/>
  <c r="R24" i="19"/>
  <c r="R16" i="19"/>
  <c r="S25" i="19"/>
  <c r="S17" i="19"/>
  <c r="S44" i="19"/>
  <c r="L23" i="14"/>
  <c r="L15" i="14"/>
  <c r="S15" i="14"/>
  <c r="S23" i="14"/>
  <c r="S44" i="14"/>
  <c r="N22" i="18"/>
  <c r="N14" i="18"/>
  <c r="T24" i="18"/>
  <c r="T16" i="18"/>
  <c r="T44" i="18"/>
  <c r="M25" i="18"/>
  <c r="M17" i="18"/>
  <c r="Q23" i="19"/>
  <c r="Q15" i="19"/>
  <c r="Q44" i="19"/>
  <c r="N22" i="19"/>
  <c r="N14" i="19"/>
  <c r="P25" i="19"/>
  <c r="P17" i="19"/>
  <c r="P44" i="19"/>
  <c r="N25" i="14"/>
  <c r="N17" i="14"/>
  <c r="P24" i="14"/>
  <c r="P16" i="14"/>
  <c r="P44" i="14"/>
  <c r="M16" i="14"/>
  <c r="M24" i="14"/>
  <c r="R15" i="18"/>
  <c r="R23" i="18"/>
  <c r="R44" i="18"/>
  <c r="L21" i="18"/>
  <c r="L13" i="18"/>
  <c r="P23" i="18"/>
  <c r="P15" i="18"/>
  <c r="P44" i="18"/>
  <c r="U25" i="19"/>
  <c r="U17" i="19"/>
  <c r="T25" i="19"/>
  <c r="T17" i="19"/>
  <c r="T44" i="19"/>
  <c r="V23" i="19"/>
  <c r="V15" i="19"/>
  <c r="R21" i="14"/>
  <c r="R13" i="14"/>
  <c r="R44" i="14"/>
  <c r="T16" i="14"/>
  <c r="T24" i="14"/>
  <c r="Q25" i="14"/>
  <c r="Q17" i="14"/>
  <c r="Q44" i="14"/>
  <c r="V21" i="18"/>
  <c r="V13" i="18"/>
  <c r="Q25" i="18"/>
  <c r="Q17" i="18"/>
  <c r="Q44" i="18"/>
  <c r="S23" i="18"/>
  <c r="S15" i="18"/>
  <c r="L24" i="19"/>
  <c r="L16" i="19"/>
  <c r="L44" i="19"/>
  <c r="O21" i="19"/>
  <c r="O13" i="19"/>
  <c r="V23" i="14"/>
  <c r="V15" i="14"/>
  <c r="U24" i="14"/>
  <c r="U16" i="14"/>
  <c r="O15" i="18"/>
  <c r="O23" i="18"/>
  <c r="U24" i="18"/>
  <c r="U16" i="18"/>
  <c r="R21" i="19"/>
  <c r="R13" i="19"/>
  <c r="S16" i="19"/>
  <c r="S24" i="19"/>
  <c r="L22" i="14"/>
  <c r="L14" i="14"/>
  <c r="N23" i="18"/>
  <c r="N15" i="18"/>
  <c r="M15" i="18"/>
  <c r="M23" i="18"/>
  <c r="Q21" i="19"/>
  <c r="Q13" i="19"/>
  <c r="N24" i="19"/>
  <c r="N16" i="19"/>
  <c r="N24" i="14"/>
  <c r="N16" i="14"/>
  <c r="P17" i="14"/>
  <c r="P25" i="14"/>
  <c r="M13" i="14"/>
  <c r="M21" i="14"/>
  <c r="R22" i="18"/>
  <c r="R14" i="18"/>
  <c r="L24" i="18"/>
  <c r="L16" i="18"/>
  <c r="L23" i="18"/>
  <c r="L15" i="18"/>
  <c r="P17" i="18"/>
  <c r="P25" i="18"/>
  <c r="U14" i="19"/>
  <c r="U22" i="19"/>
  <c r="U16" i="19"/>
  <c r="U24" i="19"/>
  <c r="T24" i="19"/>
  <c r="T16" i="19"/>
  <c r="V25" i="19"/>
  <c r="V17" i="19"/>
  <c r="V21" i="19"/>
  <c r="V13" i="19"/>
  <c r="R23" i="14"/>
  <c r="R15" i="14"/>
  <c r="T23" i="14"/>
  <c r="T15" i="14"/>
  <c r="T17" i="14"/>
  <c r="T25" i="14"/>
  <c r="Q14" i="14"/>
  <c r="Q22" i="14"/>
  <c r="V23" i="18"/>
  <c r="V15" i="18"/>
  <c r="V25" i="18"/>
  <c r="V17" i="18"/>
  <c r="Q14" i="18"/>
  <c r="Q22" i="18"/>
  <c r="S16" i="18"/>
  <c r="S24" i="18"/>
  <c r="S25" i="18"/>
  <c r="S17" i="18"/>
  <c r="L15" i="19"/>
  <c r="L23" i="19"/>
  <c r="O23" i="19"/>
  <c r="O15" i="19"/>
  <c r="O17" i="19"/>
  <c r="O25" i="19"/>
  <c r="V24" i="14"/>
  <c r="V16" i="14"/>
  <c r="V44" i="14"/>
  <c r="O16" i="14"/>
  <c r="O24" i="14"/>
  <c r="U13" i="14"/>
  <c r="U21" i="14"/>
  <c r="U44" i="14"/>
  <c r="O16" i="18"/>
  <c r="O24" i="18"/>
  <c r="U25" i="18"/>
  <c r="U17" i="18"/>
  <c r="U44" i="18"/>
  <c r="M25" i="19"/>
  <c r="M17" i="19"/>
  <c r="R22" i="19"/>
  <c r="R14" i="19"/>
  <c r="R44" i="19"/>
  <c r="S23" i="19"/>
  <c r="S15" i="19"/>
  <c r="L24" i="14"/>
  <c r="L16" i="14"/>
  <c r="L44" i="14"/>
  <c r="S14" i="14"/>
  <c r="S22" i="14"/>
  <c r="N17" i="18"/>
  <c r="N25" i="18"/>
  <c r="N44" i="18"/>
  <c r="T22" i="18"/>
  <c r="T14" i="18"/>
  <c r="M24" i="18"/>
  <c r="M16" i="18"/>
  <c r="M44" i="18"/>
  <c r="Q25" i="19"/>
  <c r="Q17" i="19"/>
  <c r="N21" i="19"/>
  <c r="N13" i="19"/>
  <c r="N44" i="19"/>
  <c r="P22" i="19"/>
  <c r="P14" i="19"/>
  <c r="N21" i="14"/>
  <c r="N13" i="14"/>
  <c r="N44" i="14"/>
  <c r="P23" i="14"/>
  <c r="P15" i="14"/>
  <c r="M25" i="14"/>
  <c r="M17" i="14"/>
  <c r="M44" i="14"/>
  <c r="R16" i="18"/>
  <c r="R24" i="18"/>
  <c r="L17" i="18"/>
  <c r="L25" i="18"/>
  <c r="L44" i="18"/>
  <c r="P22" i="18"/>
  <c r="P14" i="18"/>
  <c r="U15" i="19"/>
  <c r="U23" i="19"/>
  <c r="U44" i="19"/>
  <c r="T15" i="19"/>
  <c r="T23" i="19"/>
  <c r="V24" i="19"/>
  <c r="V16" i="19"/>
  <c r="V44" i="19"/>
  <c r="R24" i="14"/>
  <c r="R16" i="14"/>
  <c r="T22" i="14"/>
  <c r="T14" i="14"/>
  <c r="T44" i="14"/>
  <c r="Q15" i="14"/>
  <c r="Q23" i="14"/>
  <c r="V24" i="18"/>
  <c r="V16" i="18"/>
  <c r="V44" i="18"/>
  <c r="Q13" i="18"/>
  <c r="Q21" i="18"/>
  <c r="S14" i="18"/>
  <c r="S22" i="18"/>
  <c r="S44" i="18"/>
  <c r="L13" i="19"/>
  <c r="L21" i="19"/>
  <c r="O24" i="19"/>
  <c r="O16" i="19"/>
  <c r="O44" i="19"/>
  <c r="L52" i="19" l="1"/>
  <c r="L60" i="19" s="1"/>
  <c r="L68" i="19" s="1"/>
  <c r="T52" i="19"/>
  <c r="T60" i="19" s="1"/>
  <c r="T68" i="19" s="1"/>
  <c r="P52" i="19"/>
  <c r="P60" i="19" s="1"/>
  <c r="P68" i="19" s="1"/>
  <c r="S52" i="19"/>
  <c r="S60" i="19" s="1"/>
  <c r="S68" i="19" s="1"/>
  <c r="V52" i="18"/>
  <c r="V60" i="18" s="1"/>
  <c r="L52" i="18"/>
  <c r="L60" i="18" s="1"/>
  <c r="M52" i="18"/>
  <c r="M60" i="18" s="1"/>
  <c r="U52" i="18"/>
  <c r="U60" i="18" s="1"/>
  <c r="Q52" i="18"/>
  <c r="Q60" i="18" s="1"/>
  <c r="P52" i="18"/>
  <c r="P60" i="18" s="1"/>
  <c r="Q52" i="19"/>
  <c r="Q60" i="19" s="1"/>
  <c r="Q68" i="19" s="1"/>
  <c r="M52" i="19"/>
  <c r="M60" i="19" s="1"/>
  <c r="M68" i="19" s="1"/>
  <c r="S52" i="18"/>
  <c r="S60" i="18" s="1"/>
  <c r="U52" i="19"/>
  <c r="U60" i="19" s="1"/>
  <c r="U68" i="19" s="1"/>
  <c r="N52" i="19"/>
  <c r="N60" i="19" s="1"/>
  <c r="N68" i="19" s="1"/>
  <c r="R52" i="19"/>
  <c r="R60" i="19" s="1"/>
  <c r="R68" i="19" s="1"/>
  <c r="T52" i="14"/>
  <c r="T60" i="14" s="1"/>
  <c r="M52" i="14"/>
  <c r="M60" i="14" s="1"/>
  <c r="N52" i="18"/>
  <c r="N60" i="18" s="1"/>
  <c r="U52" i="14"/>
  <c r="U60" i="14" s="1"/>
  <c r="Q52" i="14"/>
  <c r="Q60" i="14" s="1"/>
  <c r="R52" i="18"/>
  <c r="R60" i="18" s="1"/>
  <c r="T52" i="18"/>
  <c r="T60" i="18" s="1"/>
  <c r="O52" i="18"/>
  <c r="O60" i="18" s="1"/>
  <c r="O52" i="19"/>
  <c r="O60" i="19" s="1"/>
  <c r="O68" i="19" s="1"/>
  <c r="V52" i="19"/>
  <c r="V60" i="19" s="1"/>
  <c r="V68" i="19" s="1"/>
  <c r="N52" i="14"/>
  <c r="N60" i="14" s="1"/>
  <c r="L52" i="14"/>
  <c r="L60" i="14" s="1"/>
  <c r="V52" i="14"/>
  <c r="V60" i="14" s="1"/>
  <c r="R52" i="14"/>
  <c r="R60" i="14" s="1"/>
  <c r="P52" i="14"/>
  <c r="P60" i="14" s="1"/>
  <c r="S52" i="14"/>
  <c r="S60" i="14" s="1"/>
  <c r="O52" i="14"/>
  <c r="O60" i="14" s="1"/>
  <c r="R68" i="14" l="1"/>
  <c r="R68" i="18"/>
  <c r="M68" i="14"/>
  <c r="P68" i="18"/>
  <c r="L68" i="18"/>
  <c r="O68" i="14"/>
  <c r="V68" i="14"/>
  <c r="Q68" i="14"/>
  <c r="T68" i="14"/>
  <c r="S68" i="18"/>
  <c r="Q68" i="18"/>
  <c r="V68" i="18"/>
  <c r="S68" i="14"/>
  <c r="L68" i="14"/>
  <c r="O68" i="18"/>
  <c r="U68" i="14"/>
  <c r="U68" i="18"/>
  <c r="P68" i="14"/>
  <c r="N68" i="14"/>
  <c r="T68" i="18"/>
  <c r="N68" i="18"/>
  <c r="M68" i="18"/>
  <c r="G23" i="14"/>
  <c r="G22" i="14"/>
  <c r="G23" i="18"/>
  <c r="G22" i="18"/>
  <c r="G22" i="19"/>
  <c r="AR24" i="12"/>
  <c r="AH24" i="12" a="1"/>
  <c r="AH24" i="12"/>
  <c r="AJ24" i="12"/>
  <c r="AK24" i="12"/>
  <c r="AI24" i="12"/>
  <c r="AM24" i="12"/>
  <c r="AR16" i="12"/>
  <c r="AH16" i="12" a="1"/>
  <c r="AH16" i="12"/>
  <c r="AJ16" i="12"/>
  <c r="AK16" i="12"/>
  <c r="AI16" i="12"/>
  <c r="AM16" i="12"/>
  <c r="AH9" i="12" a="1"/>
  <c r="AH9" i="12"/>
  <c r="AJ9" i="12"/>
  <c r="AK9" i="12"/>
  <c r="AI9" i="12"/>
  <c r="AM9" i="12"/>
  <c r="G23" i="19"/>
  <c r="E1" i="16" a="1"/>
  <c r="Q1" i="16"/>
  <c r="P1" i="16"/>
  <c r="AR26" i="12"/>
  <c r="AH26" i="12" a="1"/>
  <c r="AH26" i="12"/>
  <c r="AJ26" i="12"/>
  <c r="AL26" i="12"/>
  <c r="AI26" i="12"/>
  <c r="AM26" i="12"/>
  <c r="AK26" i="12"/>
  <c r="AR18" i="12"/>
  <c r="AH18" i="12" a="1"/>
  <c r="AH18" i="12"/>
  <c r="AJ18" i="12"/>
  <c r="AL18" i="12"/>
  <c r="AI18" i="12"/>
  <c r="AM18" i="12"/>
  <c r="AK18" i="12"/>
  <c r="AH10" i="12" a="1"/>
  <c r="AH10" i="12"/>
  <c r="AJ10" i="12"/>
  <c r="AL10" i="12"/>
  <c r="AI10" i="12"/>
  <c r="AM10" i="12"/>
  <c r="AK10" i="12"/>
  <c r="AH9" i="11" a="1"/>
  <c r="AH9" i="11"/>
  <c r="AJ9" i="11"/>
  <c r="AL9" i="11"/>
  <c r="AI9" i="11"/>
  <c r="AM9" i="11"/>
  <c r="AK9" i="11"/>
  <c r="AH16" i="10" a="1"/>
  <c r="AH16" i="10"/>
  <c r="AL16" i="10"/>
  <c r="AI16" i="10"/>
  <c r="AM16" i="10"/>
  <c r="AK16" i="10"/>
  <c r="AR28" i="12"/>
  <c r="AH28" i="12" a="1"/>
  <c r="AH28" i="12"/>
  <c r="AJ28" i="12"/>
  <c r="AL28" i="12"/>
  <c r="AK28" i="12"/>
  <c r="AI28" i="12"/>
  <c r="AM28" i="12"/>
  <c r="AL24" i="12"/>
  <c r="AR20" i="12"/>
  <c r="AH20" i="12" a="1"/>
  <c r="AH20" i="12"/>
  <c r="AJ20" i="12"/>
  <c r="AL20" i="12"/>
  <c r="AK20" i="12"/>
  <c r="AI20" i="12"/>
  <c r="AM20" i="12"/>
  <c r="AL16" i="12"/>
  <c r="AR12" i="12"/>
  <c r="AH12" i="12" a="1"/>
  <c r="AH12" i="12"/>
  <c r="AJ12" i="12"/>
  <c r="AL12" i="12"/>
  <c r="AK12" i="12"/>
  <c r="AI12" i="12"/>
  <c r="AM12" i="12"/>
  <c r="AL9" i="12"/>
  <c r="AH7" i="12" a="1"/>
  <c r="AH7" i="12"/>
  <c r="AJ7" i="12"/>
  <c r="AL7" i="12"/>
  <c r="AK7" i="12"/>
  <c r="AH3" i="12"/>
  <c r="AI7" i="12"/>
  <c r="AM7" i="12"/>
  <c r="AH8" i="12" a="1"/>
  <c r="AH8" i="12"/>
  <c r="AH11" i="12" a="1"/>
  <c r="AH11" i="12"/>
  <c r="AH13" i="12" a="1"/>
  <c r="AH14" i="12" a="1"/>
  <c r="AH15" i="12" a="1"/>
  <c r="AH17" i="12" a="1"/>
  <c r="AH19" i="12" a="1"/>
  <c r="AH13" i="12"/>
  <c r="AH14" i="12"/>
  <c r="AH15" i="12"/>
  <c r="AH17" i="12"/>
  <c r="AH19" i="12"/>
  <c r="H2" i="12"/>
  <c r="D24" i="19"/>
  <c r="D49" i="19"/>
  <c r="L62" i="19"/>
  <c r="D24" i="18"/>
  <c r="D49" i="18"/>
  <c r="L79" i="18"/>
  <c r="L80" i="18"/>
  <c r="L81" i="18"/>
  <c r="D24" i="14"/>
  <c r="D49" i="14"/>
  <c r="L79" i="14"/>
  <c r="L80" i="14"/>
  <c r="L81" i="14"/>
  <c r="P64" i="19"/>
  <c r="L63" i="19"/>
  <c r="M61" i="19"/>
  <c r="U65" i="19"/>
  <c r="P62" i="19"/>
  <c r="M65" i="19"/>
  <c r="R61" i="19"/>
  <c r="T63" i="19"/>
  <c r="Q61" i="19"/>
  <c r="O62" i="19"/>
  <c r="O63" i="19"/>
  <c r="T64" i="19"/>
  <c r="V65" i="19"/>
  <c r="U61" i="19"/>
  <c r="V62" i="19"/>
  <c r="L64" i="19"/>
  <c r="N65" i="19"/>
  <c r="O61" i="19"/>
  <c r="V61" i="19"/>
  <c r="R62" i="19"/>
  <c r="S63" i="19"/>
  <c r="Q64" i="19"/>
  <c r="Q65" i="19"/>
  <c r="N61" i="19"/>
  <c r="S61" i="19"/>
  <c r="N62" i="19"/>
  <c r="S62" i="19"/>
  <c r="P63" i="19"/>
  <c r="M64" i="19"/>
  <c r="U64" i="19"/>
  <c r="R65" i="19"/>
  <c r="T62" i="19"/>
  <c r="M63" i="19"/>
  <c r="Q63" i="19"/>
  <c r="U63" i="19"/>
  <c r="N64" i="19"/>
  <c r="R64" i="19"/>
  <c r="V64" i="19"/>
  <c r="O65" i="19"/>
  <c r="S65" i="19"/>
  <c r="L61" i="19"/>
  <c r="P61" i="19"/>
  <c r="T61" i="19"/>
  <c r="M62" i="19"/>
  <c r="Q62" i="19"/>
  <c r="U62" i="19"/>
  <c r="N63" i="19"/>
  <c r="R63" i="19"/>
  <c r="V63" i="19"/>
  <c r="O64" i="19"/>
  <c r="S64" i="19"/>
  <c r="L65" i="19"/>
  <c r="P65" i="19"/>
  <c r="T65" i="19"/>
  <c r="D11" i="9"/>
  <c r="D22" i="9"/>
  <c r="AH26" i="11" a="1"/>
  <c r="AH26" i="11"/>
  <c r="AJ26" i="11"/>
  <c r="AL26" i="11"/>
  <c r="AK26" i="11"/>
  <c r="AI26" i="11"/>
  <c r="AM26" i="11"/>
  <c r="AH18" i="11" a="1"/>
  <c r="AH18" i="11"/>
  <c r="AJ18" i="11"/>
  <c r="AL18" i="11"/>
  <c r="AK18" i="11"/>
  <c r="AI18" i="11"/>
  <c r="AM18" i="11"/>
  <c r="AH10" i="11" a="1"/>
  <c r="AH10" i="11"/>
  <c r="AJ10" i="11"/>
  <c r="AK10" i="11"/>
  <c r="AI10" i="11"/>
  <c r="AM10" i="11"/>
  <c r="AH26" i="10" a="1"/>
  <c r="AH26" i="10"/>
  <c r="AJ26" i="10"/>
  <c r="AL26" i="10"/>
  <c r="AK26" i="10"/>
  <c r="AI26" i="10"/>
  <c r="AM26" i="10"/>
  <c r="AH18" i="10" a="1"/>
  <c r="AH18" i="10"/>
  <c r="AJ18" i="10"/>
  <c r="AK18" i="10"/>
  <c r="AI18" i="10"/>
  <c r="AM18" i="10"/>
  <c r="AH10" i="10" a="1"/>
  <c r="AH10" i="10"/>
  <c r="AJ10" i="10"/>
  <c r="AL10" i="10"/>
  <c r="AK10" i="10"/>
  <c r="AI10" i="10"/>
  <c r="AM10" i="10"/>
  <c r="AL10" i="11"/>
  <c r="AL18" i="10"/>
  <c r="AJ16" i="10"/>
  <c r="AH22" i="12" a="1"/>
  <c r="AH22" i="12"/>
  <c r="AJ22" i="12"/>
  <c r="AL22" i="12"/>
  <c r="AI22" i="12"/>
  <c r="AM22" i="12"/>
  <c r="AK22" i="12"/>
  <c r="AR22" i="12"/>
  <c r="AJ14" i="12"/>
  <c r="AL14" i="12"/>
  <c r="AI14" i="12"/>
  <c r="AM14" i="12"/>
  <c r="AK14" i="12"/>
  <c r="AR14" i="12"/>
  <c r="AJ8" i="12"/>
  <c r="AL8" i="12"/>
  <c r="AI8" i="12"/>
  <c r="AM8" i="12"/>
  <c r="AK8" i="12"/>
  <c r="AH28" i="11" a="1"/>
  <c r="AH28" i="11"/>
  <c r="AJ28" i="11"/>
  <c r="AL28" i="11"/>
  <c r="AI28" i="11"/>
  <c r="AM28" i="11"/>
  <c r="AK28" i="11"/>
  <c r="AH20" i="11" a="1"/>
  <c r="AH20" i="11"/>
  <c r="AJ20" i="11"/>
  <c r="AL20" i="11"/>
  <c r="AI20" i="11"/>
  <c r="AM20" i="11"/>
  <c r="AK20" i="11"/>
  <c r="AH12" i="11" a="1"/>
  <c r="AH12" i="11"/>
  <c r="AJ12" i="11"/>
  <c r="AL12" i="11"/>
  <c r="AI12" i="11"/>
  <c r="AM12" i="11"/>
  <c r="AK12" i="11"/>
  <c r="AH7" i="11" a="1"/>
  <c r="AH7" i="11"/>
  <c r="AJ7" i="11"/>
  <c r="AL7" i="11"/>
  <c r="AI7" i="11"/>
  <c r="AM7" i="11"/>
  <c r="AK7" i="11"/>
  <c r="AH28" i="10" a="1"/>
  <c r="AH28" i="10"/>
  <c r="AJ28" i="10"/>
  <c r="AL28" i="10"/>
  <c r="AI28" i="10"/>
  <c r="AM28" i="10"/>
  <c r="AK28" i="10"/>
  <c r="AH20" i="10" a="1"/>
  <c r="AH20" i="10"/>
  <c r="AJ20" i="10"/>
  <c r="AL20" i="10"/>
  <c r="AI20" i="10"/>
  <c r="AM20" i="10"/>
  <c r="AK20" i="10"/>
  <c r="AH12" i="10" a="1"/>
  <c r="AH12" i="10"/>
  <c r="AJ12" i="10"/>
  <c r="AL12" i="10"/>
  <c r="AI12" i="10"/>
  <c r="AM12" i="10"/>
  <c r="AK12" i="10"/>
  <c r="AH7" i="10" a="1"/>
  <c r="AH7" i="10"/>
  <c r="AJ7" i="10"/>
  <c r="AL7" i="10"/>
  <c r="AI7" i="10"/>
  <c r="AM7" i="10"/>
  <c r="AK7" i="10"/>
  <c r="AH24" i="11" a="1"/>
  <c r="AH24" i="11"/>
  <c r="AJ24" i="11"/>
  <c r="AL24" i="11"/>
  <c r="AI24" i="11"/>
  <c r="AM24" i="11"/>
  <c r="AK24" i="11"/>
  <c r="AH16" i="11" a="1"/>
  <c r="AH16" i="11"/>
  <c r="AJ16" i="11"/>
  <c r="AL16" i="11"/>
  <c r="AI16" i="11"/>
  <c r="AM16" i="11"/>
  <c r="AK16" i="11"/>
  <c r="AH24" i="10" a="1"/>
  <c r="AH24" i="10"/>
  <c r="AJ24" i="10"/>
  <c r="AL24" i="10"/>
  <c r="AI24" i="10"/>
  <c r="AM24" i="10"/>
  <c r="AK24" i="10"/>
  <c r="AH9" i="10" a="1"/>
  <c r="AH9" i="10"/>
  <c r="AJ9" i="10"/>
  <c r="AL9" i="10"/>
  <c r="AI9" i="10"/>
  <c r="AM9" i="10"/>
  <c r="AK9" i="10"/>
  <c r="AI11" i="12"/>
  <c r="AK11" i="12"/>
  <c r="AM11" i="12"/>
  <c r="AJ11" i="12"/>
  <c r="AL11" i="12"/>
  <c r="AR11" i="12"/>
  <c r="AK15" i="12"/>
  <c r="AM15" i="12"/>
  <c r="AI15" i="12"/>
  <c r="AJ15" i="12"/>
  <c r="AL15" i="12"/>
  <c r="AR15" i="12"/>
  <c r="AI19" i="12"/>
  <c r="AK19" i="12"/>
  <c r="AM19" i="12"/>
  <c r="AJ19" i="12"/>
  <c r="AL19" i="12"/>
  <c r="AR19" i="12"/>
  <c r="AH23" i="12" a="1"/>
  <c r="AH23" i="12"/>
  <c r="AK23" i="12"/>
  <c r="AM23" i="12"/>
  <c r="AI23" i="12"/>
  <c r="AJ23" i="12"/>
  <c r="AL23" i="12"/>
  <c r="AR23" i="12"/>
  <c r="AH27" i="12" a="1"/>
  <c r="AH27" i="12"/>
  <c r="AI27" i="12"/>
  <c r="AK27" i="12"/>
  <c r="AM27" i="12"/>
  <c r="AJ27" i="12"/>
  <c r="AL27" i="12"/>
  <c r="AR27" i="12"/>
  <c r="AI13" i="12"/>
  <c r="AK13" i="12"/>
  <c r="AM13" i="12"/>
  <c r="AL13" i="12"/>
  <c r="AJ13" i="12"/>
  <c r="AR13" i="12"/>
  <c r="AM17" i="12"/>
  <c r="AI17" i="12"/>
  <c r="AK17" i="12"/>
  <c r="AL17" i="12"/>
  <c r="AJ17" i="12"/>
  <c r="AR17" i="12"/>
  <c r="AH21" i="12" a="1"/>
  <c r="AH21" i="12"/>
  <c r="AI21" i="12"/>
  <c r="AK21" i="12"/>
  <c r="AM21" i="12"/>
  <c r="AL21" i="12"/>
  <c r="AJ21" i="12"/>
  <c r="AR21" i="12"/>
  <c r="AH25" i="12" a="1"/>
  <c r="AH25" i="12"/>
  <c r="AM25" i="12"/>
  <c r="AI25" i="12"/>
  <c r="AK25" i="12"/>
  <c r="AL25" i="12"/>
  <c r="AJ25" i="12"/>
  <c r="AR25" i="12"/>
  <c r="AH29" i="12" a="1"/>
  <c r="AH29" i="12"/>
  <c r="AI29" i="12"/>
  <c r="AK29" i="12"/>
  <c r="AM29" i="12"/>
  <c r="AL29" i="12"/>
  <c r="AJ29" i="12"/>
  <c r="AR29" i="12"/>
  <c r="AH8" i="11" a="1"/>
  <c r="AH8" i="11"/>
  <c r="AL8" i="11"/>
  <c r="AJ8" i="11"/>
  <c r="AK8" i="11"/>
  <c r="AI8" i="11"/>
  <c r="AM8" i="11"/>
  <c r="AH14" i="11" a="1"/>
  <c r="AH14" i="11"/>
  <c r="AL14" i="11"/>
  <c r="AJ14" i="11"/>
  <c r="AK14" i="11"/>
  <c r="AI14" i="11"/>
  <c r="AM14" i="11"/>
  <c r="AH22" i="11" a="1"/>
  <c r="AH22" i="11"/>
  <c r="AL22" i="11"/>
  <c r="AJ22" i="11"/>
  <c r="AK22" i="11"/>
  <c r="AI22" i="11"/>
  <c r="AM22" i="11"/>
  <c r="AH13" i="11" a="1"/>
  <c r="AH13" i="11"/>
  <c r="AK13" i="11"/>
  <c r="AM13" i="11"/>
  <c r="AI13" i="11"/>
  <c r="AJ13" i="11"/>
  <c r="AL13" i="11"/>
  <c r="AH17" i="11" a="1"/>
  <c r="AH17" i="11"/>
  <c r="AI17" i="11"/>
  <c r="AK17" i="11"/>
  <c r="AM17" i="11"/>
  <c r="AJ17" i="11"/>
  <c r="AL17" i="11"/>
  <c r="AH21" i="11" a="1"/>
  <c r="AH21" i="11"/>
  <c r="AK21" i="11"/>
  <c r="AM21" i="11"/>
  <c r="AI21" i="11"/>
  <c r="AJ21" i="11"/>
  <c r="AL21" i="11"/>
  <c r="AH25" i="11" a="1"/>
  <c r="AH25" i="11"/>
  <c r="AK25" i="11"/>
  <c r="AI25" i="11"/>
  <c r="AM25" i="11"/>
  <c r="AJ25" i="11"/>
  <c r="AL25" i="11"/>
  <c r="AH29" i="11" a="1"/>
  <c r="AH29" i="11"/>
  <c r="AK29" i="11"/>
  <c r="AM29" i="11"/>
  <c r="AI29" i="11"/>
  <c r="AJ29" i="11"/>
  <c r="AL29" i="11"/>
  <c r="AH11" i="11" a="1"/>
  <c r="AH11" i="11"/>
  <c r="AI11" i="11"/>
  <c r="AK11" i="11"/>
  <c r="AM11" i="11"/>
  <c r="AL11" i="11"/>
  <c r="AJ11" i="11"/>
  <c r="AH15" i="11" a="1"/>
  <c r="AH15" i="11"/>
  <c r="AM15" i="11"/>
  <c r="AI15" i="11"/>
  <c r="AK15" i="11"/>
  <c r="AL15" i="11"/>
  <c r="AJ15" i="11"/>
  <c r="AH19" i="11" a="1"/>
  <c r="AH19" i="11"/>
  <c r="AM19" i="11"/>
  <c r="AI19" i="11"/>
  <c r="AK19" i="11"/>
  <c r="AL19" i="11"/>
  <c r="AJ19" i="11"/>
  <c r="AH23" i="11" a="1"/>
  <c r="AH23" i="11"/>
  <c r="AM23" i="11"/>
  <c r="AI23" i="11"/>
  <c r="AK23" i="11"/>
  <c r="AL23" i="11"/>
  <c r="AJ23" i="11"/>
  <c r="AH27" i="11" a="1"/>
  <c r="AH27" i="11"/>
  <c r="AM27" i="11"/>
  <c r="AI27" i="11"/>
  <c r="AK27" i="11"/>
  <c r="AL27" i="11"/>
  <c r="AJ27" i="11"/>
  <c r="AH8" i="10" a="1"/>
  <c r="AH8" i="10"/>
  <c r="AL8" i="10"/>
  <c r="AJ8" i="10"/>
  <c r="AK8" i="10"/>
  <c r="AI8" i="10"/>
  <c r="AM8" i="10"/>
  <c r="AH14" i="10" a="1"/>
  <c r="AH14" i="10"/>
  <c r="AL14" i="10"/>
  <c r="AJ14" i="10"/>
  <c r="AK14" i="10"/>
  <c r="AI14" i="10"/>
  <c r="AM14" i="10"/>
  <c r="AH22" i="10" a="1"/>
  <c r="AH22" i="10"/>
  <c r="AL22" i="10"/>
  <c r="AJ22" i="10"/>
  <c r="AK22" i="10"/>
  <c r="AI22" i="10"/>
  <c r="AM22" i="10"/>
  <c r="AH13" i="10" a="1"/>
  <c r="AH13" i="10"/>
  <c r="AK13" i="10"/>
  <c r="AM13" i="10"/>
  <c r="AI13" i="10"/>
  <c r="AJ13" i="10"/>
  <c r="AL13" i="10"/>
  <c r="AH17" i="10" a="1"/>
  <c r="AH17" i="10"/>
  <c r="AI17" i="10"/>
  <c r="AK17" i="10"/>
  <c r="AM17" i="10"/>
  <c r="AJ17" i="10"/>
  <c r="AL17" i="10"/>
  <c r="AH21" i="10" a="1"/>
  <c r="AH21" i="10"/>
  <c r="AK21" i="10"/>
  <c r="AM21" i="10"/>
  <c r="AI21" i="10"/>
  <c r="AJ21" i="10"/>
  <c r="AL21" i="10"/>
  <c r="AH25" i="10" a="1"/>
  <c r="AH25" i="10"/>
  <c r="AI25" i="10"/>
  <c r="AK25" i="10"/>
  <c r="AM25" i="10"/>
  <c r="AJ25" i="10"/>
  <c r="AL25" i="10"/>
  <c r="AH29" i="10" a="1"/>
  <c r="AH29" i="10"/>
  <c r="AK29" i="10"/>
  <c r="AM29" i="10"/>
  <c r="AI29" i="10"/>
  <c r="AJ29" i="10"/>
  <c r="AL29" i="10"/>
  <c r="AH11" i="10" a="1"/>
  <c r="AH11" i="10"/>
  <c r="AM11" i="10"/>
  <c r="AI11" i="10"/>
  <c r="AK11" i="10"/>
  <c r="AL11" i="10"/>
  <c r="AJ11" i="10"/>
  <c r="AH15" i="10" a="1"/>
  <c r="AH15" i="10"/>
  <c r="AI15" i="10"/>
  <c r="AM15" i="10"/>
  <c r="AK15" i="10"/>
  <c r="AL15" i="10"/>
  <c r="AJ15" i="10"/>
  <c r="AH19" i="10" a="1"/>
  <c r="AH19" i="10"/>
  <c r="AI19" i="10"/>
  <c r="AK19" i="10"/>
  <c r="AM19" i="10"/>
  <c r="AL19" i="10"/>
  <c r="AJ19" i="10"/>
  <c r="AH23" i="10" a="1"/>
  <c r="AH23" i="10"/>
  <c r="AM23" i="10"/>
  <c r="AI23" i="10"/>
  <c r="AK23" i="10"/>
  <c r="AL23" i="10"/>
  <c r="AJ23" i="10"/>
  <c r="AH27" i="10" a="1"/>
  <c r="AH27" i="10"/>
  <c r="AI27" i="10"/>
  <c r="AK27" i="10"/>
  <c r="AM27" i="10"/>
  <c r="AL27" i="10"/>
  <c r="AJ27" i="10"/>
  <c r="AO8" i="11" a="1"/>
  <c r="AO8" i="11"/>
  <c r="AO26" i="12" a="1"/>
  <c r="AO26" i="12"/>
  <c r="AO16" i="10" a="1"/>
  <c r="AO16" i="10"/>
  <c r="AR16" i="10"/>
  <c r="AO14" i="12" a="1"/>
  <c r="AO14" i="12"/>
  <c r="AO12" i="11" a="1"/>
  <c r="AO12" i="11"/>
  <c r="AR12" i="11"/>
  <c r="AO12" i="10" a="1"/>
  <c r="AO12" i="10"/>
  <c r="AR12" i="10"/>
  <c r="AO24" i="10" a="1"/>
  <c r="AO24" i="10"/>
  <c r="AR24" i="10"/>
  <c r="AO18" i="12" a="1"/>
  <c r="AO18" i="12"/>
  <c r="AO8" i="12" a="1"/>
  <c r="AO8" i="12"/>
  <c r="AO7" i="11" a="1"/>
  <c r="AO7" i="11"/>
  <c r="AR10" i="11"/>
  <c r="AO7" i="10" a="1"/>
  <c r="AO7" i="10"/>
  <c r="AR10" i="10"/>
  <c r="AO9" i="10" a="1"/>
  <c r="AO9" i="10"/>
  <c r="AO22" i="10" a="1"/>
  <c r="AO22" i="10"/>
  <c r="AR22" i="10"/>
  <c r="H2" i="10"/>
  <c r="D9" i="9"/>
  <c r="D20" i="9"/>
  <c r="H2" i="11"/>
  <c r="D10" i="9"/>
  <c r="D21" i="9"/>
  <c r="D24" i="9"/>
  <c r="D35" i="9"/>
  <c r="D38" i="9"/>
  <c r="E36" i="11"/>
  <c r="E38" i="11"/>
  <c r="E37" i="11"/>
  <c r="F37" i="11"/>
  <c r="H37" i="11"/>
  <c r="G37" i="11"/>
  <c r="E42" i="11"/>
  <c r="E41" i="11"/>
  <c r="E40" i="11"/>
  <c r="F41" i="11"/>
  <c r="H41" i="11"/>
  <c r="G41" i="11"/>
  <c r="E46" i="11"/>
  <c r="E45" i="11"/>
  <c r="E44" i="11"/>
  <c r="F45" i="11"/>
  <c r="H45" i="11"/>
  <c r="G45" i="11"/>
  <c r="E50" i="11"/>
  <c r="E49" i="11"/>
  <c r="E48" i="11"/>
  <c r="F49" i="11"/>
  <c r="H49" i="11"/>
  <c r="G49" i="11"/>
  <c r="E54" i="11"/>
  <c r="E53" i="11"/>
  <c r="E52" i="11"/>
  <c r="F53" i="11"/>
  <c r="H53" i="11"/>
  <c r="G53" i="11"/>
  <c r="E58" i="11"/>
  <c r="E57" i="11"/>
  <c r="E56" i="11"/>
  <c r="F57" i="11"/>
  <c r="H57" i="11"/>
  <c r="G57" i="11"/>
  <c r="E62" i="11"/>
  <c r="E61" i="11"/>
  <c r="E60" i="11"/>
  <c r="F61" i="11"/>
  <c r="H61" i="11"/>
  <c r="G61" i="11"/>
  <c r="E66" i="11"/>
  <c r="E65" i="11"/>
  <c r="E64" i="11"/>
  <c r="F65" i="11"/>
  <c r="H65" i="11"/>
  <c r="G65" i="11"/>
  <c r="E70" i="11"/>
  <c r="E69" i="11"/>
  <c r="E68" i="11"/>
  <c r="F69" i="11"/>
  <c r="H69" i="11"/>
  <c r="G69" i="11"/>
  <c r="E74" i="11"/>
  <c r="E73" i="11"/>
  <c r="E72" i="11"/>
  <c r="F73" i="11"/>
  <c r="H73" i="11"/>
  <c r="G73" i="11"/>
  <c r="E78" i="11"/>
  <c r="E77" i="11"/>
  <c r="E76" i="11"/>
  <c r="F77" i="11"/>
  <c r="H77" i="11"/>
  <c r="G77" i="11"/>
  <c r="E82" i="11"/>
  <c r="E81" i="11"/>
  <c r="E80" i="11"/>
  <c r="F81" i="11"/>
  <c r="H81" i="11"/>
  <c r="G81" i="11"/>
  <c r="E86" i="11"/>
  <c r="E85" i="11"/>
  <c r="E84" i="11"/>
  <c r="F85" i="11"/>
  <c r="H85" i="11"/>
  <c r="G85" i="11"/>
  <c r="E90" i="11"/>
  <c r="E89" i="11"/>
  <c r="E88" i="11"/>
  <c r="F89" i="11"/>
  <c r="H89" i="11"/>
  <c r="G89" i="11"/>
  <c r="E94" i="11"/>
  <c r="E93" i="11"/>
  <c r="E92" i="11"/>
  <c r="F93" i="11"/>
  <c r="H93" i="11"/>
  <c r="G93" i="11"/>
  <c r="E98" i="11"/>
  <c r="E97" i="11"/>
  <c r="E96" i="11"/>
  <c r="F97" i="11"/>
  <c r="H97" i="11"/>
  <c r="G97" i="11"/>
  <c r="E102" i="11"/>
  <c r="E101" i="11"/>
  <c r="E100" i="11"/>
  <c r="F101" i="11"/>
  <c r="H101" i="11"/>
  <c r="G101" i="11"/>
  <c r="E106" i="11"/>
  <c r="E105" i="11"/>
  <c r="E104" i="11"/>
  <c r="F105" i="11"/>
  <c r="H105" i="11"/>
  <c r="G105" i="11"/>
  <c r="E110" i="11"/>
  <c r="E109" i="11"/>
  <c r="E108" i="11"/>
  <c r="F109" i="11"/>
  <c r="H109" i="11"/>
  <c r="G109" i="11"/>
  <c r="E114" i="11"/>
  <c r="E113" i="11"/>
  <c r="E112" i="11"/>
  <c r="F113" i="11"/>
  <c r="H113" i="11"/>
  <c r="G113" i="11"/>
  <c r="E118" i="11"/>
  <c r="E117" i="11"/>
  <c r="E116" i="11"/>
  <c r="F117" i="11"/>
  <c r="H117" i="11"/>
  <c r="G117" i="11"/>
  <c r="E122" i="11"/>
  <c r="E121" i="11"/>
  <c r="E120" i="11"/>
  <c r="F121" i="11"/>
  <c r="H121" i="11"/>
  <c r="G121" i="11"/>
  <c r="E126" i="11"/>
  <c r="E125" i="11"/>
  <c r="E124" i="11"/>
  <c r="F125" i="11"/>
  <c r="H125" i="11"/>
  <c r="G125" i="11"/>
  <c r="E130" i="11"/>
  <c r="E129" i="11"/>
  <c r="E128" i="11"/>
  <c r="F129" i="11"/>
  <c r="H129" i="11"/>
  <c r="G129" i="11"/>
  <c r="E134" i="11"/>
  <c r="E133" i="11"/>
  <c r="E132" i="11"/>
  <c r="F133" i="11"/>
  <c r="H133" i="11"/>
  <c r="G133" i="11"/>
  <c r="H26" i="9"/>
  <c r="D8" i="18"/>
  <c r="D17" i="18"/>
  <c r="G26" i="18"/>
  <c r="T73" i="18"/>
  <c r="P73" i="18"/>
  <c r="L73" i="18"/>
  <c r="S72" i="18"/>
  <c r="O72" i="18"/>
  <c r="V71" i="18"/>
  <c r="R71" i="18"/>
  <c r="N71" i="18"/>
  <c r="U70" i="18"/>
  <c r="Q70" i="18"/>
  <c r="M70" i="18"/>
  <c r="T69" i="18"/>
  <c r="P69" i="18"/>
  <c r="L69" i="18"/>
  <c r="V73" i="18"/>
  <c r="R73" i="18"/>
  <c r="N73" i="18"/>
  <c r="U72" i="18"/>
  <c r="Q72" i="18"/>
  <c r="M72" i="18"/>
  <c r="T71" i="18"/>
  <c r="P71" i="18"/>
  <c r="L71" i="18"/>
  <c r="S70" i="18"/>
  <c r="O70" i="18"/>
  <c r="V69" i="18"/>
  <c r="R69" i="18"/>
  <c r="N69" i="18"/>
  <c r="S73" i="18"/>
  <c r="R72" i="18"/>
  <c r="Q71" i="18"/>
  <c r="P70" i="18"/>
  <c r="O69" i="18"/>
  <c r="O73" i="18"/>
  <c r="V72" i="18"/>
  <c r="N72" i="18"/>
  <c r="U71" i="18"/>
  <c r="M71" i="18"/>
  <c r="T70" i="18"/>
  <c r="L70" i="18"/>
  <c r="S69" i="18"/>
  <c r="Q73" i="18"/>
  <c r="P72" i="18"/>
  <c r="O71" i="18"/>
  <c r="N70" i="18"/>
  <c r="Q69" i="18"/>
  <c r="M73" i="18"/>
  <c r="L72" i="18"/>
  <c r="M69" i="18"/>
  <c r="V70" i="18"/>
  <c r="U73" i="18"/>
  <c r="T72" i="18"/>
  <c r="S71" i="18"/>
  <c r="R70" i="18"/>
  <c r="U69" i="18"/>
  <c r="D8" i="14"/>
  <c r="D17" i="14"/>
  <c r="G26" i="14"/>
  <c r="L70" i="14"/>
  <c r="T73" i="14"/>
  <c r="D9" i="14"/>
  <c r="D18" i="14"/>
  <c r="K79" i="14"/>
  <c r="K80" i="14"/>
  <c r="K81" i="14"/>
  <c r="K82" i="14"/>
  <c r="E35" i="11"/>
  <c r="F36" i="11"/>
  <c r="H36" i="11"/>
  <c r="G36" i="11"/>
  <c r="E39" i="11"/>
  <c r="F40" i="11"/>
  <c r="H40" i="11"/>
  <c r="G40" i="11"/>
  <c r="E43" i="11"/>
  <c r="F44" i="11"/>
  <c r="H44" i="11"/>
  <c r="G44" i="11"/>
  <c r="E47" i="11"/>
  <c r="F48" i="11"/>
  <c r="H48" i="11"/>
  <c r="G48" i="11"/>
  <c r="E51" i="11"/>
  <c r="F52" i="11"/>
  <c r="H52" i="11"/>
  <c r="G52" i="11"/>
  <c r="E55" i="11"/>
  <c r="F56" i="11"/>
  <c r="H56" i="11"/>
  <c r="G56" i="11"/>
  <c r="E59" i="11"/>
  <c r="F60" i="11"/>
  <c r="H60" i="11"/>
  <c r="G60" i="11"/>
  <c r="E63" i="11"/>
  <c r="F64" i="11"/>
  <c r="H64" i="11"/>
  <c r="G64" i="11"/>
  <c r="E67" i="11"/>
  <c r="F68" i="11"/>
  <c r="H68" i="11"/>
  <c r="G68" i="11"/>
  <c r="E71" i="11"/>
  <c r="F72" i="11"/>
  <c r="H72" i="11"/>
  <c r="G72" i="11"/>
  <c r="E75" i="11"/>
  <c r="F76" i="11"/>
  <c r="H76" i="11"/>
  <c r="G76" i="11"/>
  <c r="E79" i="11"/>
  <c r="F80" i="11"/>
  <c r="H80" i="11"/>
  <c r="G80" i="11"/>
  <c r="E83" i="11"/>
  <c r="F84" i="11"/>
  <c r="H84" i="11"/>
  <c r="G84" i="11"/>
  <c r="E87" i="11"/>
  <c r="F88" i="11"/>
  <c r="H88" i="11"/>
  <c r="G88" i="11"/>
  <c r="E91" i="11"/>
  <c r="F92" i="11"/>
  <c r="H92" i="11"/>
  <c r="G92" i="11"/>
  <c r="E95" i="11"/>
  <c r="F96" i="11"/>
  <c r="H96" i="11"/>
  <c r="G96" i="11"/>
  <c r="E99" i="11"/>
  <c r="F100" i="11"/>
  <c r="H100" i="11"/>
  <c r="G100" i="11"/>
  <c r="E103" i="11"/>
  <c r="F104" i="11"/>
  <c r="H104" i="11"/>
  <c r="G104" i="11"/>
  <c r="E107" i="11"/>
  <c r="F108" i="11"/>
  <c r="H108" i="11"/>
  <c r="G108" i="11"/>
  <c r="E111" i="11"/>
  <c r="F112" i="11"/>
  <c r="H112" i="11"/>
  <c r="G112" i="11"/>
  <c r="E115" i="11"/>
  <c r="F116" i="11"/>
  <c r="H116" i="11"/>
  <c r="G116" i="11"/>
  <c r="E119" i="11"/>
  <c r="F120" i="11"/>
  <c r="H120" i="11"/>
  <c r="G120" i="11"/>
  <c r="E123" i="11"/>
  <c r="F124" i="11"/>
  <c r="H124" i="11"/>
  <c r="G124" i="11"/>
  <c r="E127" i="11"/>
  <c r="F128" i="11"/>
  <c r="H128" i="11"/>
  <c r="G128" i="11"/>
  <c r="E131" i="11"/>
  <c r="F132" i="11"/>
  <c r="H132" i="11"/>
  <c r="G132" i="11"/>
  <c r="D9" i="19"/>
  <c r="D18" i="19"/>
  <c r="D18" i="21"/>
  <c r="D8" i="19"/>
  <c r="D17" i="19"/>
  <c r="G26" i="19"/>
  <c r="V73" i="19"/>
  <c r="R73" i="19"/>
  <c r="N73" i="19"/>
  <c r="U72" i="19"/>
  <c r="Q72" i="19"/>
  <c r="M72" i="19"/>
  <c r="T71" i="19"/>
  <c r="P71" i="19"/>
  <c r="L71" i="19"/>
  <c r="S70" i="19"/>
  <c r="O70" i="19"/>
  <c r="V69" i="19"/>
  <c r="R69" i="19"/>
  <c r="N69" i="19"/>
  <c r="U73" i="19"/>
  <c r="Q73" i="19"/>
  <c r="M73" i="19"/>
  <c r="T72" i="19"/>
  <c r="P72" i="19"/>
  <c r="L72" i="19"/>
  <c r="S71" i="19"/>
  <c r="O71" i="19"/>
  <c r="V70" i="19"/>
  <c r="R70" i="19"/>
  <c r="N70" i="19"/>
  <c r="U69" i="19"/>
  <c r="Q69" i="19"/>
  <c r="M69" i="19"/>
  <c r="P73" i="19"/>
  <c r="S72" i="19"/>
  <c r="V71" i="19"/>
  <c r="N71" i="19"/>
  <c r="Q70" i="19"/>
  <c r="T69" i="19"/>
  <c r="L69" i="19"/>
  <c r="O73" i="19"/>
  <c r="O72" i="19"/>
  <c r="Q71" i="19"/>
  <c r="P70" i="19"/>
  <c r="P69" i="19"/>
  <c r="T73" i="19"/>
  <c r="R72" i="19"/>
  <c r="M71" i="19"/>
  <c r="L70" i="19"/>
  <c r="L73" i="19"/>
  <c r="U71" i="19"/>
  <c r="T70" i="19"/>
  <c r="O69" i="19"/>
  <c r="S73" i="19"/>
  <c r="U70" i="19"/>
  <c r="N72" i="19"/>
  <c r="S69" i="19"/>
  <c r="V72" i="19"/>
  <c r="M70" i="19"/>
  <c r="R71" i="19"/>
  <c r="T70" i="14"/>
  <c r="N72" i="14"/>
  <c r="F39" i="11"/>
  <c r="H39" i="11"/>
  <c r="G39" i="11"/>
  <c r="F43" i="11"/>
  <c r="H43" i="11"/>
  <c r="G43" i="11"/>
  <c r="F47" i="11"/>
  <c r="H47" i="11"/>
  <c r="G47" i="11"/>
  <c r="F51" i="11"/>
  <c r="H51" i="11"/>
  <c r="G51" i="11"/>
  <c r="F55" i="11"/>
  <c r="H55" i="11"/>
  <c r="G55" i="11"/>
  <c r="F59" i="11"/>
  <c r="H59" i="11"/>
  <c r="G59" i="11"/>
  <c r="F63" i="11"/>
  <c r="H63" i="11"/>
  <c r="G63" i="11"/>
  <c r="F67" i="11"/>
  <c r="H67" i="11"/>
  <c r="G67" i="11"/>
  <c r="F71" i="11"/>
  <c r="H71" i="11"/>
  <c r="G71" i="11"/>
  <c r="F75" i="11"/>
  <c r="H75" i="11"/>
  <c r="G75" i="11"/>
  <c r="F79" i="11"/>
  <c r="H79" i="11"/>
  <c r="G79" i="11"/>
  <c r="F83" i="11"/>
  <c r="H83" i="11"/>
  <c r="G83" i="11"/>
  <c r="F87" i="11"/>
  <c r="H87" i="11"/>
  <c r="G87" i="11"/>
  <c r="F91" i="11"/>
  <c r="H91" i="11"/>
  <c r="G91" i="11"/>
  <c r="F95" i="11"/>
  <c r="H95" i="11"/>
  <c r="G95" i="11"/>
  <c r="F99" i="11"/>
  <c r="H99" i="11"/>
  <c r="G99" i="11"/>
  <c r="F103" i="11"/>
  <c r="H103" i="11"/>
  <c r="G103" i="11"/>
  <c r="F107" i="11"/>
  <c r="H107" i="11"/>
  <c r="G107" i="11"/>
  <c r="F111" i="11"/>
  <c r="H111" i="11"/>
  <c r="G111" i="11"/>
  <c r="F115" i="11"/>
  <c r="H115" i="11"/>
  <c r="G115" i="11"/>
  <c r="F119" i="11"/>
  <c r="H119" i="11"/>
  <c r="G119" i="11"/>
  <c r="F123" i="11"/>
  <c r="H123" i="11"/>
  <c r="G123" i="11"/>
  <c r="F127" i="11"/>
  <c r="H127" i="11"/>
  <c r="G127" i="11"/>
  <c r="F131" i="11"/>
  <c r="H131" i="11"/>
  <c r="G131" i="11"/>
  <c r="D20" i="19"/>
  <c r="D21" i="19"/>
  <c r="S69" i="14"/>
  <c r="V72" i="14"/>
  <c r="F38" i="11"/>
  <c r="H38" i="11"/>
  <c r="G38" i="11"/>
  <c r="F42" i="11"/>
  <c r="H42" i="11"/>
  <c r="G42" i="11"/>
  <c r="F46" i="11"/>
  <c r="H46" i="11"/>
  <c r="G46" i="11"/>
  <c r="F50" i="11"/>
  <c r="H50" i="11"/>
  <c r="G50" i="11"/>
  <c r="F54" i="11"/>
  <c r="H54" i="11"/>
  <c r="G54" i="11"/>
  <c r="F58" i="11"/>
  <c r="H58" i="11"/>
  <c r="G58" i="11"/>
  <c r="F62" i="11"/>
  <c r="H62" i="11"/>
  <c r="G62" i="11"/>
  <c r="F66" i="11"/>
  <c r="H66" i="11"/>
  <c r="G66" i="11"/>
  <c r="F70" i="11"/>
  <c r="H70" i="11"/>
  <c r="G70" i="11"/>
  <c r="F74" i="11"/>
  <c r="H74" i="11"/>
  <c r="G74" i="11"/>
  <c r="F78" i="11"/>
  <c r="H78" i="11"/>
  <c r="G78" i="11"/>
  <c r="F82" i="11"/>
  <c r="H82" i="11"/>
  <c r="G82" i="11"/>
  <c r="F86" i="11"/>
  <c r="H86" i="11"/>
  <c r="G86" i="11"/>
  <c r="F90" i="11"/>
  <c r="H90" i="11"/>
  <c r="G90" i="11"/>
  <c r="F94" i="11"/>
  <c r="H94" i="11"/>
  <c r="G94" i="11"/>
  <c r="F98" i="11"/>
  <c r="H98" i="11"/>
  <c r="G98" i="11"/>
  <c r="F102" i="11"/>
  <c r="H102" i="11"/>
  <c r="G102" i="11"/>
  <c r="F106" i="11"/>
  <c r="H106" i="11"/>
  <c r="G106" i="11"/>
  <c r="F110" i="11"/>
  <c r="H110" i="11"/>
  <c r="G110" i="11"/>
  <c r="F114" i="11"/>
  <c r="H114" i="11"/>
  <c r="G114" i="11"/>
  <c r="F118" i="11"/>
  <c r="H118" i="11"/>
  <c r="G118" i="11"/>
  <c r="F122" i="11"/>
  <c r="H122" i="11"/>
  <c r="G122" i="11"/>
  <c r="F126" i="11"/>
  <c r="H126" i="11"/>
  <c r="G126" i="11"/>
  <c r="F130" i="11"/>
  <c r="H130" i="11"/>
  <c r="G130" i="11"/>
  <c r="E135" i="11"/>
  <c r="F134" i="11"/>
  <c r="H134" i="11"/>
  <c r="G134" i="11"/>
  <c r="R71" i="14"/>
  <c r="M73" i="14"/>
  <c r="J79" i="14"/>
  <c r="J80" i="14"/>
  <c r="J81" i="14"/>
  <c r="V73" i="14"/>
  <c r="R73" i="14"/>
  <c r="N73" i="14"/>
  <c r="U72" i="14"/>
  <c r="Q72" i="14"/>
  <c r="M72" i="14"/>
  <c r="T71" i="14"/>
  <c r="P71" i="14"/>
  <c r="L71" i="14"/>
  <c r="S70" i="14"/>
  <c r="O70" i="14"/>
  <c r="V69" i="14"/>
  <c r="R69" i="14"/>
  <c r="N69" i="14"/>
  <c r="U73" i="14"/>
  <c r="P73" i="14"/>
  <c r="T72" i="14"/>
  <c r="O72" i="14"/>
  <c r="S71" i="14"/>
  <c r="N71" i="14"/>
  <c r="R70" i="14"/>
  <c r="M70" i="14"/>
  <c r="Q69" i="14"/>
  <c r="L69" i="14"/>
  <c r="S73" i="14"/>
  <c r="L73" i="14"/>
  <c r="S72" i="14"/>
  <c r="L72" i="14"/>
  <c r="U71" i="14"/>
  <c r="M71" i="14"/>
  <c r="U70" i="14"/>
  <c r="N70" i="14"/>
  <c r="P69" i="14"/>
  <c r="O73" i="14"/>
  <c r="P72" i="14"/>
  <c r="Q71" i="14"/>
  <c r="Q70" i="14"/>
  <c r="T69" i="14"/>
  <c r="M69" i="14"/>
  <c r="Q73" i="14"/>
  <c r="R72" i="14"/>
  <c r="V71" i="14"/>
  <c r="V70" i="14"/>
  <c r="O69" i="14"/>
  <c r="O71" i="14"/>
  <c r="P70" i="14"/>
  <c r="U69" i="14"/>
  <c r="D17" i="21"/>
  <c r="J79" i="18"/>
  <c r="J80" i="18"/>
  <c r="J81" i="18"/>
  <c r="D9" i="18"/>
  <c r="D18" i="18"/>
  <c r="K79" i="18"/>
  <c r="K80" i="18"/>
  <c r="K81" i="18"/>
  <c r="K82" i="18"/>
  <c r="D50" i="19"/>
  <c r="D20" i="18"/>
  <c r="D50" i="18"/>
  <c r="D20" i="14"/>
  <c r="D50" i="14"/>
  <c r="D52" i="19"/>
  <c r="D62" i="19"/>
  <c r="D65" i="19"/>
  <c r="D52" i="18"/>
  <c r="D62" i="18"/>
  <c r="D65" i="18"/>
  <c r="D43" i="18"/>
  <c r="D43" i="19"/>
  <c r="D44" i="19"/>
  <c r="D43" i="14"/>
  <c r="D52" i="14"/>
  <c r="D62" i="14"/>
  <c r="B5" i="17" a="1"/>
  <c r="B6" i="17"/>
  <c r="B8" i="17"/>
  <c r="D9" i="17"/>
  <c r="C11" i="17"/>
  <c r="C13" i="17"/>
  <c r="B15" i="17"/>
  <c r="D16" i="17"/>
  <c r="D18" i="17"/>
  <c r="C20" i="17"/>
  <c r="B22" i="17"/>
  <c r="B24" i="17"/>
  <c r="D25" i="17"/>
  <c r="C27" i="17"/>
  <c r="C29" i="17"/>
  <c r="B31" i="17"/>
  <c r="D32" i="17"/>
  <c r="D34" i="17"/>
  <c r="C36" i="17"/>
  <c r="B38" i="17"/>
  <c r="B40" i="17"/>
  <c r="D41" i="17"/>
  <c r="C43" i="17"/>
  <c r="C45" i="17"/>
  <c r="B47" i="17"/>
  <c r="D48" i="17"/>
  <c r="D50" i="17"/>
  <c r="C52" i="17"/>
  <c r="B54" i="17"/>
  <c r="B56" i="17"/>
  <c r="D57" i="17"/>
  <c r="C59" i="17"/>
  <c r="C61" i="17"/>
  <c r="B63" i="17"/>
  <c r="D64" i="17"/>
  <c r="D66" i="17"/>
  <c r="C68" i="17"/>
  <c r="B70" i="17"/>
  <c r="B72" i="17"/>
  <c r="D73" i="17"/>
  <c r="C75" i="17"/>
  <c r="C77" i="17"/>
  <c r="B79" i="17"/>
  <c r="D80" i="17"/>
  <c r="D82" i="17"/>
  <c r="C84" i="17"/>
  <c r="B86" i="17"/>
  <c r="B88" i="17"/>
  <c r="D89" i="17"/>
  <c r="C91" i="17"/>
  <c r="C93" i="17"/>
  <c r="B95" i="17"/>
  <c r="D96" i="17"/>
  <c r="D98" i="17"/>
  <c r="C100" i="17"/>
  <c r="D101" i="17"/>
  <c r="B103" i="17"/>
  <c r="C104" i="17"/>
  <c r="D105" i="17"/>
  <c r="B107" i="17"/>
  <c r="C108" i="17"/>
  <c r="D109" i="17"/>
  <c r="B111" i="17"/>
  <c r="C112" i="17"/>
  <c r="D113" i="17"/>
  <c r="B115" i="17"/>
  <c r="C116" i="17"/>
  <c r="D117" i="17"/>
  <c r="B119" i="17"/>
  <c r="C120" i="17"/>
  <c r="D121" i="17"/>
  <c r="B123" i="17"/>
  <c r="C124" i="17"/>
  <c r="D125" i="17"/>
  <c r="B127" i="17"/>
  <c r="C128" i="17"/>
  <c r="D129" i="17"/>
  <c r="B131" i="17"/>
  <c r="C132" i="17"/>
  <c r="D133" i="17"/>
  <c r="B135" i="17"/>
  <c r="C136" i="17"/>
  <c r="D137" i="17"/>
  <c r="B139" i="17"/>
  <c r="C140" i="17"/>
  <c r="D141" i="17"/>
  <c r="B143" i="17"/>
  <c r="C144" i="17"/>
  <c r="D145" i="17"/>
  <c r="B147" i="17"/>
  <c r="C148" i="17"/>
  <c r="D149" i="17"/>
  <c r="B151" i="17"/>
  <c r="C152" i="17"/>
  <c r="D153" i="17"/>
  <c r="B155" i="17"/>
  <c r="C156" i="17"/>
  <c r="D157" i="17"/>
  <c r="B159" i="17"/>
  <c r="C160" i="17"/>
  <c r="D161" i="17"/>
  <c r="B163" i="17"/>
  <c r="C164" i="17"/>
  <c r="D165" i="17"/>
  <c r="B167" i="17"/>
  <c r="C168" i="17"/>
  <c r="D169" i="17"/>
  <c r="B171" i="17"/>
  <c r="C172" i="17"/>
  <c r="D173" i="17"/>
  <c r="B175" i="17"/>
  <c r="C176" i="17"/>
  <c r="D177" i="17"/>
  <c r="B179" i="17"/>
  <c r="C180" i="17"/>
  <c r="D181" i="17"/>
  <c r="B183" i="17"/>
  <c r="C184" i="17"/>
  <c r="D185" i="17"/>
  <c r="B187" i="17"/>
  <c r="C188" i="17"/>
  <c r="D189" i="17"/>
  <c r="B191" i="17"/>
  <c r="C192" i="17"/>
  <c r="D193" i="17"/>
  <c r="B195" i="17"/>
  <c r="C196" i="17"/>
  <c r="D197" i="17"/>
  <c r="B199" i="17"/>
  <c r="C200" i="17"/>
  <c r="D201" i="17"/>
  <c r="B203" i="17"/>
  <c r="C204" i="17"/>
  <c r="D205" i="17"/>
  <c r="B207" i="17"/>
  <c r="C208" i="17"/>
  <c r="D209" i="17"/>
  <c r="B211" i="17"/>
  <c r="C212" i="17"/>
  <c r="D213" i="17"/>
  <c r="B215" i="17"/>
  <c r="C216" i="17"/>
  <c r="D217" i="17"/>
  <c r="B219" i="17"/>
  <c r="C220" i="17"/>
  <c r="D221" i="17"/>
  <c r="B223" i="17"/>
  <c r="C224" i="17"/>
  <c r="D225" i="17"/>
  <c r="B227" i="17"/>
  <c r="C228" i="17"/>
  <c r="D229" i="17"/>
  <c r="B231" i="17"/>
  <c r="C232" i="17"/>
  <c r="D233" i="17"/>
  <c r="B235" i="17"/>
  <c r="C236" i="17"/>
  <c r="D237" i="17"/>
  <c r="B239" i="17"/>
  <c r="C240" i="17"/>
  <c r="D241" i="17"/>
  <c r="B243" i="17"/>
  <c r="C244" i="17"/>
  <c r="D245" i="17"/>
  <c r="B247" i="17"/>
  <c r="C248" i="17"/>
  <c r="D249" i="17"/>
  <c r="B251" i="17"/>
  <c r="C252" i="17"/>
  <c r="D253" i="17"/>
  <c r="B255" i="17"/>
  <c r="C256" i="17"/>
  <c r="D257" i="17"/>
  <c r="B259" i="17"/>
  <c r="C260" i="17"/>
  <c r="D261" i="17"/>
  <c r="B263" i="17"/>
  <c r="C264" i="17"/>
  <c r="D265" i="17"/>
  <c r="B267" i="17"/>
  <c r="C268" i="17"/>
  <c r="D269" i="17"/>
  <c r="B271" i="17"/>
  <c r="C272" i="17"/>
  <c r="D273" i="17"/>
  <c r="B275" i="17"/>
  <c r="C276" i="17"/>
  <c r="D277" i="17"/>
  <c r="B279" i="17"/>
  <c r="C280" i="17"/>
  <c r="D281" i="17"/>
  <c r="B283" i="17"/>
  <c r="C284" i="17"/>
  <c r="D285" i="17"/>
  <c r="B287" i="17"/>
  <c r="C288" i="17"/>
  <c r="D289" i="17"/>
  <c r="B291" i="17"/>
  <c r="C292" i="17"/>
  <c r="D293" i="17"/>
  <c r="B295" i="17"/>
  <c r="C296" i="17"/>
  <c r="D297" i="17"/>
  <c r="B299" i="17"/>
  <c r="C300" i="17"/>
  <c r="D301" i="17"/>
  <c r="B303" i="17"/>
  <c r="C304" i="17"/>
  <c r="D305" i="17"/>
  <c r="B307" i="17"/>
  <c r="C308" i="17"/>
  <c r="D309" i="17"/>
  <c r="B311" i="17"/>
  <c r="C312" i="17"/>
  <c r="D313" i="17"/>
  <c r="B315" i="17"/>
  <c r="C316" i="17"/>
  <c r="D317" i="17"/>
  <c r="B319" i="17"/>
  <c r="C320" i="17"/>
  <c r="D321" i="17"/>
  <c r="B323" i="17"/>
  <c r="C324" i="17"/>
  <c r="D325" i="17"/>
  <c r="B327" i="17"/>
  <c r="C328" i="17"/>
  <c r="D329" i="17"/>
  <c r="B331" i="17"/>
  <c r="C332" i="17"/>
  <c r="D333" i="17"/>
  <c r="B335" i="17"/>
  <c r="C336" i="17"/>
  <c r="D337" i="17"/>
  <c r="B339" i="17"/>
  <c r="C340" i="17"/>
  <c r="D341" i="17"/>
  <c r="B343" i="17"/>
  <c r="C344" i="17"/>
  <c r="D345" i="17"/>
  <c r="B347" i="17"/>
  <c r="C348" i="17"/>
  <c r="D349" i="17"/>
  <c r="B351" i="17"/>
  <c r="C352" i="17"/>
  <c r="D353" i="17"/>
  <c r="B355" i="17"/>
  <c r="C356" i="17"/>
  <c r="D357" i="17"/>
  <c r="B359" i="17"/>
  <c r="C360" i="17"/>
  <c r="D361" i="17"/>
  <c r="B363" i="17"/>
  <c r="C364" i="17"/>
  <c r="D365" i="17"/>
  <c r="B367" i="17"/>
  <c r="C368" i="17"/>
  <c r="D369" i="17"/>
  <c r="B371" i="17"/>
  <c r="C372" i="17"/>
  <c r="D373" i="17"/>
  <c r="B375" i="17"/>
  <c r="C376" i="17"/>
  <c r="D377" i="17"/>
  <c r="B379" i="17"/>
  <c r="C380" i="17"/>
  <c r="D381" i="17"/>
  <c r="B383" i="17"/>
  <c r="C384" i="17"/>
  <c r="D5" i="17"/>
  <c r="C8" i="17"/>
  <c r="D10" i="17"/>
  <c r="D12" i="17"/>
  <c r="C15" i="17"/>
  <c r="D17" i="17"/>
  <c r="B20" i="17"/>
  <c r="D22" i="17"/>
  <c r="D24" i="17"/>
  <c r="B27" i="17"/>
  <c r="D29" i="17"/>
  <c r="B32" i="17"/>
  <c r="B34" i="17"/>
  <c r="D36" i="17"/>
  <c r="B39" i="17"/>
  <c r="C41" i="17"/>
  <c r="B44" i="17"/>
  <c r="B46" i="17"/>
  <c r="C48" i="17"/>
  <c r="B51" i="17"/>
  <c r="C53" i="17"/>
  <c r="C55" i="17"/>
  <c r="B58" i="17"/>
  <c r="C60" i="17"/>
  <c r="D62" i="17"/>
  <c r="C65" i="17"/>
  <c r="C67" i="17"/>
  <c r="D69" i="17"/>
  <c r="C72" i="17"/>
  <c r="D74" i="17"/>
  <c r="D76" i="17"/>
  <c r="C79" i="17"/>
  <c r="D81" i="17"/>
  <c r="B84" i="17"/>
  <c r="D86" i="17"/>
  <c r="D88" i="17"/>
  <c r="B91" i="17"/>
  <c r="D93" i="17"/>
  <c r="B96" i="17"/>
  <c r="B98" i="17"/>
  <c r="D100" i="17"/>
  <c r="C102" i="17"/>
  <c r="B104" i="17"/>
  <c r="B106" i="17"/>
  <c r="D107" i="17"/>
  <c r="C109" i="17"/>
  <c r="C111" i="17"/>
  <c r="B113" i="17"/>
  <c r="D114" i="17"/>
  <c r="D116" i="17"/>
  <c r="C118" i="17"/>
  <c r="B120" i="17"/>
  <c r="B122" i="17"/>
  <c r="D123" i="17"/>
  <c r="C125" i="17"/>
  <c r="C127" i="17"/>
  <c r="B129" i="17"/>
  <c r="D130" i="17"/>
  <c r="D132" i="17"/>
  <c r="C134" i="17"/>
  <c r="B136" i="17"/>
  <c r="B138" i="17"/>
  <c r="D139" i="17"/>
  <c r="C141" i="17"/>
  <c r="C143" i="17"/>
  <c r="B145" i="17"/>
  <c r="D146" i="17"/>
  <c r="D148" i="17"/>
  <c r="C150" i="17"/>
  <c r="B152" i="17"/>
  <c r="B154" i="17"/>
  <c r="D155" i="17"/>
  <c r="C157" i="17"/>
  <c r="C159" i="17"/>
  <c r="B161" i="17"/>
  <c r="D162" i="17"/>
  <c r="D164" i="17"/>
  <c r="C166" i="17"/>
  <c r="B168" i="17"/>
  <c r="B170" i="17"/>
  <c r="D171" i="17"/>
  <c r="C173" i="17"/>
  <c r="C175" i="17"/>
  <c r="B177" i="17"/>
  <c r="D178" i="17"/>
  <c r="D180" i="17"/>
  <c r="C182" i="17"/>
  <c r="B184" i="17"/>
  <c r="B186" i="17"/>
  <c r="D187" i="17"/>
  <c r="C189" i="17"/>
  <c r="C191" i="17"/>
  <c r="B193" i="17"/>
  <c r="D194" i="17"/>
  <c r="D196" i="17"/>
  <c r="C198" i="17"/>
  <c r="B200" i="17"/>
  <c r="B202" i="17"/>
  <c r="D203" i="17"/>
  <c r="C205" i="17"/>
  <c r="C207" i="17"/>
  <c r="B209" i="17"/>
  <c r="D210" i="17"/>
  <c r="D212" i="17"/>
  <c r="C214" i="17"/>
  <c r="B216" i="17"/>
  <c r="B218" i="17"/>
  <c r="D219" i="17"/>
  <c r="C221" i="17"/>
  <c r="C223" i="17"/>
  <c r="B225" i="17"/>
  <c r="D226" i="17"/>
  <c r="D228" i="17"/>
  <c r="C230" i="17"/>
  <c r="B232" i="17"/>
  <c r="B234" i="17"/>
  <c r="D235" i="17"/>
  <c r="C237" i="17"/>
  <c r="C239" i="17"/>
  <c r="B241" i="17"/>
  <c r="D242" i="17"/>
  <c r="D244" i="17"/>
  <c r="C246" i="17"/>
  <c r="B248" i="17"/>
  <c r="B250" i="17"/>
  <c r="D251" i="17"/>
  <c r="C253" i="17"/>
  <c r="C255" i="17"/>
  <c r="B257" i="17"/>
  <c r="D258" i="17"/>
  <c r="D260" i="17"/>
  <c r="C262" i="17"/>
  <c r="B264" i="17"/>
  <c r="B266" i="17"/>
  <c r="D267" i="17"/>
  <c r="C269" i="17"/>
  <c r="C271" i="17"/>
  <c r="B273" i="17"/>
  <c r="D274" i="17"/>
  <c r="D276" i="17"/>
  <c r="C278" i="17"/>
  <c r="B280" i="17"/>
  <c r="B282" i="17"/>
  <c r="D283" i="17"/>
  <c r="C285" i="17"/>
  <c r="C287" i="17"/>
  <c r="B289" i="17"/>
  <c r="D290" i="17"/>
  <c r="D292" i="17"/>
  <c r="C294" i="17"/>
  <c r="B296" i="17"/>
  <c r="B298" i="17"/>
  <c r="D299" i="17"/>
  <c r="C301" i="17"/>
  <c r="C303" i="17"/>
  <c r="B305" i="17"/>
  <c r="D306" i="17"/>
  <c r="D308" i="17"/>
  <c r="C310" i="17"/>
  <c r="B312" i="17"/>
  <c r="B314" i="17"/>
  <c r="D315" i="17"/>
  <c r="C317" i="17"/>
  <c r="C319" i="17"/>
  <c r="B321" i="17"/>
  <c r="D322" i="17"/>
  <c r="D324" i="17"/>
  <c r="C326" i="17"/>
  <c r="B328" i="17"/>
  <c r="B330" i="17"/>
  <c r="D331" i="17"/>
  <c r="C333" i="17"/>
  <c r="C335" i="17"/>
  <c r="B337" i="17"/>
  <c r="D338" i="17"/>
  <c r="D340" i="17"/>
  <c r="C342" i="17"/>
  <c r="B344" i="17"/>
  <c r="B346" i="17"/>
  <c r="D347" i="17"/>
  <c r="C349" i="17"/>
  <c r="C351" i="17"/>
  <c r="B353" i="17"/>
  <c r="D354" i="17"/>
  <c r="D356" i="17"/>
  <c r="C358" i="17"/>
  <c r="B360" i="17"/>
  <c r="B362" i="17"/>
  <c r="D363" i="17"/>
  <c r="C365" i="17"/>
  <c r="C367" i="17"/>
  <c r="B369" i="17"/>
  <c r="D370" i="17"/>
  <c r="D372" i="17"/>
  <c r="C374" i="17"/>
  <c r="B376" i="17"/>
  <c r="B378" i="17"/>
  <c r="D379" i="17"/>
  <c r="C381" i="17"/>
  <c r="C383" i="17"/>
  <c r="B385" i="17"/>
  <c r="C386" i="17"/>
  <c r="D387" i="17"/>
  <c r="B389" i="17"/>
  <c r="C390" i="17"/>
  <c r="D391" i="17"/>
  <c r="B393" i="17"/>
  <c r="C394" i="17"/>
  <c r="D395" i="17"/>
  <c r="B397" i="17"/>
  <c r="C398" i="17"/>
  <c r="D399" i="17"/>
  <c r="B401" i="17"/>
  <c r="C402" i="17"/>
  <c r="D403" i="17"/>
  <c r="B405" i="17"/>
  <c r="C406" i="17"/>
  <c r="D407" i="17"/>
  <c r="B409" i="17"/>
  <c r="C410" i="17"/>
  <c r="D411" i="17"/>
  <c r="B413" i="17"/>
  <c r="C414" i="17"/>
  <c r="D415" i="17"/>
  <c r="B417" i="17"/>
  <c r="C418" i="17"/>
  <c r="D419" i="17"/>
  <c r="B421" i="17"/>
  <c r="C422" i="17"/>
  <c r="D423" i="17"/>
  <c r="B425" i="17"/>
  <c r="C426" i="17"/>
  <c r="D427" i="17"/>
  <c r="B429" i="17"/>
  <c r="C430" i="17"/>
  <c r="D431" i="17"/>
  <c r="B433" i="17"/>
  <c r="C434" i="17"/>
  <c r="D435" i="17"/>
  <c r="B437" i="17"/>
  <c r="C438" i="17"/>
  <c r="D439" i="17"/>
  <c r="B441" i="17"/>
  <c r="C442" i="17"/>
  <c r="D443" i="17"/>
  <c r="B445" i="17"/>
  <c r="C446" i="17"/>
  <c r="D447" i="17"/>
  <c r="B449" i="17"/>
  <c r="C450" i="17"/>
  <c r="D451" i="17"/>
  <c r="B453" i="17"/>
  <c r="C454" i="17"/>
  <c r="D455" i="17"/>
  <c r="B457" i="17"/>
  <c r="C458" i="17"/>
  <c r="D459" i="17"/>
  <c r="B461" i="17"/>
  <c r="C462" i="17"/>
  <c r="D463" i="17"/>
  <c r="B465" i="17"/>
  <c r="C466" i="17"/>
  <c r="D467" i="17"/>
  <c r="B469" i="17"/>
  <c r="C470" i="17"/>
  <c r="D471" i="17"/>
  <c r="B473" i="17"/>
  <c r="C474" i="17"/>
  <c r="D475" i="17"/>
  <c r="B477" i="17"/>
  <c r="C478" i="17"/>
  <c r="D479" i="17"/>
  <c r="B481" i="17"/>
  <c r="C482" i="17"/>
  <c r="D483" i="17"/>
  <c r="B485" i="17"/>
  <c r="C486" i="17"/>
  <c r="D487" i="17"/>
  <c r="B489" i="17"/>
  <c r="C490" i="17"/>
  <c r="D491" i="17"/>
  <c r="B493" i="17"/>
  <c r="C494" i="17"/>
  <c r="D495" i="17"/>
  <c r="B497" i="17"/>
  <c r="C498" i="17"/>
  <c r="D499" i="17"/>
  <c r="B501" i="17"/>
  <c r="C502" i="17"/>
  <c r="D503" i="17"/>
  <c r="B505" i="17"/>
  <c r="C506" i="17"/>
  <c r="D507" i="17"/>
  <c r="B509" i="17"/>
  <c r="C510" i="17"/>
  <c r="D511" i="17"/>
  <c r="B513" i="17"/>
  <c r="C514" i="17"/>
  <c r="D515" i="17"/>
  <c r="B517" i="17"/>
  <c r="C518" i="17"/>
  <c r="D519" i="17"/>
  <c r="B521" i="17"/>
  <c r="C522" i="17"/>
  <c r="D523" i="17"/>
  <c r="B525" i="17"/>
  <c r="C526" i="17"/>
  <c r="D527" i="17"/>
  <c r="B529" i="17"/>
  <c r="C530" i="17"/>
  <c r="D531" i="17"/>
  <c r="B533" i="17"/>
  <c r="C534" i="17"/>
  <c r="D535" i="17"/>
  <c r="B537" i="17"/>
  <c r="C538" i="17"/>
  <c r="D539" i="17"/>
  <c r="B541" i="17"/>
  <c r="C542" i="17"/>
  <c r="D543" i="17"/>
  <c r="B545" i="17"/>
  <c r="C546" i="17"/>
  <c r="D547" i="17"/>
  <c r="B549" i="17"/>
  <c r="C550" i="17"/>
  <c r="D551" i="17"/>
  <c r="B553" i="17"/>
  <c r="C554" i="17"/>
  <c r="D555" i="17"/>
  <c r="B557" i="17"/>
  <c r="C558" i="17"/>
  <c r="D559" i="17"/>
  <c r="B561" i="17"/>
  <c r="C562" i="17"/>
  <c r="D563" i="17"/>
  <c r="B565" i="17"/>
  <c r="C566" i="17"/>
  <c r="D567" i="17"/>
  <c r="B569" i="17"/>
  <c r="C570" i="17"/>
  <c r="D571" i="17"/>
  <c r="B573" i="17"/>
  <c r="C574" i="17"/>
  <c r="D575" i="17"/>
  <c r="B577" i="17"/>
  <c r="C578" i="17"/>
  <c r="D579" i="17"/>
  <c r="B581" i="17"/>
  <c r="C582" i="17"/>
  <c r="D583" i="17"/>
  <c r="B585" i="17"/>
  <c r="C586" i="17"/>
  <c r="D587" i="17"/>
  <c r="B589" i="17"/>
  <c r="C590" i="17"/>
  <c r="D591" i="17"/>
  <c r="B593" i="17"/>
  <c r="C594" i="17"/>
  <c r="D595" i="17"/>
  <c r="B597" i="17"/>
  <c r="C598" i="17"/>
  <c r="D599" i="17"/>
  <c r="B601" i="17"/>
  <c r="C602" i="17"/>
  <c r="D603" i="17"/>
  <c r="B605" i="17"/>
  <c r="C606" i="17"/>
  <c r="D607" i="17"/>
  <c r="B609" i="17"/>
  <c r="C610" i="17"/>
  <c r="D611" i="17"/>
  <c r="B613" i="17"/>
  <c r="C614" i="17"/>
  <c r="D615" i="17"/>
  <c r="B617" i="17"/>
  <c r="C618" i="17"/>
  <c r="D619" i="17"/>
  <c r="B621" i="17"/>
  <c r="C622" i="17"/>
  <c r="D623" i="17"/>
  <c r="B625" i="17"/>
  <c r="C626" i="17"/>
  <c r="D627" i="17"/>
  <c r="B629" i="17"/>
  <c r="C630" i="17"/>
  <c r="D631" i="17"/>
  <c r="B633" i="17"/>
  <c r="C634" i="17"/>
  <c r="D635" i="17"/>
  <c r="B637" i="17"/>
  <c r="C638" i="17"/>
  <c r="D639" i="17"/>
  <c r="B641" i="17"/>
  <c r="C642" i="17"/>
  <c r="D643" i="17"/>
  <c r="B645" i="17"/>
  <c r="C646" i="17"/>
  <c r="D647" i="17"/>
  <c r="B649" i="17"/>
  <c r="C650" i="17"/>
  <c r="D651" i="17"/>
  <c r="B653" i="17"/>
  <c r="C654" i="17"/>
  <c r="D655" i="17"/>
  <c r="B657" i="17"/>
  <c r="C658" i="17"/>
  <c r="D659" i="17"/>
  <c r="B661" i="17"/>
  <c r="C662" i="17"/>
  <c r="D663" i="17"/>
  <c r="B665" i="17"/>
  <c r="C666" i="17"/>
  <c r="D667" i="17"/>
  <c r="B669" i="17"/>
  <c r="C670" i="17"/>
  <c r="D671" i="17"/>
  <c r="C7" i="17"/>
  <c r="B11" i="17"/>
  <c r="B14" i="17"/>
  <c r="C17" i="17"/>
  <c r="D20" i="17"/>
  <c r="C23" i="17"/>
  <c r="D26" i="17"/>
  <c r="B30" i="17"/>
  <c r="C33" i="17"/>
  <c r="B36" i="17"/>
  <c r="C39" i="17"/>
  <c r="D42" i="17"/>
  <c r="D45" i="17"/>
  <c r="C49" i="17"/>
  <c r="B52" i="17"/>
  <c r="B55" i="17"/>
  <c r="D58" i="17"/>
  <c r="D61" i="17"/>
  <c r="C64" i="17"/>
  <c r="B68" i="17"/>
  <c r="B71" i="17"/>
  <c r="B74" i="17"/>
  <c r="D77" i="17"/>
  <c r="C80" i="17"/>
  <c r="C83" i="17"/>
  <c r="B87" i="17"/>
  <c r="B90" i="17"/>
  <c r="D92" i="17"/>
  <c r="C96" i="17"/>
  <c r="C99" i="17"/>
  <c r="B102" i="17"/>
  <c r="D104" i="17"/>
  <c r="D106" i="17"/>
  <c r="B109" i="17"/>
  <c r="D111" i="17"/>
  <c r="B114" i="17"/>
  <c r="B116" i="17"/>
  <c r="D118" i="17"/>
  <c r="B121" i="17"/>
  <c r="C123" i="17"/>
  <c r="B126" i="17"/>
  <c r="B128" i="17"/>
  <c r="C130" i="17"/>
  <c r="B133" i="17"/>
  <c r="C135" i="17"/>
  <c r="C137" i="17"/>
  <c r="B140" i="17"/>
  <c r="C142" i="17"/>
  <c r="D144" i="17"/>
  <c r="C147" i="17"/>
  <c r="C149" i="17"/>
  <c r="D151" i="17"/>
  <c r="C154" i="17"/>
  <c r="D156" i="17"/>
  <c r="D158" i="17"/>
  <c r="C161" i="17"/>
  <c r="D163" i="17"/>
  <c r="B166" i="17"/>
  <c r="D168" i="17"/>
  <c r="D170" i="17"/>
  <c r="B173" i="17"/>
  <c r="D175" i="17"/>
  <c r="B178" i="17"/>
  <c r="B180" i="17"/>
  <c r="D182" i="17"/>
  <c r="B185" i="17"/>
  <c r="C187" i="17"/>
  <c r="B190" i="17"/>
  <c r="B192" i="17"/>
  <c r="C194" i="17"/>
  <c r="B197" i="17"/>
  <c r="C199" i="17"/>
  <c r="C201" i="17"/>
  <c r="B204" i="17"/>
  <c r="C206" i="17"/>
  <c r="D208" i="17"/>
  <c r="C211" i="17"/>
  <c r="C213" i="17"/>
  <c r="D215" i="17"/>
  <c r="C218" i="17"/>
  <c r="D220" i="17"/>
  <c r="D222" i="17"/>
  <c r="C225" i="17"/>
  <c r="D227" i="17"/>
  <c r="B230" i="17"/>
  <c r="D232" i="17"/>
  <c r="D234" i="17"/>
  <c r="B237" i="17"/>
  <c r="D239" i="17"/>
  <c r="B242" i="17"/>
  <c r="B244" i="17"/>
  <c r="D246" i="17"/>
  <c r="B249" i="17"/>
  <c r="C251" i="17"/>
  <c r="B254" i="17"/>
  <c r="B256" i="17"/>
  <c r="C258" i="17"/>
  <c r="B261" i="17"/>
  <c r="C263" i="17"/>
  <c r="C265" i="17"/>
  <c r="B268" i="17"/>
  <c r="C270" i="17"/>
  <c r="D272" i="17"/>
  <c r="C275" i="17"/>
  <c r="C277" i="17"/>
  <c r="D279" i="17"/>
  <c r="C282" i="17"/>
  <c r="D284" i="17"/>
  <c r="D286" i="17"/>
  <c r="C289" i="17"/>
  <c r="D291" i="17"/>
  <c r="B294" i="17"/>
  <c r="D296" i="17"/>
  <c r="D298" i="17"/>
  <c r="B301" i="17"/>
  <c r="D303" i="17"/>
  <c r="B306" i="17"/>
  <c r="B308" i="17"/>
  <c r="D310" i="17"/>
  <c r="B313" i="17"/>
  <c r="C315" i="17"/>
  <c r="B318" i="17"/>
  <c r="B320" i="17"/>
  <c r="C322" i="17"/>
  <c r="B325" i="17"/>
  <c r="C327" i="17"/>
  <c r="C329" i="17"/>
  <c r="B332" i="17"/>
  <c r="C334" i="17"/>
  <c r="D336" i="17"/>
  <c r="C339" i="17"/>
  <c r="C341" i="17"/>
  <c r="D343" i="17"/>
  <c r="C346" i="17"/>
  <c r="D348" i="17"/>
  <c r="D350" i="17"/>
  <c r="C353" i="17"/>
  <c r="D6" i="17"/>
  <c r="C9" i="17"/>
  <c r="C12" i="17"/>
  <c r="B16" i="17"/>
  <c r="B19" i="17"/>
  <c r="D21" i="17"/>
  <c r="C25" i="17"/>
  <c r="C28" i="17"/>
  <c r="C31" i="17"/>
  <c r="B35" i="17"/>
  <c r="D37" i="17"/>
  <c r="D40" i="17"/>
  <c r="C44" i="17"/>
  <c r="C47" i="17"/>
  <c r="B50" i="17"/>
  <c r="D53" i="17"/>
  <c r="D56" i="17"/>
  <c r="B60" i="17"/>
  <c r="C63" i="17"/>
  <c r="B66" i="17"/>
  <c r="C69" i="17"/>
  <c r="D72" i="17"/>
  <c r="B76" i="17"/>
  <c r="D78" i="17"/>
  <c r="B82" i="17"/>
  <c r="C85" i="17"/>
  <c r="C88" i="17"/>
  <c r="B92" i="17"/>
  <c r="D94" i="17"/>
  <c r="D97" i="17"/>
  <c r="B101" i="17"/>
  <c r="C103" i="17"/>
  <c r="C105" i="17"/>
  <c r="B108" i="17"/>
  <c r="C110" i="17"/>
  <c r="D112" i="17"/>
  <c r="C115" i="17"/>
  <c r="C117" i="17"/>
  <c r="D119" i="17"/>
  <c r="C122" i="17"/>
  <c r="D124" i="17"/>
  <c r="D126" i="17"/>
  <c r="C129" i="17"/>
  <c r="D131" i="17"/>
  <c r="B134" i="17"/>
  <c r="D136" i="17"/>
  <c r="D138" i="17"/>
  <c r="B141" i="17"/>
  <c r="D143" i="17"/>
  <c r="B146" i="17"/>
  <c r="B148" i="17"/>
  <c r="D150" i="17"/>
  <c r="B153" i="17"/>
  <c r="C155" i="17"/>
  <c r="B158" i="17"/>
  <c r="B160" i="17"/>
  <c r="C162" i="17"/>
  <c r="B165" i="17"/>
  <c r="C167" i="17"/>
  <c r="C169" i="17"/>
  <c r="B172" i="17"/>
  <c r="C174" i="17"/>
  <c r="D176" i="17"/>
  <c r="C179" i="17"/>
  <c r="C181" i="17"/>
  <c r="D183" i="17"/>
  <c r="C186" i="17"/>
  <c r="D188" i="17"/>
  <c r="D190" i="17"/>
  <c r="C193" i="17"/>
  <c r="D195" i="17"/>
  <c r="B198" i="17"/>
  <c r="D200" i="17"/>
  <c r="D202" i="17"/>
  <c r="B205" i="17"/>
  <c r="D207" i="17"/>
  <c r="B210" i="17"/>
  <c r="B212" i="17"/>
  <c r="D214" i="17"/>
  <c r="B217" i="17"/>
  <c r="C219" i="17"/>
  <c r="B222" i="17"/>
  <c r="B224" i="17"/>
  <c r="C226" i="17"/>
  <c r="B229" i="17"/>
  <c r="C231" i="17"/>
  <c r="C233" i="17"/>
  <c r="B236" i="17"/>
  <c r="C238" i="17"/>
  <c r="D240" i="17"/>
  <c r="C243" i="17"/>
  <c r="C245" i="17"/>
  <c r="D247" i="17"/>
  <c r="C250" i="17"/>
  <c r="D252" i="17"/>
  <c r="D254" i="17"/>
  <c r="C257" i="17"/>
  <c r="D259" i="17"/>
  <c r="B262" i="17"/>
  <c r="D264" i="17"/>
  <c r="D266" i="17"/>
  <c r="B269" i="17"/>
  <c r="D271" i="17"/>
  <c r="B274" i="17"/>
  <c r="B276" i="17"/>
  <c r="D278" i="17"/>
  <c r="B281" i="17"/>
  <c r="C283" i="17"/>
  <c r="B286" i="17"/>
  <c r="B288" i="17"/>
  <c r="C290" i="17"/>
  <c r="B293" i="17"/>
  <c r="C295" i="17"/>
  <c r="C297" i="17"/>
  <c r="B300" i="17"/>
  <c r="C302" i="17"/>
  <c r="D304" i="17"/>
  <c r="C307" i="17"/>
  <c r="C309" i="17"/>
  <c r="D311" i="17"/>
  <c r="C314" i="17"/>
  <c r="D316" i="17"/>
  <c r="D318" i="17"/>
  <c r="C321" i="17"/>
  <c r="D323" i="17"/>
  <c r="B326" i="17"/>
  <c r="D328" i="17"/>
  <c r="D330" i="17"/>
  <c r="B333" i="17"/>
  <c r="D335" i="17"/>
  <c r="B338" i="17"/>
  <c r="B340" i="17"/>
  <c r="D342" i="17"/>
  <c r="B345" i="17"/>
  <c r="C347" i="17"/>
  <c r="B350" i="17"/>
  <c r="B352" i="17"/>
  <c r="C354" i="17"/>
  <c r="B357" i="17"/>
  <c r="C359" i="17"/>
  <c r="C361" i="17"/>
  <c r="B364" i="17"/>
  <c r="C366" i="17"/>
  <c r="D368" i="17"/>
  <c r="C371" i="17"/>
  <c r="C373" i="17"/>
  <c r="D375" i="17"/>
  <c r="C378" i="17"/>
  <c r="D380" i="17"/>
  <c r="D382" i="17"/>
  <c r="C385" i="17"/>
  <c r="B387" i="17"/>
  <c r="D388" i="17"/>
  <c r="D390" i="17"/>
  <c r="C392" i="17"/>
  <c r="B394" i="17"/>
  <c r="B396" i="17"/>
  <c r="D397" i="17"/>
  <c r="C399" i="17"/>
  <c r="C401" i="17"/>
  <c r="B403" i="17"/>
  <c r="D404" i="17"/>
  <c r="D406" i="17"/>
  <c r="C408" i="17"/>
  <c r="B410" i="17"/>
  <c r="B412" i="17"/>
  <c r="D413" i="17"/>
  <c r="C415" i="17"/>
  <c r="C417" i="17"/>
  <c r="B419" i="17"/>
  <c r="D420" i="17"/>
  <c r="D422" i="17"/>
  <c r="C424" i="17"/>
  <c r="B426" i="17"/>
  <c r="B428" i="17"/>
  <c r="D429" i="17"/>
  <c r="C431" i="17"/>
  <c r="C433" i="17"/>
  <c r="B435" i="17"/>
  <c r="D436" i="17"/>
  <c r="D438" i="17"/>
  <c r="C440" i="17"/>
  <c r="B442" i="17"/>
  <c r="B444" i="17"/>
  <c r="D445" i="17"/>
  <c r="C447" i="17"/>
  <c r="C449" i="17"/>
  <c r="B451" i="17"/>
  <c r="D452" i="17"/>
  <c r="D454" i="17"/>
  <c r="C456" i="17"/>
  <c r="B458" i="17"/>
  <c r="B460" i="17"/>
  <c r="D461" i="17"/>
  <c r="C463" i="17"/>
  <c r="C465" i="17"/>
  <c r="B467" i="17"/>
  <c r="D468" i="17"/>
  <c r="D470" i="17"/>
  <c r="C472" i="17"/>
  <c r="B474" i="17"/>
  <c r="B476" i="17"/>
  <c r="D477" i="17"/>
  <c r="C479" i="17"/>
  <c r="C481" i="17"/>
  <c r="B483" i="17"/>
  <c r="D484" i="17"/>
  <c r="D486" i="17"/>
  <c r="C488" i="17"/>
  <c r="B490" i="17"/>
  <c r="B492" i="17"/>
  <c r="D493" i="17"/>
  <c r="C495" i="17"/>
  <c r="C497" i="17"/>
  <c r="B499" i="17"/>
  <c r="D500" i="17"/>
  <c r="D502" i="17"/>
  <c r="C504" i="17"/>
  <c r="B506" i="17"/>
  <c r="B508" i="17"/>
  <c r="D509" i="17"/>
  <c r="C511" i="17"/>
  <c r="C513" i="17"/>
  <c r="B515" i="17"/>
  <c r="D516" i="17"/>
  <c r="D518" i="17"/>
  <c r="C520" i="17"/>
  <c r="B522" i="17"/>
  <c r="B524" i="17"/>
  <c r="D525" i="17"/>
  <c r="C527" i="17"/>
  <c r="C529" i="17"/>
  <c r="B531" i="17"/>
  <c r="D532" i="17"/>
  <c r="D534" i="17"/>
  <c r="C536" i="17"/>
  <c r="B538" i="17"/>
  <c r="B540" i="17"/>
  <c r="D541" i="17"/>
  <c r="C543" i="17"/>
  <c r="C545" i="17"/>
  <c r="B547" i="17"/>
  <c r="D548" i="17"/>
  <c r="D550" i="17"/>
  <c r="C552" i="17"/>
  <c r="B554" i="17"/>
  <c r="B556" i="17"/>
  <c r="D557" i="17"/>
  <c r="C559" i="17"/>
  <c r="C561" i="17"/>
  <c r="B563" i="17"/>
  <c r="D564" i="17"/>
  <c r="D566" i="17"/>
  <c r="C568" i="17"/>
  <c r="B570" i="17"/>
  <c r="B572" i="17"/>
  <c r="D573" i="17"/>
  <c r="C575" i="17"/>
  <c r="C577" i="17"/>
  <c r="B579" i="17"/>
  <c r="D580" i="17"/>
  <c r="D582" i="17"/>
  <c r="C584" i="17"/>
  <c r="B586" i="17"/>
  <c r="B588" i="17"/>
  <c r="D589" i="17"/>
  <c r="C591" i="17"/>
  <c r="C593" i="17"/>
  <c r="B595" i="17"/>
  <c r="D596" i="17"/>
  <c r="D598" i="17"/>
  <c r="C600" i="17"/>
  <c r="B602" i="17"/>
  <c r="B604" i="17"/>
  <c r="D605" i="17"/>
  <c r="C607" i="17"/>
  <c r="C609" i="17"/>
  <c r="B611" i="17"/>
  <c r="D612" i="17"/>
  <c r="D614" i="17"/>
  <c r="C616" i="17"/>
  <c r="B618" i="17"/>
  <c r="B620" i="17"/>
  <c r="D621" i="17"/>
  <c r="C623" i="17"/>
  <c r="C625" i="17"/>
  <c r="B627" i="17"/>
  <c r="D628" i="17"/>
  <c r="D630" i="17"/>
  <c r="C632" i="17"/>
  <c r="B634" i="17"/>
  <c r="B636" i="17"/>
  <c r="D637" i="17"/>
  <c r="C639" i="17"/>
  <c r="C641" i="17"/>
  <c r="B643" i="17"/>
  <c r="D644" i="17"/>
  <c r="D646" i="17"/>
  <c r="C648" i="17"/>
  <c r="B650" i="17"/>
  <c r="B652" i="17"/>
  <c r="D653" i="17"/>
  <c r="C655" i="17"/>
  <c r="C657" i="17"/>
  <c r="B659" i="17"/>
  <c r="D660" i="17"/>
  <c r="D662" i="17"/>
  <c r="C664" i="17"/>
  <c r="B666" i="17"/>
  <c r="B668" i="17"/>
  <c r="D669" i="17"/>
  <c r="C671" i="17"/>
  <c r="C5" i="17"/>
  <c r="B12" i="17"/>
  <c r="B18" i="17"/>
  <c r="C24" i="17"/>
  <c r="D30" i="17"/>
  <c r="C37" i="17"/>
  <c r="B43" i="17"/>
  <c r="D49" i="17"/>
  <c r="C56" i="17"/>
  <c r="B62" i="17"/>
  <c r="D68" i="17"/>
  <c r="B75" i="17"/>
  <c r="C81" i="17"/>
  <c r="C87" i="17"/>
  <c r="B94" i="17"/>
  <c r="B100" i="17"/>
  <c r="B105" i="17"/>
  <c r="B110" i="17"/>
  <c r="C114" i="17"/>
  <c r="C119" i="17"/>
  <c r="B124" i="17"/>
  <c r="D128" i="17"/>
  <c r="C133" i="17"/>
  <c r="C138" i="17"/>
  <c r="D142" i="17"/>
  <c r="D147" i="17"/>
  <c r="D152" i="17"/>
  <c r="B157" i="17"/>
  <c r="B162" i="17"/>
  <c r="D166" i="17"/>
  <c r="C171" i="17"/>
  <c r="B176" i="17"/>
  <c r="B181" i="17"/>
  <c r="C185" i="17"/>
  <c r="C190" i="17"/>
  <c r="C195" i="17"/>
  <c r="D199" i="17"/>
  <c r="D204" i="17"/>
  <c r="C209" i="17"/>
  <c r="B214" i="17"/>
  <c r="D218" i="17"/>
  <c r="D223" i="17"/>
  <c r="B228" i="17"/>
  <c r="B233" i="17"/>
  <c r="B238" i="17"/>
  <c r="C242" i="17"/>
  <c r="C247" i="17"/>
  <c r="B252" i="17"/>
  <c r="D256" i="17"/>
  <c r="C261" i="17"/>
  <c r="C266" i="17"/>
  <c r="D270" i="17"/>
  <c r="D275" i="17"/>
  <c r="D280" i="17"/>
  <c r="B285" i="17"/>
  <c r="B290" i="17"/>
  <c r="D294" i="17"/>
  <c r="C299" i="17"/>
  <c r="B304" i="17"/>
  <c r="B309" i="17"/>
  <c r="C313" i="17"/>
  <c r="C318" i="17"/>
  <c r="C323" i="17"/>
  <c r="D327" i="17"/>
  <c r="D332" i="17"/>
  <c r="C337" i="17"/>
  <c r="B342" i="17"/>
  <c r="D346" i="17"/>
  <c r="D351" i="17"/>
  <c r="D355" i="17"/>
  <c r="D358" i="17"/>
  <c r="C362" i="17"/>
  <c r="B365" i="17"/>
  <c r="B368" i="17"/>
  <c r="D371" i="17"/>
  <c r="D374" i="17"/>
  <c r="C377" i="17"/>
  <c r="B381" i="17"/>
  <c r="B384" i="17"/>
  <c r="D386" i="17"/>
  <c r="C389" i="17"/>
  <c r="C391" i="17"/>
  <c r="D393" i="17"/>
  <c r="C396" i="17"/>
  <c r="D398" i="17"/>
  <c r="D400" i="17"/>
  <c r="C403" i="17"/>
  <c r="D405" i="17"/>
  <c r="B408" i="17"/>
  <c r="D410" i="17"/>
  <c r="D412" i="17"/>
  <c r="B415" i="17"/>
  <c r="D417" i="17"/>
  <c r="B420" i="17"/>
  <c r="B422" i="17"/>
  <c r="D424" i="17"/>
  <c r="B427" i="17"/>
  <c r="C429" i="17"/>
  <c r="B432" i="17"/>
  <c r="B434" i="17"/>
  <c r="C436" i="17"/>
  <c r="B439" i="17"/>
  <c r="C441" i="17"/>
  <c r="C443" i="17"/>
  <c r="B446" i="17"/>
  <c r="C448" i="17"/>
  <c r="D450" i="17"/>
  <c r="C453" i="17"/>
  <c r="C455" i="17"/>
  <c r="D457" i="17"/>
  <c r="C460" i="17"/>
  <c r="D462" i="17"/>
  <c r="D464" i="17"/>
  <c r="C467" i="17"/>
  <c r="D469" i="17"/>
  <c r="B472" i="17"/>
  <c r="D474" i="17"/>
  <c r="D476" i="17"/>
  <c r="B479" i="17"/>
  <c r="D481" i="17"/>
  <c r="B484" i="17"/>
  <c r="B486" i="17"/>
  <c r="D488" i="17"/>
  <c r="B491" i="17"/>
  <c r="C493" i="17"/>
  <c r="B496" i="17"/>
  <c r="B498" i="17"/>
  <c r="C500" i="17"/>
  <c r="B503" i="17"/>
  <c r="C505" i="17"/>
  <c r="C507" i="17"/>
  <c r="B510" i="17"/>
  <c r="C512" i="17"/>
  <c r="D514" i="17"/>
  <c r="C517" i="17"/>
  <c r="C519" i="17"/>
  <c r="D521" i="17"/>
  <c r="C524" i="17"/>
  <c r="D526" i="17"/>
  <c r="D528" i="17"/>
  <c r="C531" i="17"/>
  <c r="D533" i="17"/>
  <c r="B536" i="17"/>
  <c r="D538" i="17"/>
  <c r="D540" i="17"/>
  <c r="B543" i="17"/>
  <c r="D545" i="17"/>
  <c r="B548" i="17"/>
  <c r="B550" i="17"/>
  <c r="D552" i="17"/>
  <c r="B555" i="17"/>
  <c r="C557" i="17"/>
  <c r="B560" i="17"/>
  <c r="B562" i="17"/>
  <c r="C564" i="17"/>
  <c r="B567" i="17"/>
  <c r="C569" i="17"/>
  <c r="C571" i="17"/>
  <c r="B574" i="17"/>
  <c r="C576" i="17"/>
  <c r="D578" i="17"/>
  <c r="C581" i="17"/>
  <c r="C583" i="17"/>
  <c r="D585" i="17"/>
  <c r="C588" i="17"/>
  <c r="D590" i="17"/>
  <c r="D592" i="17"/>
  <c r="C595" i="17"/>
  <c r="D597" i="17"/>
  <c r="B600" i="17"/>
  <c r="D602" i="17"/>
  <c r="D604" i="17"/>
  <c r="B607" i="17"/>
  <c r="D609" i="17"/>
  <c r="B612" i="17"/>
  <c r="B614" i="17"/>
  <c r="D616" i="17"/>
  <c r="B619" i="17"/>
  <c r="C621" i="17"/>
  <c r="B624" i="17"/>
  <c r="B626" i="17"/>
  <c r="C628" i="17"/>
  <c r="B631" i="17"/>
  <c r="C633" i="17"/>
  <c r="C635" i="17"/>
  <c r="B638" i="17"/>
  <c r="C640" i="17"/>
  <c r="D642" i="17"/>
  <c r="C645" i="17"/>
  <c r="C647" i="17"/>
  <c r="D649" i="17"/>
  <c r="C652" i="17"/>
  <c r="D654" i="17"/>
  <c r="D656" i="17"/>
  <c r="C659" i="17"/>
  <c r="D661" i="17"/>
  <c r="B664" i="17"/>
  <c r="D666" i="17"/>
  <c r="D668" i="17"/>
  <c r="B671" i="17"/>
  <c r="D8" i="17"/>
  <c r="D14" i="17"/>
  <c r="C21" i="17"/>
  <c r="B28" i="17"/>
  <c r="D33" i="17"/>
  <c r="C40" i="17"/>
  <c r="D46" i="17"/>
  <c r="D52" i="17"/>
  <c r="B59" i="17"/>
  <c r="D65" i="17"/>
  <c r="C71" i="17"/>
  <c r="B78" i="17"/>
  <c r="D84" i="17"/>
  <c r="D90" i="17"/>
  <c r="C97" i="17"/>
  <c r="D102" i="17"/>
  <c r="C107" i="17"/>
  <c r="B112" i="17"/>
  <c r="B117" i="17"/>
  <c r="C121" i="17"/>
  <c r="C126" i="17"/>
  <c r="C131" i="17"/>
  <c r="D135" i="17"/>
  <c r="D140" i="17"/>
  <c r="C145" i="17"/>
  <c r="B150" i="17"/>
  <c r="D154" i="17"/>
  <c r="D159" i="17"/>
  <c r="B164" i="17"/>
  <c r="B169" i="17"/>
  <c r="B174" i="17"/>
  <c r="C178" i="17"/>
  <c r="C183" i="17"/>
  <c r="B188" i="17"/>
  <c r="D192" i="17"/>
  <c r="C197" i="17"/>
  <c r="C202" i="17"/>
  <c r="D206" i="17"/>
  <c r="D211" i="17"/>
  <c r="D216" i="17"/>
  <c r="B221" i="17"/>
  <c r="B226" i="17"/>
  <c r="D230" i="17"/>
  <c r="C235" i="17"/>
  <c r="B240" i="17"/>
  <c r="B245" i="17"/>
  <c r="C249" i="17"/>
  <c r="C254" i="17"/>
  <c r="C259" i="17"/>
  <c r="D263" i="17"/>
  <c r="D268" i="17"/>
  <c r="C273" i="17"/>
  <c r="B278" i="17"/>
  <c r="D282" i="17"/>
  <c r="D287" i="17"/>
  <c r="B292" i="17"/>
  <c r="B297" i="17"/>
  <c r="B302" i="17"/>
  <c r="C306" i="17"/>
  <c r="C311" i="17"/>
  <c r="B316" i="17"/>
  <c r="D320" i="17"/>
  <c r="C325" i="17"/>
  <c r="C330" i="17"/>
  <c r="D334" i="17"/>
  <c r="D339" i="17"/>
  <c r="D344" i="17"/>
  <c r="B349" i="17"/>
  <c r="B354" i="17"/>
  <c r="C357" i="17"/>
  <c r="D360" i="17"/>
  <c r="C363" i="17"/>
  <c r="D366" i="17"/>
  <c r="B370" i="17"/>
  <c r="B373" i="17"/>
  <c r="D376" i="17"/>
  <c r="C379" i="17"/>
  <c r="C382" i="17"/>
  <c r="D385" i="17"/>
  <c r="B388" i="17"/>
  <c r="B390" i="17"/>
  <c r="D392" i="17"/>
  <c r="B395" i="17"/>
  <c r="C397" i="17"/>
  <c r="B400" i="17"/>
  <c r="B402" i="17"/>
  <c r="C404" i="17"/>
  <c r="B407" i="17"/>
  <c r="C409" i="17"/>
  <c r="C411" i="17"/>
  <c r="B414" i="17"/>
  <c r="C416" i="17"/>
  <c r="D418" i="17"/>
  <c r="C421" i="17"/>
  <c r="C423" i="17"/>
  <c r="D425" i="17"/>
  <c r="C428" i="17"/>
  <c r="D430" i="17"/>
  <c r="D432" i="17"/>
  <c r="C435" i="17"/>
  <c r="D437" i="17"/>
  <c r="B440" i="17"/>
  <c r="D442" i="17"/>
  <c r="D444" i="17"/>
  <c r="B447" i="17"/>
  <c r="D449" i="17"/>
  <c r="B452" i="17"/>
  <c r="B454" i="17"/>
  <c r="D456" i="17"/>
  <c r="B459" i="17"/>
  <c r="C461" i="17"/>
  <c r="B464" i="17"/>
  <c r="B466" i="17"/>
  <c r="C468" i="17"/>
  <c r="B471" i="17"/>
  <c r="C473" i="17"/>
  <c r="C475" i="17"/>
  <c r="B478" i="17"/>
  <c r="C480" i="17"/>
  <c r="D482" i="17"/>
  <c r="C485" i="17"/>
  <c r="C487" i="17"/>
  <c r="D489" i="17"/>
  <c r="C492" i="17"/>
  <c r="D494" i="17"/>
  <c r="D496" i="17"/>
  <c r="C499" i="17"/>
  <c r="D501" i="17"/>
  <c r="B504" i="17"/>
  <c r="D506" i="17"/>
  <c r="D508" i="17"/>
  <c r="B511" i="17"/>
  <c r="D513" i="17"/>
  <c r="B516" i="17"/>
  <c r="B518" i="17"/>
  <c r="D520" i="17"/>
  <c r="B523" i="17"/>
  <c r="C525" i="17"/>
  <c r="B528" i="17"/>
  <c r="B530" i="17"/>
  <c r="C532" i="17"/>
  <c r="B535" i="17"/>
  <c r="C537" i="17"/>
  <c r="C539" i="17"/>
  <c r="B542" i="17"/>
  <c r="C544" i="17"/>
  <c r="D546" i="17"/>
  <c r="C549" i="17"/>
  <c r="C551" i="17"/>
  <c r="D553" i="17"/>
  <c r="C556" i="17"/>
  <c r="D558" i="17"/>
  <c r="D560" i="17"/>
  <c r="C563" i="17"/>
  <c r="D565" i="17"/>
  <c r="B568" i="17"/>
  <c r="D570" i="17"/>
  <c r="D572" i="17"/>
  <c r="B575" i="17"/>
  <c r="D577" i="17"/>
  <c r="B580" i="17"/>
  <c r="B582" i="17"/>
  <c r="D584" i="17"/>
  <c r="B587" i="17"/>
  <c r="C589" i="17"/>
  <c r="B592" i="17"/>
  <c r="B594" i="17"/>
  <c r="C596" i="17"/>
  <c r="B599" i="17"/>
  <c r="C601" i="17"/>
  <c r="C603" i="17"/>
  <c r="B606" i="17"/>
  <c r="C608" i="17"/>
  <c r="D610" i="17"/>
  <c r="C613" i="17"/>
  <c r="C615" i="17"/>
  <c r="D617" i="17"/>
  <c r="C620" i="17"/>
  <c r="D622" i="17"/>
  <c r="D624" i="17"/>
  <c r="C627" i="17"/>
  <c r="D629" i="17"/>
  <c r="B632" i="17"/>
  <c r="D634" i="17"/>
  <c r="D636" i="17"/>
  <c r="B639" i="17"/>
  <c r="D641" i="17"/>
  <c r="B644" i="17"/>
  <c r="B646" i="17"/>
  <c r="D648" i="17"/>
  <c r="B651" i="17"/>
  <c r="C653" i="17"/>
  <c r="B656" i="17"/>
  <c r="B658" i="17"/>
  <c r="C660" i="17"/>
  <c r="B663" i="17"/>
  <c r="C665" i="17"/>
  <c r="C667" i="17"/>
  <c r="B670" i="17"/>
  <c r="D13" i="17"/>
  <c r="B26" i="17"/>
  <c r="D38" i="17"/>
  <c r="C51" i="17"/>
  <c r="B64" i="17"/>
  <c r="C76" i="17"/>
  <c r="C89" i="17"/>
  <c r="C101" i="17"/>
  <c r="D110" i="17"/>
  <c r="D120" i="17"/>
  <c r="B130" i="17"/>
  <c r="C139" i="17"/>
  <c r="B149" i="17"/>
  <c r="C158" i="17"/>
  <c r="D167" i="17"/>
  <c r="C177" i="17"/>
  <c r="D186" i="17"/>
  <c r="B196" i="17"/>
  <c r="B206" i="17"/>
  <c r="C215" i="17"/>
  <c r="D224" i="17"/>
  <c r="C234" i="17"/>
  <c r="D243" i="17"/>
  <c r="B253" i="17"/>
  <c r="D262" i="17"/>
  <c r="B272" i="17"/>
  <c r="C281" i="17"/>
  <c r="C291" i="17"/>
  <c r="D300" i="17"/>
  <c r="B310" i="17"/>
  <c r="D319" i="17"/>
  <c r="B329" i="17"/>
  <c r="C338" i="17"/>
  <c r="B348" i="17"/>
  <c r="B356" i="17"/>
  <c r="D362" i="17"/>
  <c r="C369" i="17"/>
  <c r="C375" i="17"/>
  <c r="B382" i="17"/>
  <c r="C387" i="17"/>
  <c r="B392" i="17"/>
  <c r="D396" i="17"/>
  <c r="D401" i="17"/>
  <c r="B406" i="17"/>
  <c r="B411" i="17"/>
  <c r="B416" i="17"/>
  <c r="C420" i="17"/>
  <c r="C425" i="17"/>
  <c r="B430" i="17"/>
  <c r="D434" i="17"/>
  <c r="C439" i="17"/>
  <c r="C444" i="17"/>
  <c r="D448" i="17"/>
  <c r="D453" i="17"/>
  <c r="D458" i="17"/>
  <c r="B463" i="17"/>
  <c r="B468" i="17"/>
  <c r="D472" i="17"/>
  <c r="C477" i="17"/>
  <c r="B482" i="17"/>
  <c r="B487" i="17"/>
  <c r="C491" i="17"/>
  <c r="C496" i="17"/>
  <c r="C501" i="17"/>
  <c r="D505" i="17"/>
  <c r="D510" i="17"/>
  <c r="C515" i="17"/>
  <c r="B520" i="17"/>
  <c r="D524" i="17"/>
  <c r="D529" i="17"/>
  <c r="B534" i="17"/>
  <c r="B539" i="17"/>
  <c r="B544" i="17"/>
  <c r="C548" i="17"/>
  <c r="C553" i="17"/>
  <c r="B558" i="17"/>
  <c r="D562" i="17"/>
  <c r="C567" i="17"/>
  <c r="C572" i="17"/>
  <c r="D576" i="17"/>
  <c r="D581" i="17"/>
  <c r="D586" i="17"/>
  <c r="B591" i="17"/>
  <c r="B596" i="17"/>
  <c r="D600" i="17"/>
  <c r="C605" i="17"/>
  <c r="B610" i="17"/>
  <c r="B615" i="17"/>
  <c r="C619" i="17"/>
  <c r="C624" i="17"/>
  <c r="C629" i="17"/>
  <c r="D633" i="17"/>
  <c r="D638" i="17"/>
  <c r="C643" i="17"/>
  <c r="B648" i="17"/>
  <c r="D652" i="17"/>
  <c r="D657" i="17"/>
  <c r="B662" i="17"/>
  <c r="B667" i="17"/>
  <c r="B7" i="17"/>
  <c r="C19" i="17"/>
  <c r="C32" i="17"/>
  <c r="D44" i="17"/>
  <c r="C57" i="17"/>
  <c r="D70" i="17"/>
  <c r="B83" i="17"/>
  <c r="C95" i="17"/>
  <c r="C106" i="17"/>
  <c r="D115" i="17"/>
  <c r="B125" i="17"/>
  <c r="D134" i="17"/>
  <c r="B144" i="17"/>
  <c r="C153" i="17"/>
  <c r="C163" i="17"/>
  <c r="D172" i="17"/>
  <c r="B182" i="17"/>
  <c r="D191" i="17"/>
  <c r="B201" i="17"/>
  <c r="C210" i="17"/>
  <c r="B220" i="17"/>
  <c r="C229" i="17"/>
  <c r="D238" i="17"/>
  <c r="D248" i="17"/>
  <c r="B258" i="17"/>
  <c r="C267" i="17"/>
  <c r="B277" i="17"/>
  <c r="C286" i="17"/>
  <c r="D295" i="17"/>
  <c r="C305" i="17"/>
  <c r="D314" i="17"/>
  <c r="B324" i="17"/>
  <c r="B334" i="17"/>
  <c r="C343" i="17"/>
  <c r="D352" i="17"/>
  <c r="D359" i="17"/>
  <c r="B366" i="17"/>
  <c r="B372" i="17"/>
  <c r="D378" i="17"/>
  <c r="D384" i="17"/>
  <c r="D389" i="17"/>
  <c r="D394" i="17"/>
  <c r="B399" i="17"/>
  <c r="B404" i="17"/>
  <c r="D408" i="17"/>
  <c r="C413" i="17"/>
  <c r="B418" i="17"/>
  <c r="B423" i="17"/>
  <c r="C427" i="17"/>
  <c r="C432" i="17"/>
  <c r="C437" i="17"/>
  <c r="D441" i="17"/>
  <c r="D446" i="17"/>
  <c r="C451" i="17"/>
  <c r="B456" i="17"/>
  <c r="D460" i="17"/>
  <c r="D465" i="17"/>
  <c r="B470" i="17"/>
  <c r="B475" i="17"/>
  <c r="B480" i="17"/>
  <c r="C484" i="17"/>
  <c r="C489" i="17"/>
  <c r="B494" i="17"/>
  <c r="D498" i="17"/>
  <c r="C503" i="17"/>
  <c r="C508" i="17"/>
  <c r="D512" i="17"/>
  <c r="D517" i="17"/>
  <c r="D522" i="17"/>
  <c r="B527" i="17"/>
  <c r="B532" i="17"/>
  <c r="D536" i="17"/>
  <c r="C541" i="17"/>
  <c r="B546" i="17"/>
  <c r="B551" i="17"/>
  <c r="C555" i="17"/>
  <c r="C560" i="17"/>
  <c r="C565" i="17"/>
  <c r="D569" i="17"/>
  <c r="D574" i="17"/>
  <c r="C579" i="17"/>
  <c r="B584" i="17"/>
  <c r="D588" i="17"/>
  <c r="D593" i="17"/>
  <c r="B598" i="17"/>
  <c r="B603" i="17"/>
  <c r="B608" i="17"/>
  <c r="C612" i="17"/>
  <c r="C617" i="17"/>
  <c r="B622" i="17"/>
  <c r="D626" i="17"/>
  <c r="C631" i="17"/>
  <c r="C636" i="17"/>
  <c r="D640" i="17"/>
  <c r="D645" i="17"/>
  <c r="D650" i="17"/>
  <c r="B655" i="17"/>
  <c r="B660" i="17"/>
  <c r="D664" i="17"/>
  <c r="C669" i="17"/>
  <c r="D28" i="17"/>
  <c r="D54" i="17"/>
  <c r="B80" i="17"/>
  <c r="D103" i="17"/>
  <c r="D122" i="17"/>
  <c r="B142" i="17"/>
  <c r="D160" i="17"/>
  <c r="D179" i="17"/>
  <c r="D198" i="17"/>
  <c r="C217" i="17"/>
  <c r="D236" i="17"/>
  <c r="D255" i="17"/>
  <c r="C274" i="17"/>
  <c r="C293" i="17"/>
  <c r="D312" i="17"/>
  <c r="C331" i="17"/>
  <c r="C350" i="17"/>
  <c r="D364" i="17"/>
  <c r="B377" i="17"/>
  <c r="C388" i="17"/>
  <c r="B398" i="17"/>
  <c r="C407" i="17"/>
  <c r="D416" i="17"/>
  <c r="D426" i="17"/>
  <c r="B436" i="17"/>
  <c r="C445" i="17"/>
  <c r="B455" i="17"/>
  <c r="C464" i="17"/>
  <c r="D473" i="17"/>
  <c r="C483" i="17"/>
  <c r="D492" i="17"/>
  <c r="B502" i="17"/>
  <c r="B512" i="17"/>
  <c r="C521" i="17"/>
  <c r="D530" i="17"/>
  <c r="C540" i="17"/>
  <c r="D549" i="17"/>
  <c r="B559" i="17"/>
  <c r="D568" i="17"/>
  <c r="B578" i="17"/>
  <c r="C587" i="17"/>
  <c r="C597" i="17"/>
  <c r="D606" i="17"/>
  <c r="B616" i="17"/>
  <c r="D625" i="17"/>
  <c r="B635" i="17"/>
  <c r="C644" i="17"/>
  <c r="B654" i="17"/>
  <c r="C663" i="17"/>
  <c r="C16" i="17"/>
  <c r="B42" i="17"/>
  <c r="B67" i="17"/>
  <c r="C92" i="17"/>
  <c r="C113" i="17"/>
  <c r="B132" i="17"/>
  <c r="C151" i="17"/>
  <c r="C170" i="17"/>
  <c r="B189" i="17"/>
  <c r="B208" i="17"/>
  <c r="C227" i="17"/>
  <c r="B246" i="17"/>
  <c r="B265" i="17"/>
  <c r="B284" i="17"/>
  <c r="D302" i="17"/>
  <c r="B322" i="17"/>
  <c r="B341" i="17"/>
  <c r="B358" i="17"/>
  <c r="C370" i="17"/>
  <c r="D383" i="17"/>
  <c r="C393" i="17"/>
  <c r="D402" i="17"/>
  <c r="C412" i="17"/>
  <c r="D421" i="17"/>
  <c r="B431" i="17"/>
  <c r="D440" i="17"/>
  <c r="B450" i="17"/>
  <c r="C459" i="17"/>
  <c r="C469" i="17"/>
  <c r="D478" i="17"/>
  <c r="B488" i="17"/>
  <c r="D497" i="17"/>
  <c r="B507" i="17"/>
  <c r="C516" i="17"/>
  <c r="B526" i="17"/>
  <c r="C535" i="17"/>
  <c r="D544" i="17"/>
  <c r="D554" i="17"/>
  <c r="B564" i="17"/>
  <c r="C573" i="17"/>
  <c r="B583" i="17"/>
  <c r="C592" i="17"/>
  <c r="D601" i="17"/>
  <c r="C611" i="17"/>
  <c r="D620" i="17"/>
  <c r="B630" i="17"/>
  <c r="B640" i="17"/>
  <c r="C649" i="17"/>
  <c r="D658" i="17"/>
  <c r="C668" i="17"/>
  <c r="B10" i="17"/>
  <c r="D60" i="17"/>
  <c r="D108" i="17"/>
  <c r="C146" i="17"/>
  <c r="D184" i="17"/>
  <c r="C222" i="17"/>
  <c r="B260" i="17"/>
  <c r="C298" i="17"/>
  <c r="B336" i="17"/>
  <c r="D367" i="17"/>
  <c r="B391" i="17"/>
  <c r="D409" i="17"/>
  <c r="D428" i="17"/>
  <c r="B448" i="17"/>
  <c r="D466" i="17"/>
  <c r="D485" i="17"/>
  <c r="D504" i="17"/>
  <c r="C523" i="17"/>
  <c r="D542" i="17"/>
  <c r="D561" i="17"/>
  <c r="C580" i="17"/>
  <c r="C599" i="17"/>
  <c r="D618" i="17"/>
  <c r="C637" i="17"/>
  <c r="C656" i="17"/>
  <c r="B23" i="17"/>
  <c r="C73" i="17"/>
  <c r="B118" i="17"/>
  <c r="B156" i="17"/>
  <c r="B194" i="17"/>
  <c r="D231" i="17"/>
  <c r="B270" i="17"/>
  <c r="D307" i="17"/>
  <c r="C345" i="17"/>
  <c r="B374" i="17"/>
  <c r="C395" i="17"/>
  <c r="D414" i="17"/>
  <c r="D433" i="17"/>
  <c r="C452" i="17"/>
  <c r="C471" i="17"/>
  <c r="D490" i="17"/>
  <c r="C509" i="17"/>
  <c r="C528" i="17"/>
  <c r="C547" i="17"/>
  <c r="B566" i="17"/>
  <c r="C585" i="17"/>
  <c r="C604" i="17"/>
  <c r="B623" i="17"/>
  <c r="B642" i="17"/>
  <c r="C661" i="17"/>
  <c r="C35" i="17"/>
  <c r="D85" i="17"/>
  <c r="D127" i="17"/>
  <c r="C165" i="17"/>
  <c r="C203" i="17"/>
  <c r="C241" i="17"/>
  <c r="C279" i="17"/>
  <c r="B317" i="17"/>
  <c r="C355" i="17"/>
  <c r="B380" i="17"/>
  <c r="C400" i="17"/>
  <c r="C419" i="17"/>
  <c r="B438" i="17"/>
  <c r="C457" i="17"/>
  <c r="C476" i="17"/>
  <c r="B495" i="17"/>
  <c r="B514" i="17"/>
  <c r="C533" i="17"/>
  <c r="B552" i="17"/>
  <c r="B571" i="17"/>
  <c r="B590" i="17"/>
  <c r="D608" i="17"/>
  <c r="B628" i="17"/>
  <c r="B647" i="17"/>
  <c r="D665" i="17"/>
  <c r="B48" i="17"/>
  <c r="B99" i="17"/>
  <c r="B137" i="17"/>
  <c r="D174" i="17"/>
  <c r="B213" i="17"/>
  <c r="D250" i="17"/>
  <c r="D288" i="17"/>
  <c r="D326" i="17"/>
  <c r="B361" i="17"/>
  <c r="B386" i="17"/>
  <c r="C405" i="17"/>
  <c r="B424" i="17"/>
  <c r="B443" i="17"/>
  <c r="B462" i="17"/>
  <c r="D480" i="17"/>
  <c r="B500" i="17"/>
  <c r="B519" i="17"/>
  <c r="D537" i="17"/>
  <c r="D556" i="17"/>
  <c r="B576" i="17"/>
  <c r="D594" i="17"/>
  <c r="D613" i="17"/>
  <c r="D632" i="17"/>
  <c r="C651" i="17"/>
  <c r="D670" i="17"/>
  <c r="D99" i="17"/>
  <c r="C98" i="17"/>
  <c r="B97" i="17"/>
  <c r="D95" i="17"/>
  <c r="C94" i="17"/>
  <c r="B93" i="17"/>
  <c r="D91" i="17"/>
  <c r="C90" i="17"/>
  <c r="B89" i="17"/>
  <c r="D87" i="17"/>
  <c r="C86" i="17"/>
  <c r="B85" i="17"/>
  <c r="D83" i="17"/>
  <c r="C82" i="17"/>
  <c r="B81" i="17"/>
  <c r="D79" i="17"/>
  <c r="C78" i="17"/>
  <c r="B77" i="17"/>
  <c r="D75" i="17"/>
  <c r="C74" i="17"/>
  <c r="B73" i="17"/>
  <c r="D71" i="17"/>
  <c r="C70" i="17"/>
  <c r="B69" i="17"/>
  <c r="D67" i="17"/>
  <c r="C66" i="17"/>
  <c r="B65" i="17"/>
  <c r="D63" i="17"/>
  <c r="C62" i="17"/>
  <c r="B61" i="17"/>
  <c r="D59" i="17"/>
  <c r="C58" i="17"/>
  <c r="B57" i="17"/>
  <c r="D55" i="17"/>
  <c r="C54" i="17"/>
  <c r="B53" i="17"/>
  <c r="D51" i="17"/>
  <c r="C50" i="17"/>
  <c r="B49" i="17"/>
  <c r="D47" i="17"/>
  <c r="C46" i="17"/>
  <c r="B45" i="17"/>
  <c r="D43" i="17"/>
  <c r="C42" i="17"/>
  <c r="B41" i="17"/>
  <c r="D39" i="17"/>
  <c r="C38" i="17"/>
  <c r="B37" i="17"/>
  <c r="D35" i="17"/>
  <c r="C34" i="17"/>
  <c r="B33" i="17"/>
  <c r="D31" i="17"/>
  <c r="C30" i="17"/>
  <c r="B29" i="17"/>
  <c r="D27" i="17"/>
  <c r="C26" i="17"/>
  <c r="B25" i="17"/>
  <c r="D23" i="17"/>
  <c r="C22" i="17"/>
  <c r="B21" i="17"/>
  <c r="D19" i="17"/>
  <c r="C18" i="17"/>
  <c r="B17" i="17"/>
  <c r="D15" i="17"/>
  <c r="C14" i="17"/>
  <c r="B13" i="17"/>
  <c r="D11" i="17"/>
  <c r="C10" i="17"/>
  <c r="B9" i="17"/>
  <c r="D7" i="17"/>
  <c r="C6" i="17"/>
  <c r="B5" i="17"/>
  <c r="G25" i="21" a="1"/>
  <c r="G25" i="21"/>
  <c r="G29" i="21"/>
  <c r="G33" i="21"/>
  <c r="G27" i="21"/>
  <c r="G32" i="21"/>
  <c r="G28" i="21"/>
  <c r="G31" i="21"/>
  <c r="G30" i="21"/>
  <c r="G26" i="21"/>
  <c r="G35" i="21"/>
  <c r="W38" i="18"/>
  <c r="S30" i="18"/>
  <c r="S46" i="18"/>
  <c r="W37" i="18"/>
  <c r="S29" i="18"/>
  <c r="S45" i="18"/>
  <c r="W41" i="18"/>
  <c r="S33" i="18"/>
  <c r="S49" i="18"/>
  <c r="W39" i="18"/>
  <c r="S31" i="18"/>
  <c r="S47" i="18"/>
  <c r="W40" i="18"/>
  <c r="S32" i="18"/>
  <c r="S48" i="18"/>
  <c r="V32" i="18"/>
  <c r="V48" i="18"/>
  <c r="V33" i="18"/>
  <c r="V49" i="18"/>
  <c r="V31" i="18"/>
  <c r="V47" i="18"/>
  <c r="V30" i="18"/>
  <c r="V46" i="18"/>
  <c r="V29" i="18"/>
  <c r="V45" i="18"/>
  <c r="W39" i="14"/>
  <c r="T47" i="14"/>
  <c r="W40" i="14"/>
  <c r="T48" i="14"/>
  <c r="W38" i="14"/>
  <c r="T46" i="14"/>
  <c r="W37" i="14"/>
  <c r="T45" i="14"/>
  <c r="W41" i="14"/>
  <c r="T49" i="14"/>
  <c r="L33" i="18"/>
  <c r="L49" i="18"/>
  <c r="L30" i="18"/>
  <c r="L46" i="18"/>
  <c r="L32" i="18"/>
  <c r="L48" i="18"/>
  <c r="L31" i="18"/>
  <c r="L47" i="18"/>
  <c r="L29" i="18"/>
  <c r="L45" i="18"/>
  <c r="M48" i="14"/>
  <c r="M45" i="14"/>
  <c r="M46" i="14"/>
  <c r="M49" i="14"/>
  <c r="M47" i="14"/>
  <c r="N47" i="14"/>
  <c r="N46" i="14"/>
  <c r="N48" i="14"/>
  <c r="N45" i="14"/>
  <c r="N49" i="14"/>
  <c r="M31" i="18"/>
  <c r="M47" i="18"/>
  <c r="M30" i="18"/>
  <c r="M46" i="18"/>
  <c r="M33" i="18"/>
  <c r="M49" i="18"/>
  <c r="M32" i="18"/>
  <c r="M48" i="18"/>
  <c r="M29" i="18"/>
  <c r="M45" i="18"/>
  <c r="N30" i="18"/>
  <c r="N46" i="18"/>
  <c r="N31" i="18"/>
  <c r="N47" i="18"/>
  <c r="N29" i="18"/>
  <c r="N45" i="18"/>
  <c r="N32" i="18"/>
  <c r="N48" i="18"/>
  <c r="N33" i="18"/>
  <c r="N49" i="18"/>
  <c r="L49" i="14"/>
  <c r="L48" i="14"/>
  <c r="L45" i="14"/>
  <c r="L47" i="14"/>
  <c r="L46" i="14"/>
  <c r="U30" i="18"/>
  <c r="U46" i="18"/>
  <c r="U32" i="18"/>
  <c r="U48" i="18"/>
  <c r="U29" i="18"/>
  <c r="U45" i="18"/>
  <c r="U31" i="18"/>
  <c r="U47" i="18"/>
  <c r="U33" i="18"/>
  <c r="U49" i="18"/>
  <c r="U49" i="14"/>
  <c r="U45" i="14"/>
  <c r="U47" i="14"/>
  <c r="U48" i="14"/>
  <c r="U46" i="14"/>
  <c r="V46" i="14"/>
  <c r="V49" i="14"/>
  <c r="V48" i="14"/>
  <c r="V45" i="14"/>
  <c r="V47" i="14"/>
  <c r="Q32" i="18"/>
  <c r="Q48" i="18"/>
  <c r="Q29" i="18"/>
  <c r="Q45" i="18"/>
  <c r="Q33" i="18"/>
  <c r="Q49" i="18"/>
  <c r="Q31" i="18"/>
  <c r="Q47" i="18"/>
  <c r="Q30" i="18"/>
  <c r="Q46" i="18"/>
  <c r="Q49" i="14"/>
  <c r="Q48" i="14"/>
  <c r="Q47" i="14"/>
  <c r="Q46" i="14"/>
  <c r="Q45" i="14"/>
  <c r="R47" i="14"/>
  <c r="R46" i="14"/>
  <c r="R48" i="14"/>
  <c r="R45" i="14"/>
  <c r="R49" i="14"/>
  <c r="P32" i="18"/>
  <c r="P48" i="18"/>
  <c r="P29" i="18"/>
  <c r="P45" i="18"/>
  <c r="P33" i="18"/>
  <c r="P49" i="18"/>
  <c r="P30" i="18"/>
  <c r="P46" i="18"/>
  <c r="P31" i="18"/>
  <c r="P47" i="18"/>
  <c r="R31" i="18"/>
  <c r="R47" i="18"/>
  <c r="R33" i="18"/>
  <c r="R49" i="18"/>
  <c r="R29" i="18"/>
  <c r="R45" i="18"/>
  <c r="R32" i="18"/>
  <c r="R48" i="18"/>
  <c r="R30" i="18"/>
  <c r="R46" i="18"/>
  <c r="P47" i="14"/>
  <c r="P45" i="14"/>
  <c r="P46" i="14"/>
  <c r="P48" i="14"/>
  <c r="P49" i="14"/>
  <c r="T31" i="18"/>
  <c r="T47" i="18"/>
  <c r="T30" i="18"/>
  <c r="T46" i="18"/>
  <c r="T29" i="18"/>
  <c r="T45" i="18"/>
  <c r="T33" i="18"/>
  <c r="T49" i="18"/>
  <c r="T32" i="18"/>
  <c r="T48" i="18"/>
  <c r="S47" i="14"/>
  <c r="S48" i="14"/>
  <c r="S45" i="14"/>
  <c r="S46" i="14"/>
  <c r="S49" i="14"/>
  <c r="O31" i="18"/>
  <c r="O47" i="18"/>
  <c r="O32" i="18"/>
  <c r="O48" i="18"/>
  <c r="O30" i="18"/>
  <c r="O46" i="18"/>
  <c r="O29" i="18"/>
  <c r="O45" i="18"/>
  <c r="O33" i="18"/>
  <c r="O49" i="18"/>
  <c r="O46" i="14"/>
  <c r="O49" i="14"/>
  <c r="O48" i="14"/>
  <c r="O45" i="14"/>
  <c r="O47" i="14"/>
  <c r="O30" i="14"/>
  <c r="U38" i="14"/>
  <c r="R31" i="19"/>
  <c r="R47" i="19"/>
  <c r="L37" i="14"/>
  <c r="S40" i="14"/>
  <c r="N37" i="18"/>
  <c r="N30" i="14"/>
  <c r="M31" i="14"/>
  <c r="V30" i="14"/>
  <c r="O29" i="14"/>
  <c r="U31" i="14"/>
  <c r="O41" i="18"/>
  <c r="M32" i="19"/>
  <c r="M48" i="19"/>
  <c r="R33" i="19"/>
  <c r="R49" i="19"/>
  <c r="S29" i="19"/>
  <c r="S45" i="19"/>
  <c r="S30" i="19"/>
  <c r="S46" i="19"/>
  <c r="S58" i="19"/>
  <c r="L41" i="14"/>
  <c r="S37" i="14"/>
  <c r="N40" i="18"/>
  <c r="T39" i="18"/>
  <c r="Q32" i="19"/>
  <c r="Q48" i="19"/>
  <c r="N39" i="14"/>
  <c r="P37" i="14"/>
  <c r="M38" i="14"/>
  <c r="R37" i="18"/>
  <c r="R41" i="18"/>
  <c r="R38" i="14"/>
  <c r="T37" i="14"/>
  <c r="Q29" i="14"/>
  <c r="Q40" i="18"/>
  <c r="L30" i="19"/>
  <c r="L46" i="19"/>
  <c r="L33" i="19"/>
  <c r="L49" i="19"/>
  <c r="V37" i="14"/>
  <c r="O33" i="14"/>
  <c r="O55" i="14"/>
  <c r="O53" i="14"/>
  <c r="O56" i="14"/>
  <c r="O57" i="14"/>
  <c r="O54" i="14"/>
  <c r="U39" i="18"/>
  <c r="S31" i="14"/>
  <c r="S56" i="14"/>
  <c r="S54" i="14"/>
  <c r="S57" i="14"/>
  <c r="S55" i="14"/>
  <c r="S53" i="14"/>
  <c r="T40" i="18"/>
  <c r="P32" i="14"/>
  <c r="P53" i="14"/>
  <c r="P57" i="14"/>
  <c r="P56" i="14"/>
  <c r="P54" i="14"/>
  <c r="P55" i="14"/>
  <c r="M40" i="14"/>
  <c r="U33" i="19"/>
  <c r="U49" i="19"/>
  <c r="R29" i="14"/>
  <c r="R53" i="14"/>
  <c r="R56" i="14"/>
  <c r="R54" i="14"/>
  <c r="R57" i="14"/>
  <c r="R55" i="14"/>
  <c r="Q33" i="14"/>
  <c r="Q41" i="14"/>
  <c r="Q34" i="14"/>
  <c r="Q41" i="18"/>
  <c r="S39" i="18"/>
  <c r="L32" i="19"/>
  <c r="L48" i="19"/>
  <c r="V39" i="14"/>
  <c r="U40" i="18"/>
  <c r="L30" i="14"/>
  <c r="N40" i="14"/>
  <c r="P41" i="14"/>
  <c r="M29" i="14"/>
  <c r="L39" i="18"/>
  <c r="R39" i="14"/>
  <c r="T41" i="14"/>
  <c r="Q38" i="14"/>
  <c r="V41" i="18"/>
  <c r="Q38" i="18"/>
  <c r="S41" i="18"/>
  <c r="V40" i="14"/>
  <c r="V55" i="14"/>
  <c r="V57" i="14"/>
  <c r="V53" i="14"/>
  <c r="V56" i="14"/>
  <c r="V54" i="14"/>
  <c r="U37" i="14"/>
  <c r="U41" i="18"/>
  <c r="M33" i="19"/>
  <c r="M49" i="19"/>
  <c r="L40" i="14"/>
  <c r="L53" i="14"/>
  <c r="L54" i="14"/>
  <c r="L55" i="14"/>
  <c r="L56" i="14"/>
  <c r="L57" i="14"/>
  <c r="Q33" i="19"/>
  <c r="Q49" i="19"/>
  <c r="Q41" i="19"/>
  <c r="Q34" i="19"/>
  <c r="N29" i="19"/>
  <c r="N45" i="19"/>
  <c r="P30" i="19"/>
  <c r="P46" i="19"/>
  <c r="N37" i="14"/>
  <c r="N55" i="14"/>
  <c r="N54" i="14"/>
  <c r="N53" i="14"/>
  <c r="N56" i="14"/>
  <c r="N57" i="14"/>
  <c r="R40" i="18"/>
  <c r="L41" i="18"/>
  <c r="V38" i="19"/>
  <c r="V54" i="19"/>
  <c r="R40" i="14"/>
  <c r="L37" i="19"/>
  <c r="L34" i="19"/>
  <c r="O38" i="19"/>
  <c r="O54" i="19"/>
  <c r="O58" i="19"/>
  <c r="O41" i="19"/>
  <c r="O57" i="19"/>
  <c r="O37" i="19"/>
  <c r="O53" i="19"/>
  <c r="O39" i="19"/>
  <c r="O55" i="19"/>
  <c r="O38" i="14"/>
  <c r="U37" i="18"/>
  <c r="S32" i="14"/>
  <c r="T41" i="18"/>
  <c r="M38" i="18"/>
  <c r="P31" i="19"/>
  <c r="P47" i="19"/>
  <c r="O31" i="14"/>
  <c r="U39" i="14"/>
  <c r="U38" i="18"/>
  <c r="L33" i="14"/>
  <c r="S33" i="14"/>
  <c r="M37" i="18"/>
  <c r="P32" i="19"/>
  <c r="P48" i="19"/>
  <c r="N31" i="14"/>
  <c r="L38" i="18"/>
  <c r="T29" i="19"/>
  <c r="T45" i="19"/>
  <c r="T30" i="19"/>
  <c r="T46" i="19"/>
  <c r="T58" i="19"/>
  <c r="R41" i="14"/>
  <c r="T29" i="14"/>
  <c r="Q40" i="14"/>
  <c r="V38" i="18"/>
  <c r="S37" i="18"/>
  <c r="O41" i="14"/>
  <c r="U33" i="14"/>
  <c r="O38" i="18"/>
  <c r="O54" i="18"/>
  <c r="O40" i="18"/>
  <c r="O56" i="18"/>
  <c r="O57" i="18"/>
  <c r="O39" i="18"/>
  <c r="O55" i="18"/>
  <c r="O37" i="18"/>
  <c r="O53" i="18"/>
  <c r="S33" i="19"/>
  <c r="S49" i="19"/>
  <c r="S39" i="14"/>
  <c r="T55" i="18"/>
  <c r="T57" i="18"/>
  <c r="T38" i="18"/>
  <c r="T54" i="18"/>
  <c r="T37" i="18"/>
  <c r="T53" i="18"/>
  <c r="T56" i="18"/>
  <c r="M41" i="18"/>
  <c r="Q31" i="19"/>
  <c r="Q47" i="19"/>
  <c r="N30" i="19"/>
  <c r="N46" i="19"/>
  <c r="P33" i="19"/>
  <c r="P49" i="19"/>
  <c r="M32" i="14"/>
  <c r="R39" i="18"/>
  <c r="R55" i="18"/>
  <c r="R38" i="18"/>
  <c r="R54" i="18"/>
  <c r="R53" i="18"/>
  <c r="R56" i="18"/>
  <c r="R57" i="18"/>
  <c r="L37" i="18"/>
  <c r="L34" i="18"/>
  <c r="V39" i="19"/>
  <c r="V55" i="19"/>
  <c r="T40" i="14"/>
  <c r="Q56" i="14"/>
  <c r="Q57" i="14"/>
  <c r="Q53" i="14"/>
  <c r="Q54" i="14"/>
  <c r="Q55" i="14"/>
  <c r="O29" i="19"/>
  <c r="O45" i="19"/>
  <c r="V31" i="14"/>
  <c r="U32" i="14"/>
  <c r="M39" i="18"/>
  <c r="P33" i="14"/>
  <c r="T32" i="19"/>
  <c r="T48" i="19"/>
  <c r="T39" i="14"/>
  <c r="T33" i="14"/>
  <c r="Q30" i="14"/>
  <c r="S40" i="18"/>
  <c r="O31" i="19"/>
  <c r="O47" i="19"/>
  <c r="O33" i="19"/>
  <c r="O49" i="19"/>
  <c r="O40" i="14"/>
  <c r="U29" i="14"/>
  <c r="U57" i="14"/>
  <c r="U54" i="14"/>
  <c r="U55" i="14"/>
  <c r="U56" i="14"/>
  <c r="U53" i="14"/>
  <c r="R30" i="19"/>
  <c r="R46" i="19"/>
  <c r="R58" i="19"/>
  <c r="S31" i="19"/>
  <c r="S47" i="19"/>
  <c r="S30" i="14"/>
  <c r="N41" i="18"/>
  <c r="N53" i="18"/>
  <c r="N39" i="18"/>
  <c r="N55" i="18"/>
  <c r="N56" i="18"/>
  <c r="N57" i="18"/>
  <c r="N38" i="18"/>
  <c r="N54" i="18"/>
  <c r="P39" i="14"/>
  <c r="M41" i="14"/>
  <c r="M53" i="14"/>
  <c r="M56" i="14"/>
  <c r="M55" i="14"/>
  <c r="M57" i="14"/>
  <c r="M54" i="14"/>
  <c r="V40" i="19"/>
  <c r="V56" i="19"/>
  <c r="R32" i="14"/>
  <c r="T38" i="14"/>
  <c r="T57" i="14"/>
  <c r="T55" i="14"/>
  <c r="T54" i="14"/>
  <c r="T53" i="14"/>
  <c r="T56" i="14"/>
  <c r="Q39" i="14"/>
  <c r="O40" i="19"/>
  <c r="O56" i="19"/>
  <c r="V39" i="18"/>
  <c r="L31" i="19"/>
  <c r="L47" i="19"/>
  <c r="R37" i="19"/>
  <c r="R53" i="19"/>
  <c r="R38" i="19"/>
  <c r="R54" i="19"/>
  <c r="S38" i="14"/>
  <c r="N40" i="19"/>
  <c r="N56" i="19"/>
  <c r="N39" i="19"/>
  <c r="N55" i="19"/>
  <c r="N41" i="19"/>
  <c r="N57" i="19"/>
  <c r="N29" i="14"/>
  <c r="P31" i="14"/>
  <c r="U31" i="19"/>
  <c r="U47" i="19"/>
  <c r="U37" i="19"/>
  <c r="U53" i="19"/>
  <c r="U38" i="19"/>
  <c r="U54" i="19"/>
  <c r="U39" i="19"/>
  <c r="U55" i="19"/>
  <c r="U40" i="19"/>
  <c r="U56" i="19"/>
  <c r="T31" i="19"/>
  <c r="T47" i="19"/>
  <c r="T30" i="14"/>
  <c r="V40" i="18"/>
  <c r="S38" i="18"/>
  <c r="S55" i="18"/>
  <c r="S53" i="18"/>
  <c r="S56" i="18"/>
  <c r="S54" i="18"/>
  <c r="S57" i="18"/>
  <c r="L29" i="19"/>
  <c r="L45" i="19"/>
  <c r="V41" i="14"/>
  <c r="M29" i="19"/>
  <c r="M45" i="19"/>
  <c r="R39" i="19"/>
  <c r="R55" i="19"/>
  <c r="L29" i="14"/>
  <c r="N31" i="19"/>
  <c r="N47" i="19"/>
  <c r="N38" i="14"/>
  <c r="M39" i="14"/>
  <c r="V38" i="14"/>
  <c r="O39" i="14"/>
  <c r="O37" i="14"/>
  <c r="M30" i="19"/>
  <c r="M46" i="19"/>
  <c r="S41" i="14"/>
  <c r="Q30" i="19"/>
  <c r="Q46" i="19"/>
  <c r="N33" i="19"/>
  <c r="N49" i="19"/>
  <c r="P29" i="19"/>
  <c r="P45" i="19"/>
  <c r="P30" i="14"/>
  <c r="P40" i="18"/>
  <c r="P37" i="18"/>
  <c r="U29" i="19"/>
  <c r="U45" i="19"/>
  <c r="V30" i="19"/>
  <c r="V46" i="19"/>
  <c r="V58" i="19"/>
  <c r="R30" i="14"/>
  <c r="R33" i="14"/>
  <c r="Q37" i="14"/>
  <c r="V29" i="14"/>
  <c r="U41" i="14"/>
  <c r="M31" i="19"/>
  <c r="M47" i="19"/>
  <c r="M40" i="19"/>
  <c r="M56" i="19"/>
  <c r="M37" i="19"/>
  <c r="M53" i="19"/>
  <c r="M38" i="19"/>
  <c r="M54" i="19"/>
  <c r="M58" i="19"/>
  <c r="M41" i="19"/>
  <c r="M57" i="19"/>
  <c r="M39" i="19"/>
  <c r="M55" i="19"/>
  <c r="R40" i="19"/>
  <c r="R56" i="19"/>
  <c r="L31" i="14"/>
  <c r="Q39" i="19"/>
  <c r="Q55" i="19"/>
  <c r="Q37" i="19"/>
  <c r="Q53" i="19"/>
  <c r="Q38" i="19"/>
  <c r="Q54" i="19"/>
  <c r="Q58" i="19"/>
  <c r="Q57" i="19"/>
  <c r="N33" i="14"/>
  <c r="P40" i="14"/>
  <c r="P39" i="18"/>
  <c r="P38" i="18"/>
  <c r="P54" i="18"/>
  <c r="P41" i="18"/>
  <c r="P57" i="18"/>
  <c r="P53" i="18"/>
  <c r="P56" i="18"/>
  <c r="P55" i="18"/>
  <c r="V31" i="19"/>
  <c r="V47" i="19"/>
  <c r="R37" i="14"/>
  <c r="V37" i="18"/>
  <c r="Q39" i="18"/>
  <c r="Q55" i="18"/>
  <c r="Q37" i="18"/>
  <c r="Q53" i="18"/>
  <c r="Q56" i="18"/>
  <c r="Q57" i="18"/>
  <c r="Q54" i="18"/>
  <c r="S32" i="19"/>
  <c r="S48" i="19"/>
  <c r="L38" i="14"/>
  <c r="Q29" i="19"/>
  <c r="Q45" i="19"/>
  <c r="N32" i="19"/>
  <c r="N48" i="19"/>
  <c r="N32" i="14"/>
  <c r="L40" i="18"/>
  <c r="U30" i="19"/>
  <c r="U46" i="19"/>
  <c r="U58" i="19"/>
  <c r="V33" i="19"/>
  <c r="V49" i="19"/>
  <c r="V37" i="19"/>
  <c r="V53" i="19"/>
  <c r="R31" i="14"/>
  <c r="T31" i="14"/>
  <c r="V32" i="14"/>
  <c r="O32" i="14"/>
  <c r="U54" i="18"/>
  <c r="U56" i="18"/>
  <c r="U55" i="18"/>
  <c r="U53" i="18"/>
  <c r="U57" i="18"/>
  <c r="L32" i="14"/>
  <c r="M40" i="18"/>
  <c r="M57" i="18"/>
  <c r="M56" i="18"/>
  <c r="M54" i="18"/>
  <c r="M55" i="18"/>
  <c r="M53" i="18"/>
  <c r="N37" i="19"/>
  <c r="N53" i="19"/>
  <c r="M33" i="14"/>
  <c r="L54" i="18"/>
  <c r="L56" i="18"/>
  <c r="L55" i="18"/>
  <c r="L53" i="18"/>
  <c r="L57" i="18"/>
  <c r="V32" i="19"/>
  <c r="V48" i="19"/>
  <c r="Q31" i="14"/>
  <c r="V56" i="18"/>
  <c r="V57" i="18"/>
  <c r="V53" i="18"/>
  <c r="V54" i="18"/>
  <c r="V55" i="18"/>
  <c r="O32" i="19"/>
  <c r="O48" i="19"/>
  <c r="V33" i="14"/>
  <c r="U30" i="14"/>
  <c r="R41" i="19"/>
  <c r="R57" i="19"/>
  <c r="S29" i="14"/>
  <c r="Q40" i="19"/>
  <c r="Q56" i="19"/>
  <c r="P29" i="14"/>
  <c r="P38" i="14"/>
  <c r="M30" i="14"/>
  <c r="Q32" i="14"/>
  <c r="O30" i="19"/>
  <c r="O46" i="19"/>
  <c r="R32" i="19"/>
  <c r="R48" i="19"/>
  <c r="S40" i="19"/>
  <c r="S56" i="19"/>
  <c r="S39" i="19"/>
  <c r="S55" i="19"/>
  <c r="S37" i="19"/>
  <c r="S53" i="19"/>
  <c r="S38" i="19"/>
  <c r="S54" i="19"/>
  <c r="S41" i="19"/>
  <c r="S57" i="19"/>
  <c r="L39" i="14"/>
  <c r="N38" i="19"/>
  <c r="N54" i="19"/>
  <c r="N58" i="19"/>
  <c r="P37" i="19"/>
  <c r="P53" i="19"/>
  <c r="P38" i="19"/>
  <c r="P54" i="19"/>
  <c r="P58" i="19"/>
  <c r="P40" i="19"/>
  <c r="P56" i="19"/>
  <c r="P39" i="19"/>
  <c r="P55" i="19"/>
  <c r="P41" i="19"/>
  <c r="P57" i="19"/>
  <c r="N41" i="14"/>
  <c r="U41" i="19"/>
  <c r="U57" i="19"/>
  <c r="T33" i="19"/>
  <c r="T49" i="19"/>
  <c r="T39" i="19"/>
  <c r="T55" i="19"/>
  <c r="T41" i="19"/>
  <c r="T57" i="19"/>
  <c r="T40" i="19"/>
  <c r="T56" i="19"/>
  <c r="T38" i="19"/>
  <c r="T54" i="19"/>
  <c r="T37" i="19"/>
  <c r="T53" i="19"/>
  <c r="T32" i="14"/>
  <c r="Q34" i="18"/>
  <c r="L40" i="19"/>
  <c r="L56" i="19"/>
  <c r="L53" i="19"/>
  <c r="L38" i="19"/>
  <c r="L54" i="19"/>
  <c r="L58" i="19"/>
  <c r="L41" i="19"/>
  <c r="L57" i="19"/>
  <c r="L39" i="19"/>
  <c r="L55" i="19"/>
  <c r="U40" i="14"/>
  <c r="R29" i="19"/>
  <c r="R45" i="19"/>
  <c r="M37" i="14"/>
  <c r="U32" i="19"/>
  <c r="U48" i="19"/>
  <c r="V41" i="19"/>
  <c r="V57" i="19"/>
  <c r="V29" i="19"/>
  <c r="V45" i="19"/>
  <c r="R64" i="14"/>
  <c r="R63" i="14"/>
  <c r="R62" i="18"/>
  <c r="M64" i="14"/>
  <c r="M61" i="14"/>
  <c r="P62" i="18"/>
  <c r="L61" i="18"/>
  <c r="O61" i="14"/>
  <c r="V64" i="14"/>
  <c r="V62" i="14"/>
  <c r="Q62" i="14"/>
  <c r="T64" i="14"/>
  <c r="S61" i="18"/>
  <c r="Q64" i="18"/>
  <c r="Q62" i="18"/>
  <c r="V62" i="18"/>
  <c r="S62" i="14"/>
  <c r="S63" i="14"/>
  <c r="L63" i="14"/>
  <c r="O63" i="18"/>
  <c r="U61" i="14"/>
  <c r="U64" i="18"/>
  <c r="P63" i="14"/>
  <c r="N65" i="14"/>
  <c r="N64" i="18"/>
  <c r="R62" i="14"/>
  <c r="P61" i="18"/>
  <c r="L63" i="18"/>
  <c r="V61" i="14"/>
  <c r="T65" i="14"/>
  <c r="Q61" i="18"/>
  <c r="V63" i="18"/>
  <c r="L64" i="14"/>
  <c r="O62" i="18"/>
  <c r="U61" i="18"/>
  <c r="N61" i="14"/>
  <c r="T64" i="18"/>
  <c r="N61" i="18"/>
  <c r="R61" i="18"/>
  <c r="M63" i="14"/>
  <c r="P64" i="18"/>
  <c r="L62" i="18"/>
  <c r="O62" i="14"/>
  <c r="O63" i="14"/>
  <c r="V63" i="14"/>
  <c r="Q63" i="14"/>
  <c r="Q64" i="14"/>
  <c r="T63" i="14"/>
  <c r="S63" i="18"/>
  <c r="S62" i="18"/>
  <c r="Q63" i="18"/>
  <c r="V61" i="18"/>
  <c r="S64" i="14"/>
  <c r="L62" i="14"/>
  <c r="O61" i="18"/>
  <c r="U65" i="14"/>
  <c r="U64" i="14"/>
  <c r="U63" i="18"/>
  <c r="P64" i="14"/>
  <c r="T61" i="18"/>
  <c r="N62" i="18"/>
  <c r="M64" i="18"/>
  <c r="R65" i="14"/>
  <c r="R65" i="18"/>
  <c r="R64" i="18"/>
  <c r="M62" i="14"/>
  <c r="P65" i="18"/>
  <c r="P63" i="18"/>
  <c r="L64" i="18"/>
  <c r="O65" i="14"/>
  <c r="O64" i="14"/>
  <c r="Q65" i="14"/>
  <c r="T61" i="14"/>
  <c r="S64" i="18"/>
  <c r="S65" i="18"/>
  <c r="V65" i="18"/>
  <c r="V64" i="18"/>
  <c r="S65" i="14"/>
  <c r="L65" i="14"/>
  <c r="L61" i="14"/>
  <c r="O65" i="18"/>
  <c r="U62" i="14"/>
  <c r="U63" i="14"/>
  <c r="U65" i="18"/>
  <c r="P65" i="14"/>
  <c r="P61" i="14"/>
  <c r="N62" i="14"/>
  <c r="T65" i="18"/>
  <c r="T63" i="18"/>
  <c r="N63" i="18"/>
  <c r="M61" i="18"/>
  <c r="M62" i="18"/>
  <c r="N64" i="14"/>
  <c r="T62" i="18"/>
  <c r="M63" i="18"/>
  <c r="R61" i="14"/>
  <c r="R63" i="18"/>
  <c r="M65" i="14"/>
  <c r="L65" i="18"/>
  <c r="V65" i="14"/>
  <c r="Q61" i="14"/>
  <c r="T62" i="14"/>
  <c r="Q65" i="18"/>
  <c r="S61" i="14"/>
  <c r="O64" i="18"/>
  <c r="U62" i="18"/>
  <c r="P62" i="14"/>
  <c r="N63" i="14"/>
  <c r="N65" i="18"/>
  <c r="M65" i="18"/>
  <c r="M4" i="9" a="1"/>
  <c r="O53" i="9"/>
  <c r="N55" i="9"/>
  <c r="Q55" i="9"/>
  <c r="Q57" i="9"/>
  <c r="M48" i="9"/>
  <c r="P49" i="9"/>
  <c r="M46" i="9"/>
  <c r="O55" i="9"/>
  <c r="V56" i="9"/>
  <c r="O56" i="9"/>
  <c r="P47" i="9"/>
  <c r="W48" i="9"/>
  <c r="Q49" i="9"/>
  <c r="T49" i="9"/>
  <c r="O45" i="9"/>
  <c r="U46" i="9"/>
  <c r="P46" i="9"/>
  <c r="S53" i="9"/>
  <c r="V55" i="9"/>
  <c r="U55" i="9"/>
  <c r="S57" i="9"/>
  <c r="T54" i="9"/>
  <c r="R56" i="9"/>
  <c r="W56" i="9"/>
  <c r="S47" i="9"/>
  <c r="S48" i="9"/>
  <c r="T48" i="9"/>
  <c r="R49" i="9"/>
  <c r="V54" i="9"/>
  <c r="U56" i="9"/>
  <c r="W73" i="9"/>
  <c r="Q72" i="9"/>
  <c r="O71" i="9"/>
  <c r="W69" i="9"/>
  <c r="H22" i="9"/>
  <c r="R47" i="9"/>
  <c r="V48" i="9"/>
  <c r="P45" i="9"/>
  <c r="Q46" i="9"/>
  <c r="Q53" i="9"/>
  <c r="O54" i="9"/>
  <c r="P56" i="9"/>
  <c r="S56" i="9"/>
  <c r="M47" i="9"/>
  <c r="T47" i="9"/>
  <c r="N48" i="9"/>
  <c r="S49" i="9"/>
  <c r="N49" i="9"/>
  <c r="W45" i="9"/>
  <c r="O46" i="9"/>
  <c r="T46" i="9"/>
  <c r="N53" i="9"/>
  <c r="P55" i="9"/>
  <c r="P57" i="9"/>
  <c r="W57" i="9"/>
  <c r="W54" i="9"/>
  <c r="M45" i="9"/>
  <c r="S46" i="9"/>
  <c r="V46" i="9"/>
  <c r="V53" i="9"/>
  <c r="T55" i="9"/>
  <c r="M55" i="9"/>
  <c r="V57" i="9"/>
  <c r="R54" i="9"/>
  <c r="S73" i="9"/>
  <c r="M72" i="9"/>
  <c r="U70" i="9"/>
  <c r="S69" i="9"/>
  <c r="M73" i="9"/>
  <c r="U71" i="9"/>
  <c r="S70" i="9"/>
  <c r="M69" i="9"/>
  <c r="V70" i="9"/>
  <c r="P72" i="9"/>
  <c r="R69" i="9"/>
  <c r="T71" i="9"/>
  <c r="N73" i="9"/>
  <c r="V69" i="9"/>
  <c r="Q62" i="9"/>
  <c r="O48" i="9"/>
  <c r="V49" i="9"/>
  <c r="V45" i="9"/>
  <c r="H23" i="9"/>
  <c r="P54" i="9"/>
  <c r="T56" i="9"/>
  <c r="W47" i="9"/>
  <c r="V47" i="9"/>
  <c r="U48" i="9"/>
  <c r="O49" i="9"/>
  <c r="Q45" i="9"/>
  <c r="T45" i="9"/>
  <c r="N46" i="9"/>
  <c r="T53" i="9"/>
  <c r="U53" i="9"/>
  <c r="S55" i="9"/>
  <c r="T57" i="9"/>
  <c r="U57" i="9"/>
  <c r="S54" i="9"/>
  <c r="Q54" i="9"/>
  <c r="Q56" i="9"/>
  <c r="U47" i="9"/>
  <c r="N47" i="9"/>
  <c r="R48" i="9"/>
  <c r="M49" i="9"/>
  <c r="N56" i="9"/>
  <c r="O73" i="9"/>
  <c r="W71" i="9"/>
  <c r="Q70" i="9"/>
  <c r="O69" i="9"/>
  <c r="M56" i="9"/>
  <c r="P48" i="9"/>
  <c r="R46" i="9"/>
  <c r="N57" i="9"/>
  <c r="M53" i="9"/>
  <c r="M70" i="9"/>
  <c r="S72" i="9"/>
  <c r="W70" i="9"/>
  <c r="T73" i="9"/>
  <c r="T69" i="9"/>
  <c r="T70" i="9"/>
  <c r="R70" i="9"/>
  <c r="R71" i="9"/>
  <c r="W61" i="9"/>
  <c r="O65" i="9"/>
  <c r="S62" i="9"/>
  <c r="W64" i="9"/>
  <c r="O63" i="9"/>
  <c r="M61" i="9"/>
  <c r="Q63" i="9"/>
  <c r="T65" i="9"/>
  <c r="N64" i="9"/>
  <c r="R62" i="9"/>
  <c r="V65" i="9"/>
  <c r="P64" i="9"/>
  <c r="T62" i="9"/>
  <c r="N61" i="9"/>
  <c r="E2" i="16" a="1"/>
  <c r="D21" i="18"/>
  <c r="B2" i="17"/>
  <c r="L34" i="14"/>
  <c r="Q48" i="9"/>
  <c r="M57" i="9"/>
  <c r="S71" i="9"/>
  <c r="N70" i="9"/>
  <c r="U49" i="9"/>
  <c r="O47" i="9"/>
  <c r="W49" i="9"/>
  <c r="P53" i="9"/>
  <c r="N54" i="9"/>
  <c r="R45" i="9"/>
  <c r="R55" i="9"/>
  <c r="U54" i="9"/>
  <c r="U73" i="9"/>
  <c r="O72" i="9"/>
  <c r="O70" i="9"/>
  <c r="R72" i="9"/>
  <c r="R73" i="9"/>
  <c r="P73" i="9"/>
  <c r="P69" i="9"/>
  <c r="P70" i="9"/>
  <c r="S63" i="9"/>
  <c r="W65" i="9"/>
  <c r="M63" i="9"/>
  <c r="Q65" i="9"/>
  <c r="S61" i="9"/>
  <c r="W63" i="9"/>
  <c r="U61" i="9"/>
  <c r="S64" i="9"/>
  <c r="P65" i="9"/>
  <c r="T63" i="9"/>
  <c r="N62" i="9"/>
  <c r="R65" i="9"/>
  <c r="V63" i="9"/>
  <c r="P62" i="9"/>
  <c r="M26" i="9"/>
  <c r="W55" i="9"/>
  <c r="R53" i="9"/>
  <c r="W72" i="9"/>
  <c r="Q69" i="9"/>
  <c r="U45" i="9"/>
  <c r="O57" i="9"/>
  <c r="M54" i="9"/>
  <c r="Q47" i="9"/>
  <c r="S45" i="9"/>
  <c r="W53" i="9"/>
  <c r="W46" i="9"/>
  <c r="R57" i="9"/>
  <c r="U72" i="9"/>
  <c r="Q73" i="9"/>
  <c r="Q71" i="9"/>
  <c r="U69" i="9"/>
  <c r="P71" i="9"/>
  <c r="V71" i="9"/>
  <c r="V72" i="9"/>
  <c r="V73" i="9"/>
  <c r="N69" i="9"/>
  <c r="M64" i="9"/>
  <c r="U63" i="9"/>
  <c r="M62" i="9"/>
  <c r="Q64" i="9"/>
  <c r="O62" i="9"/>
  <c r="M65" i="9"/>
  <c r="V64" i="9"/>
  <c r="P63" i="9"/>
  <c r="T61" i="9"/>
  <c r="N65" i="9"/>
  <c r="R63" i="9"/>
  <c r="V61" i="9"/>
  <c r="N45" i="9"/>
  <c r="M71" i="9"/>
  <c r="O61" i="9"/>
  <c r="Q61" i="9"/>
  <c r="T64" i="9"/>
  <c r="R61" i="9"/>
  <c r="V62" i="9"/>
  <c r="N71" i="9"/>
  <c r="S65" i="9"/>
  <c r="U65" i="9"/>
  <c r="N63" i="9"/>
  <c r="U62" i="9"/>
  <c r="N72" i="9"/>
  <c r="U64" i="9"/>
  <c r="O64" i="9"/>
  <c r="R64" i="9"/>
  <c r="D21" i="14"/>
  <c r="D44" i="18"/>
  <c r="D44" i="14"/>
  <c r="T72" i="9"/>
  <c r="W62" i="9"/>
  <c r="P61" i="9"/>
  <c r="W78" i="9" l="1"/>
  <c r="W74" i="9"/>
  <c r="W76" i="9"/>
  <c r="U78" i="9"/>
  <c r="U74" i="9"/>
  <c r="U76" i="9"/>
  <c r="V78" i="9"/>
  <c r="V76" i="9"/>
  <c r="V74" i="9"/>
  <c r="O76" i="9"/>
  <c r="O78" i="9"/>
  <c r="O74" i="9"/>
  <c r="O77" i="9" s="1"/>
  <c r="M74" i="9"/>
  <c r="M76" i="9"/>
  <c r="M78" i="9"/>
  <c r="M75" i="9"/>
  <c r="P76" i="9"/>
  <c r="P78" i="9"/>
  <c r="P74" i="9"/>
  <c r="N74" i="9"/>
  <c r="N76" i="9"/>
  <c r="N78" i="9"/>
  <c r="U75" i="9"/>
  <c r="N75" i="9"/>
  <c r="L6" i="16"/>
  <c r="F4" i="16"/>
  <c r="M4" i="16"/>
  <c r="E6" i="16"/>
  <c r="G10" i="16"/>
  <c r="F5" i="16"/>
  <c r="O10" i="16"/>
  <c r="L5" i="16"/>
  <c r="I12" i="16"/>
  <c r="L9" i="16"/>
  <c r="F7" i="16"/>
  <c r="K4" i="16"/>
  <c r="K12" i="16"/>
  <c r="E10" i="16"/>
  <c r="J7" i="16"/>
  <c r="N4" i="16"/>
  <c r="H2" i="16"/>
  <c r="H11" i="16"/>
  <c r="H9" i="16"/>
  <c r="I7" i="16"/>
  <c r="J5" i="16"/>
  <c r="J3" i="16"/>
  <c r="L12" i="16"/>
  <c r="G11" i="16"/>
  <c r="M9" i="16"/>
  <c r="H8" i="16"/>
  <c r="N6" i="16"/>
  <c r="I5" i="16"/>
  <c r="O3" i="16"/>
  <c r="J2" i="16"/>
  <c r="E8" i="16"/>
  <c r="K10" i="16"/>
  <c r="J12" i="16"/>
  <c r="G2" i="16"/>
  <c r="I3" i="16"/>
  <c r="O8" i="16"/>
  <c r="M3" i="16"/>
  <c r="K9" i="16"/>
  <c r="I4" i="16"/>
  <c r="L11" i="16"/>
  <c r="F9" i="16"/>
  <c r="K6" i="16"/>
  <c r="N3" i="16"/>
  <c r="E12" i="16"/>
  <c r="J9" i="16"/>
  <c r="M6" i="16"/>
  <c r="G4" i="16"/>
  <c r="M12" i="16"/>
  <c r="M10" i="16"/>
  <c r="N8" i="16"/>
  <c r="O6" i="16"/>
  <c r="O4" i="16"/>
  <c r="E3" i="16"/>
  <c r="H12" i="16"/>
  <c r="N10" i="16"/>
  <c r="I9" i="16"/>
  <c r="O7" i="16"/>
  <c r="J6" i="16"/>
  <c r="E5" i="16"/>
  <c r="K3" i="16"/>
  <c r="F2" i="16"/>
  <c r="M2" i="16"/>
  <c r="H5" i="16"/>
  <c r="O9" i="16"/>
  <c r="F11" i="16"/>
  <c r="N12" i="16"/>
  <c r="L7" i="16"/>
  <c r="I2" i="16"/>
  <c r="G8" i="16"/>
  <c r="F3" i="16"/>
  <c r="E11" i="16"/>
  <c r="J8" i="16"/>
  <c r="N5" i="16"/>
  <c r="H3" i="16"/>
  <c r="I11" i="16"/>
  <c r="M8" i="16"/>
  <c r="G6" i="16"/>
  <c r="L3" i="16"/>
  <c r="G12" i="16"/>
  <c r="H10" i="16"/>
  <c r="I8" i="16"/>
  <c r="I6" i="16"/>
  <c r="J4" i="16"/>
  <c r="K2" i="16"/>
  <c r="O11" i="16"/>
  <c r="J10" i="16"/>
  <c r="E9" i="16"/>
  <c r="K7" i="16"/>
  <c r="F6" i="16"/>
  <c r="L4" i="16"/>
  <c r="G3" i="16"/>
  <c r="N11" i="16"/>
  <c r="J11" i="16"/>
  <c r="O12" i="16"/>
  <c r="L2" i="16"/>
  <c r="O2" i="16"/>
  <c r="O5" i="16"/>
  <c r="F10" i="16"/>
  <c r="H4" i="16"/>
  <c r="E7" i="16"/>
  <c r="N7" i="16"/>
  <c r="G9" i="16"/>
  <c r="H6" i="16"/>
  <c r="I10" i="16"/>
  <c r="L10" i="16"/>
  <c r="M11" i="16"/>
  <c r="E4" i="16"/>
  <c r="L8" i="16"/>
  <c r="N2" i="16"/>
  <c r="K8" i="16"/>
  <c r="G5" i="16"/>
  <c r="K5" i="16"/>
  <c r="M5" i="16"/>
  <c r="H7" i="16"/>
  <c r="F12" i="16"/>
  <c r="M7" i="16"/>
  <c r="F8" i="16"/>
  <c r="N9" i="16"/>
  <c r="E2" i="16"/>
  <c r="G7" i="16"/>
  <c r="K11" i="16"/>
  <c r="T76" i="9"/>
  <c r="T78" i="9"/>
  <c r="T74" i="9"/>
  <c r="T77" i="9" s="1"/>
  <c r="R76" i="9"/>
  <c r="R78" i="9"/>
  <c r="R74" i="9"/>
  <c r="S76" i="9"/>
  <c r="S78" i="9"/>
  <c r="S74" i="9"/>
  <c r="Q75" i="9"/>
  <c r="S75" i="9"/>
  <c r="P75" i="9"/>
  <c r="Q78" i="9"/>
  <c r="Q74" i="9"/>
  <c r="Q77" i="9" s="1"/>
  <c r="Q76" i="9"/>
  <c r="R75" i="9"/>
  <c r="W75" i="9"/>
  <c r="O75" i="9"/>
  <c r="V75" i="9"/>
  <c r="T75" i="9"/>
  <c r="R4" i="9"/>
  <c r="M4" i="9"/>
  <c r="W4" i="9"/>
  <c r="S4" i="9"/>
  <c r="V4" i="9"/>
  <c r="P4" i="9"/>
  <c r="O4" i="9"/>
  <c r="N4" i="9"/>
  <c r="U4" i="9"/>
  <c r="T4" i="9"/>
  <c r="Q4" i="9"/>
  <c r="O12" i="9" l="1"/>
  <c r="O20" i="9" s="1"/>
  <c r="O28" i="9" s="1"/>
  <c r="O36" i="9" s="1"/>
  <c r="O44" i="9" s="1"/>
  <c r="O52" i="9" s="1"/>
  <c r="O60" i="9" s="1"/>
  <c r="O68" i="9" s="1"/>
  <c r="O6" i="9"/>
  <c r="O7" i="9"/>
  <c r="G1" i="16"/>
  <c r="O8" i="9"/>
  <c r="O5" i="9"/>
  <c r="O9" i="9"/>
  <c r="R77" i="9"/>
  <c r="P77" i="9"/>
  <c r="W12" i="9"/>
  <c r="W20" i="9" s="1"/>
  <c r="W28" i="9" s="1"/>
  <c r="W36" i="9" s="1"/>
  <c r="W44" i="9" s="1"/>
  <c r="W52" i="9" s="1"/>
  <c r="W60" i="9" s="1"/>
  <c r="W68" i="9" s="1"/>
  <c r="W5" i="9"/>
  <c r="O1" i="16"/>
  <c r="W6" i="9"/>
  <c r="W8" i="9"/>
  <c r="W9" i="9"/>
  <c r="W7" i="9"/>
  <c r="N77" i="9"/>
  <c r="T12" i="9"/>
  <c r="T20" i="9" s="1"/>
  <c r="T28" i="9" s="1"/>
  <c r="T36" i="9" s="1"/>
  <c r="T44" i="9" s="1"/>
  <c r="T52" i="9" s="1"/>
  <c r="T60" i="9" s="1"/>
  <c r="T68" i="9" s="1"/>
  <c r="T5" i="9"/>
  <c r="T8" i="9"/>
  <c r="T9" i="9"/>
  <c r="L1" i="16"/>
  <c r="T7" i="9"/>
  <c r="T6" i="9"/>
  <c r="P9" i="9"/>
  <c r="P6" i="9"/>
  <c r="P12" i="9"/>
  <c r="P20" i="9" s="1"/>
  <c r="P28" i="9" s="1"/>
  <c r="P36" i="9" s="1"/>
  <c r="P44" i="9" s="1"/>
  <c r="P52" i="9" s="1"/>
  <c r="P60" i="9" s="1"/>
  <c r="P68" i="9" s="1"/>
  <c r="P7" i="9"/>
  <c r="P8" i="9"/>
  <c r="P5" i="9"/>
  <c r="H1" i="16"/>
  <c r="M5" i="9"/>
  <c r="M12" i="9"/>
  <c r="M20" i="9" s="1"/>
  <c r="M28" i="9" s="1"/>
  <c r="M36" i="9" s="1"/>
  <c r="M44" i="9" s="1"/>
  <c r="M52" i="9" s="1"/>
  <c r="M60" i="9" s="1"/>
  <c r="M68" i="9" s="1"/>
  <c r="M7" i="9"/>
  <c r="E1" i="16"/>
  <c r="D2" i="16" a="1"/>
  <c r="M8" i="9"/>
  <c r="M6" i="9"/>
  <c r="M9" i="9"/>
  <c r="M1" i="16"/>
  <c r="U9" i="9"/>
  <c r="U8" i="9"/>
  <c r="U5" i="9"/>
  <c r="U6" i="9"/>
  <c r="U12" i="9"/>
  <c r="U20" i="9" s="1"/>
  <c r="U28" i="9" s="1"/>
  <c r="U36" i="9" s="1"/>
  <c r="U44" i="9" s="1"/>
  <c r="U52" i="9" s="1"/>
  <c r="U60" i="9" s="1"/>
  <c r="U68" i="9" s="1"/>
  <c r="U7" i="9"/>
  <c r="V6" i="9"/>
  <c r="V5" i="9"/>
  <c r="V12" i="9"/>
  <c r="V20" i="9" s="1"/>
  <c r="V28" i="9" s="1"/>
  <c r="V36" i="9" s="1"/>
  <c r="V44" i="9" s="1"/>
  <c r="V52" i="9" s="1"/>
  <c r="V60" i="9" s="1"/>
  <c r="V68" i="9" s="1"/>
  <c r="V9" i="9"/>
  <c r="V8" i="9"/>
  <c r="N1" i="16"/>
  <c r="V7" i="9"/>
  <c r="J1" i="16"/>
  <c r="R9" i="9"/>
  <c r="R12" i="9"/>
  <c r="R20" i="9" s="1"/>
  <c r="R28" i="9" s="1"/>
  <c r="R36" i="9" s="1"/>
  <c r="R44" i="9" s="1"/>
  <c r="R52" i="9" s="1"/>
  <c r="R60" i="9" s="1"/>
  <c r="R68" i="9" s="1"/>
  <c r="R6" i="9"/>
  <c r="R7" i="9"/>
  <c r="R8" i="9"/>
  <c r="R5" i="9"/>
  <c r="S77" i="9"/>
  <c r="W77" i="9"/>
  <c r="Q12" i="9"/>
  <c r="Q20" i="9" s="1"/>
  <c r="Q28" i="9" s="1"/>
  <c r="Q36" i="9" s="1"/>
  <c r="Q44" i="9" s="1"/>
  <c r="Q52" i="9" s="1"/>
  <c r="Q60" i="9" s="1"/>
  <c r="Q68" i="9" s="1"/>
  <c r="Q8" i="9"/>
  <c r="Q7" i="9"/>
  <c r="Q6" i="9"/>
  <c r="Q9" i="9"/>
  <c r="I1" i="16"/>
  <c r="Q5" i="9"/>
  <c r="N7" i="9"/>
  <c r="N9" i="9"/>
  <c r="F1" i="16"/>
  <c r="N5" i="9"/>
  <c r="N8" i="9"/>
  <c r="N6" i="9"/>
  <c r="N12" i="9"/>
  <c r="N20" i="9" s="1"/>
  <c r="N28" i="9" s="1"/>
  <c r="N36" i="9" s="1"/>
  <c r="N44" i="9" s="1"/>
  <c r="N52" i="9" s="1"/>
  <c r="N60" i="9" s="1"/>
  <c r="N68" i="9" s="1"/>
  <c r="S12" i="9"/>
  <c r="S20" i="9" s="1"/>
  <c r="S28" i="9" s="1"/>
  <c r="S36" i="9" s="1"/>
  <c r="S44" i="9" s="1"/>
  <c r="S52" i="9" s="1"/>
  <c r="S60" i="9" s="1"/>
  <c r="S68" i="9" s="1"/>
  <c r="S6" i="9"/>
  <c r="K1" i="16"/>
  <c r="S7" i="9"/>
  <c r="S5" i="9"/>
  <c r="S8" i="9"/>
  <c r="S9" i="9"/>
  <c r="M77" i="9"/>
  <c r="V77" i="9"/>
  <c r="U77" i="9"/>
  <c r="S15" i="9" l="1"/>
  <c r="S23" i="9"/>
  <c r="R21" i="9"/>
  <c r="R13" i="9"/>
  <c r="U22" i="9"/>
  <c r="U14" i="9"/>
  <c r="P15" i="9"/>
  <c r="P23" i="9"/>
  <c r="W15" i="9"/>
  <c r="W23" i="9"/>
  <c r="N17" i="9"/>
  <c r="N25" i="9"/>
  <c r="R16" i="9"/>
  <c r="R24" i="9"/>
  <c r="V24" i="9"/>
  <c r="V16" i="9"/>
  <c r="V14" i="9"/>
  <c r="V22" i="9"/>
  <c r="U21" i="9"/>
  <c r="U13" i="9"/>
  <c r="M25" i="9"/>
  <c r="M17" i="9"/>
  <c r="T23" i="9"/>
  <c r="T15" i="9"/>
  <c r="T13" i="9"/>
  <c r="T21" i="9"/>
  <c r="W17" i="9"/>
  <c r="W25" i="9"/>
  <c r="W13" i="9"/>
  <c r="W21" i="9"/>
  <c r="O17" i="9"/>
  <c r="O25" i="9"/>
  <c r="O15" i="9"/>
  <c r="O23" i="9"/>
  <c r="Q16" i="9"/>
  <c r="Q24" i="9"/>
  <c r="V21" i="9"/>
  <c r="V13" i="9"/>
  <c r="M21" i="9"/>
  <c r="M13" i="9"/>
  <c r="T14" i="9"/>
  <c r="T22" i="9"/>
  <c r="T16" i="9"/>
  <c r="T24" i="9"/>
  <c r="S25" i="9"/>
  <c r="S17" i="9"/>
  <c r="N14" i="9"/>
  <c r="N22" i="9"/>
  <c r="Q17" i="9"/>
  <c r="Q25" i="9"/>
  <c r="R17" i="9"/>
  <c r="R25" i="9"/>
  <c r="S24" i="9"/>
  <c r="S16" i="9"/>
  <c r="S14" i="9"/>
  <c r="S22" i="9"/>
  <c r="N16" i="9"/>
  <c r="N24" i="9"/>
  <c r="N23" i="9"/>
  <c r="N15" i="9"/>
  <c r="Q22" i="9"/>
  <c r="Q14" i="9"/>
  <c r="R23" i="9"/>
  <c r="R15" i="9"/>
  <c r="V17" i="9"/>
  <c r="V25" i="9"/>
  <c r="U23" i="9"/>
  <c r="U15" i="9"/>
  <c r="U24" i="9"/>
  <c r="U16" i="9"/>
  <c r="M14" i="9"/>
  <c r="M22" i="9"/>
  <c r="M15" i="9"/>
  <c r="M23" i="9"/>
  <c r="P13" i="9"/>
  <c r="P21" i="9"/>
  <c r="P14" i="9"/>
  <c r="P22" i="9"/>
  <c r="W16" i="9"/>
  <c r="W24" i="9"/>
  <c r="O21" i="9"/>
  <c r="O13" i="9"/>
  <c r="O22" i="9"/>
  <c r="O14" i="9"/>
  <c r="D16" i="16"/>
  <c r="D6" i="16"/>
  <c r="D18" i="16"/>
  <c r="D14" i="16"/>
  <c r="D17" i="16"/>
  <c r="D10" i="16"/>
  <c r="D22" i="16"/>
  <c r="D11" i="16"/>
  <c r="D8" i="16"/>
  <c r="D13" i="16"/>
  <c r="D12" i="16"/>
  <c r="D15" i="16"/>
  <c r="D4" i="16"/>
  <c r="D3" i="16"/>
  <c r="D9" i="16"/>
  <c r="D2" i="16"/>
  <c r="D21" i="16"/>
  <c r="D20" i="16"/>
  <c r="D5" i="16"/>
  <c r="D7" i="16"/>
  <c r="D19" i="16"/>
  <c r="S13" i="9"/>
  <c r="S21" i="9"/>
  <c r="N13" i="9"/>
  <c r="N21" i="9"/>
  <c r="Q13" i="9"/>
  <c r="Q21" i="9"/>
  <c r="Q23" i="9"/>
  <c r="Q15" i="9"/>
  <c r="R22" i="9"/>
  <c r="R14" i="9"/>
  <c r="V15" i="9"/>
  <c r="V23" i="9"/>
  <c r="U25" i="9"/>
  <c r="U17" i="9"/>
  <c r="M24" i="9"/>
  <c r="M16" i="9"/>
  <c r="P16" i="9"/>
  <c r="P24" i="9"/>
  <c r="P25" i="9"/>
  <c r="P17" i="9"/>
  <c r="T17" i="9"/>
  <c r="T25" i="9"/>
  <c r="W22" i="9"/>
  <c r="W14" i="9"/>
  <c r="O16" i="9"/>
  <c r="O24" i="9"/>
  <c r="P39" i="9"/>
  <c r="W31" i="9"/>
  <c r="N33" i="9"/>
  <c r="V30" i="9"/>
  <c r="U29" i="9"/>
  <c r="M33" i="9"/>
  <c r="T39" i="9"/>
  <c r="T37" i="9"/>
  <c r="W29" i="9"/>
  <c r="O31" i="9"/>
  <c r="Q40" i="9"/>
  <c r="V37" i="9"/>
  <c r="M29" i="9"/>
  <c r="T30" i="9"/>
  <c r="S33" i="9"/>
  <c r="S40" i="9"/>
  <c r="S38" i="9"/>
  <c r="N31" i="9"/>
  <c r="Q30" i="9"/>
  <c r="R31" i="9"/>
  <c r="U31" i="9"/>
  <c r="U32" i="9"/>
  <c r="M31" i="9"/>
  <c r="P29" i="9"/>
  <c r="P38" i="9"/>
  <c r="O38" i="9"/>
  <c r="Q37" i="9"/>
  <c r="P33" i="9"/>
  <c r="O32" i="9"/>
  <c r="M39" i="9"/>
  <c r="O30" i="9"/>
  <c r="Q29" i="9"/>
  <c r="R37" i="9"/>
  <c r="V38" i="9"/>
  <c r="W37" i="9"/>
  <c r="M37" i="9"/>
  <c r="T38" i="9"/>
  <c r="T32" i="9"/>
  <c r="S41" i="9"/>
  <c r="N38" i="9"/>
  <c r="Q33" i="9"/>
  <c r="R33" i="9"/>
  <c r="V33" i="9"/>
  <c r="U39" i="9"/>
  <c r="U40" i="9"/>
  <c r="M30" i="9"/>
  <c r="P30" i="9"/>
  <c r="W32" i="9"/>
  <c r="O29" i="9"/>
  <c r="N37" i="9"/>
  <c r="Q39" i="9"/>
  <c r="V31" i="9"/>
  <c r="U33" i="9"/>
  <c r="P41" i="9"/>
  <c r="T33" i="9"/>
  <c r="W30" i="9"/>
  <c r="T31" i="9"/>
  <c r="T29" i="9"/>
  <c r="W41" i="9"/>
  <c r="V29" i="9"/>
  <c r="Q41" i="9"/>
  <c r="S30" i="9"/>
  <c r="S37" i="9"/>
  <c r="N29" i="9"/>
  <c r="V39" i="9"/>
  <c r="S39" i="9"/>
  <c r="R29" i="9"/>
  <c r="U38" i="9"/>
  <c r="W39" i="9"/>
  <c r="R32" i="9"/>
  <c r="M41" i="9"/>
  <c r="W33" i="9"/>
  <c r="O41" i="9"/>
  <c r="O39" i="9"/>
  <c r="T40" i="9"/>
  <c r="N30" i="9"/>
  <c r="R41" i="9"/>
  <c r="N32" i="9"/>
  <c r="N39" i="9"/>
  <c r="R39" i="9"/>
  <c r="V41" i="9"/>
  <c r="M38" i="9"/>
  <c r="P37" i="9"/>
  <c r="W40" i="9"/>
  <c r="O37" i="9"/>
  <c r="R38" i="9"/>
  <c r="U41" i="9"/>
  <c r="M40" i="9"/>
  <c r="P40" i="9"/>
  <c r="T41" i="9"/>
  <c r="W38" i="9"/>
  <c r="S31" i="9"/>
  <c r="U30" i="9"/>
  <c r="P31" i="9"/>
  <c r="N41" i="9"/>
  <c r="R40" i="9"/>
  <c r="V40" i="9"/>
  <c r="U37" i="9"/>
  <c r="Q32" i="9"/>
  <c r="S32" i="9"/>
  <c r="N40" i="9"/>
  <c r="Q38" i="9"/>
  <c r="S29" i="9"/>
  <c r="O40" i="9"/>
  <c r="V32" i="9"/>
  <c r="O33" i="9"/>
  <c r="Q31" i="9"/>
  <c r="R30" i="9"/>
  <c r="M32" i="9"/>
  <c r="P32" i="9"/>
</calcChain>
</file>

<file path=xl/sharedStrings.xml><?xml version="1.0" encoding="utf-8"?>
<sst xmlns="http://schemas.openxmlformats.org/spreadsheetml/2006/main" count="1535" uniqueCount="237">
  <si>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</si>
  <si>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</si>
  <si>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</si>
  <si>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</si>
  <si>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</si>
  <si>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</si>
  <si>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</si>
  <si>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</si>
  <si>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</si>
  <si>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</si>
  <si>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</si>
  <si>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</si>
  <si>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</si>
  <si>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</si>
  <si>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</si>
  <si>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</si>
  <si>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</si>
  <si>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</si>
  <si>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</si>
  <si>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</si>
  <si>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</si>
  <si>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</si>
  <si>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</si>
  <si>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</si>
  <si>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</si>
  <si>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</si>
  <si>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</si>
  <si>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</si>
  <si>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</si>
  <si>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</si>
  <si>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</si>
  <si>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</si>
  <si>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</si>
  <si>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</si>
  <si>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</si>
  <si>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</si>
  <si>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</si>
  <si>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</si>
  <si>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</si>
  <si>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</si>
  <si>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</si>
  <si>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</si>
  <si>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</si>
  <si>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</si>
  <si>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</si>
  <si>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</si>
  <si>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</si>
  <si>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</si>
  <si>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</si>
  <si>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</si>
  <si>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</si>
  <si>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</si>
  <si>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</si>
  <si>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</si>
  <si>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</si>
  <si>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</si>
  <si>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</si>
  <si>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</si>
  <si>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</si>
  <si>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</si>
  <si>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</si>
  <si>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</si>
  <si>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</si>
  <si>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</si>
  <si>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</si>
  <si>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</si>
  <si>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</si>
  <si>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</si>
  <si>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</si>
  <si>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</si>
  <si>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</si>
  <si>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</si>
  <si>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</si>
  <si>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</si>
  <si>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</si>
  <si>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</si>
  <si>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</si>
  <si>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</si>
  <si>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</si>
  <si>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</si>
  <si>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</si>
  <si>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</si>
  <si>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</si>
  <si>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</si>
  <si>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</si>
  <si>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</si>
  <si>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</si>
  <si>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</si>
  <si>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</si>
  <si>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</si>
  <si>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</si>
  <si>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</si>
  <si>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</si>
  <si>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</si>
  <si>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</si>
  <si>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</si>
  <si>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</si>
  <si>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</si>
  <si>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</si>
  <si>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</si>
  <si>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</si>
  <si>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</si>
  <si>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</si>
  <si>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</si>
  <si>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</si>
  <si>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</si>
  <si>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</si>
  <si>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</si>
  <si>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</si>
  <si>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</si>
  <si>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</si>
  <si>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</si>
  <si>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</si>
  <si>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</si>
  <si>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</si>
  <si>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</si>
  <si>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</si>
  <si>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</si>
  <si>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</si>
  <si>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</si>
  <si>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</si>
  <si>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</si>
  <si>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</si>
  <si>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</si>
  <si>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</si>
  <si>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</si>
  <si>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SwaptionVTSMatrix</t>
  </si>
  <si>
    <t>localCorrModel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</si>
  <si>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</si>
  <si>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</si>
  <si>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</si>
  <si>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</si>
  <si>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</si>
  <si>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</si>
  <si>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</si>
  <si>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</si>
  <si>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</si>
  <si>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</si>
  <si>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</si>
  <si>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</si>
  <si>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</si>
  <si>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</si>
  <si>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</si>
  <si>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</si>
  <si>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</si>
  <si>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</si>
  <si>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</si>
  <si>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</si>
  <si>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</si>
  <si>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</si>
  <si>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</si>
  <si>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</si>
  <si>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</si>
  <si>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Strike</t>
  </si>
  <si>
    <t>volObj</t>
  </si>
  <si>
    <t>Step</t>
  </si>
  <si>
    <t>1d</t>
  </si>
  <si>
    <t>kal 100000, bew 100000 1d richEx, local corr</t>
  </si>
  <si>
    <t>Erw</t>
  </si>
  <si>
    <t>=IF(D64;qlRealMCSimulationCalcAssetAdjuster(D62;B69:B126;C17:C18;D63);"[DISABLED]")</t>
  </si>
  <si>
    <t>10T</t>
  </si>
  <si>
    <t>100T</t>
  </si>
  <si>
    <t>multi asset 10000, corr 55%</t>
  </si>
  <si>
    <t>localInCross</t>
  </si>
  <si>
    <t>crnt = var</t>
  </si>
  <si>
    <t>local = correlation</t>
  </si>
  <si>
    <t>=qlCalibrateFXCTSWithParticleMethod(D29;D30;D31;D32;D33;D34;D35;D36;D37;D38;D39;D40;D41)</t>
  </si>
  <si>
    <t>multi asset 10000, corr 53%</t>
  </si>
  <si>
    <t>local corr 100T cal</t>
  </si>
  <si>
    <t>=qlRealMCSimulationSimulate(D62)</t>
  </si>
  <si>
    <t>multi asset 10000, corr 50%</t>
  </si>
  <si>
    <t>multi asset 10000, corr 51%</t>
  </si>
  <si>
    <t>multi asset 10000, corr 49%</t>
  </si>
  <si>
    <t>local corr 100T cal, 10T val</t>
  </si>
  <si>
    <t>=qlRealMCSimulationSimulate(D35)</t>
  </si>
  <si>
    <t>localCorr 100T cal, 10T val</t>
  </si>
  <si>
    <t>kal 100000, bew 100000 1d richEx, local corr with local in crossCov</t>
  </si>
  <si>
    <t>local in cross corr</t>
  </si>
  <si>
    <t>local corr, local in cross corr, 10T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</si>
  <si>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</si>
  <si>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</si>
  <si>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</si>
  <si>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</si>
  <si>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</si>
  <si>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</si>
  <si>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</si>
  <si>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</si>
  <si>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</si>
  <si>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</si>
  <si>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</si>
  <si>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</si>
  <si>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</si>
  <si>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</si>
  <si>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</si>
  <si>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</si>
  <si>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</si>
  <si>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</si>
  <si>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</si>
  <si>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</si>
  <si>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</si>
  <si>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BS-S1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</si>
  <si>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</si>
  <si>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</si>
  <si>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</si>
  <si>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</si>
  <si>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</si>
  <si>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</si>
  <si>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</si>
  <si>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</si>
  <si>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</si>
  <si>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</si>
  <si>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</si>
  <si>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</si>
  <si>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</si>
  <si>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</si>
  <si>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</si>
  <si>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</si>
  <si>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</si>
  <si>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 corr, local in cross corr, 100T</t>
  </si>
  <si>
    <t>local in cross covariance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</si>
  <si>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</si>
  <si>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</si>
  <si>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</si>
  <si>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</si>
  <si>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</si>
  <si>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</si>
  <si>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local in vola</t>
  </si>
  <si>
    <t>skew beta 1</t>
  </si>
  <si>
    <t>skew 1, 10 T</t>
  </si>
  <si>
    <t>skew beta 0.5</t>
  </si>
  <si>
    <t>result</t>
  </si>
  <si>
    <t>EW CHECK:</t>
  </si>
  <si>
    <t>skew, beta=0.5, 100T</t>
  </si>
  <si>
    <t>skew 0.5, 100 T</t>
  </si>
  <si>
    <t>skew, beta=0.5, 10T</t>
  </si>
  <si>
    <t>skew 0.5, 10 T</t>
  </si>
  <si>
    <t>multi asset 100000, corr 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</si>
</sst>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  <numFmt numFmtId="195" formatCode="0.00000%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72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0" fontId="5" fillId="0" borderId="32" xfId="0" applyFont="1" applyBorder="1" applyAlignment="1">
      <alignment horizontal="right"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0" fontId="6" fillId="0" borderId="32" xfId="0" applyFont="1" applyBorder="1" applyAlignment="1">
      <alignment horizontal="right"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165" fontId="5" fillId="0" borderId="15" xfId="1" applyNumberFormat="1" applyFont="1" applyBorder="1" applyAlignment="1">
      <alignment vertical="top"/>
    </xf>
    <xf numFmtId="0" fontId="5" fillId="0" borderId="6" xfId="0" applyFont="1" applyBorder="1">
      <alignment vertical="top"/>
    </xf>
    <xf numFmtId="0" fontId="7" fillId="2" borderId="32" xfId="0" applyFont="1" applyFill="1" applyBorder="1" applyAlignment="1">
      <alignment horizontal="center" vertical="top"/>
    </xf>
    <xf numFmtId="0" fontId="0" fillId="0" borderId="13" xfId="0" applyBorder="1">
      <alignment vertical="top"/>
    </xf>
    <xf numFmtId="0" fontId="0" fillId="92" borderId="0" xfId="0" applyFill="1">
      <alignment vertical="top"/>
    </xf>
    <xf numFmtId="192" fontId="5" fillId="0" borderId="7" xfId="1" applyNumberFormat="1" applyFont="1" applyBorder="1" applyAlignment="1">
      <alignment vertical="top"/>
    </xf>
    <xf numFmtId="0" fontId="10" fillId="0" borderId="14" xfId="0" applyFont="1" applyBorder="1">
      <alignment vertical="top"/>
    </xf>
    <xf numFmtId="164" fontId="162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95" fontId="5" fillId="0" borderId="7" xfId="1" applyNumberFormat="1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VolSurface_GBPUSD!$D$35:$D$135</c:f>
              <c:numCache>
                <c:formatCode>General</c:formatCode>
                <c:ptCount val="101"/>
                <c:pt idx="0">
                  <c:v>0.49999889661383001</c:v>
                </c:pt>
                <c:pt idx="1">
                  <c:v>0.50999889661383002</c:v>
                </c:pt>
                <c:pt idx="2">
                  <c:v>0.51999889661383003</c:v>
                </c:pt>
                <c:pt idx="3">
                  <c:v>0.52999889661383004</c:v>
                </c:pt>
                <c:pt idx="4">
                  <c:v>0.53999889661383005</c:v>
                </c:pt>
                <c:pt idx="5">
                  <c:v>0.54999889661383006</c:v>
                </c:pt>
                <c:pt idx="6">
                  <c:v>0.55999889661383007</c:v>
                </c:pt>
                <c:pt idx="7">
                  <c:v>0.56999889661383007</c:v>
                </c:pt>
                <c:pt idx="8">
                  <c:v>0.57999889661383008</c:v>
                </c:pt>
                <c:pt idx="9">
                  <c:v>0.58999889661382998</c:v>
                </c:pt>
                <c:pt idx="10">
                  <c:v>0.59999889661382999</c:v>
                </c:pt>
                <c:pt idx="11">
                  <c:v>0.60999889661383</c:v>
                </c:pt>
                <c:pt idx="12">
                  <c:v>0.61999889661383001</c:v>
                </c:pt>
                <c:pt idx="13">
                  <c:v>0.62999889661383002</c:v>
                </c:pt>
                <c:pt idx="14">
                  <c:v>0.63999889661383003</c:v>
                </c:pt>
                <c:pt idx="15">
                  <c:v>0.64999889661382992</c:v>
                </c:pt>
                <c:pt idx="16">
                  <c:v>0.65999889661382993</c:v>
                </c:pt>
                <c:pt idx="17">
                  <c:v>0.66999889661382994</c:v>
                </c:pt>
                <c:pt idx="18">
                  <c:v>0.67999889661382995</c:v>
                </c:pt>
                <c:pt idx="19">
                  <c:v>0.68999889661382996</c:v>
                </c:pt>
                <c:pt idx="20">
                  <c:v>0.69999889661382997</c:v>
                </c:pt>
                <c:pt idx="21">
                  <c:v>0.70999889661382998</c:v>
                </c:pt>
                <c:pt idx="22">
                  <c:v>0.71999889661382999</c:v>
                </c:pt>
                <c:pt idx="23">
                  <c:v>0.72999889661383</c:v>
                </c:pt>
                <c:pt idx="24">
                  <c:v>0.73999889661383</c:v>
                </c:pt>
                <c:pt idx="25">
                  <c:v>0.74999889661383001</c:v>
                </c:pt>
                <c:pt idx="26">
                  <c:v>0.75999889661383002</c:v>
                </c:pt>
                <c:pt idx="27">
                  <c:v>0.76999889661383003</c:v>
                </c:pt>
                <c:pt idx="28">
                  <c:v>0.77999889661383004</c:v>
                </c:pt>
                <c:pt idx="29">
                  <c:v>0.78999889661383005</c:v>
                </c:pt>
                <c:pt idx="30">
                  <c:v>0.79999889661383006</c:v>
                </c:pt>
                <c:pt idx="31">
                  <c:v>0.80999889661383007</c:v>
                </c:pt>
                <c:pt idx="32">
                  <c:v>0.81999889661383007</c:v>
                </c:pt>
                <c:pt idx="33">
                  <c:v>0.82999889661382997</c:v>
                </c:pt>
                <c:pt idx="34">
                  <c:v>0.83999889661382998</c:v>
                </c:pt>
                <c:pt idx="35">
                  <c:v>0.84999889661382999</c:v>
                </c:pt>
                <c:pt idx="36">
                  <c:v>0.85999889661383</c:v>
                </c:pt>
                <c:pt idx="37">
                  <c:v>0.86999889661383001</c:v>
                </c:pt>
                <c:pt idx="38">
                  <c:v>0.87999889661383002</c:v>
                </c:pt>
                <c:pt idx="39">
                  <c:v>0.88999889661383003</c:v>
                </c:pt>
                <c:pt idx="40">
                  <c:v>0.89999889661383004</c:v>
                </c:pt>
                <c:pt idx="41">
                  <c:v>0.90999889661383004</c:v>
                </c:pt>
                <c:pt idx="42">
                  <c:v>0.91999889661383005</c:v>
                </c:pt>
                <c:pt idx="43">
                  <c:v>0.92999889661382995</c:v>
                </c:pt>
                <c:pt idx="44">
                  <c:v>0.93999889661382996</c:v>
                </c:pt>
                <c:pt idx="45">
                  <c:v>0.94999889661382997</c:v>
                </c:pt>
                <c:pt idx="46">
                  <c:v>0.95999889661382998</c:v>
                </c:pt>
                <c:pt idx="47">
                  <c:v>0.96999889661382999</c:v>
                </c:pt>
                <c:pt idx="48">
                  <c:v>0.97999889661383</c:v>
                </c:pt>
                <c:pt idx="49">
                  <c:v>0.98999889661383</c:v>
                </c:pt>
                <c:pt idx="50">
                  <c:v>0.99999889661383001</c:v>
                </c:pt>
                <c:pt idx="51">
                  <c:v>1.00999889661383</c:v>
                </c:pt>
                <c:pt idx="52">
                  <c:v>1.01999889661383</c:v>
                </c:pt>
                <c:pt idx="53">
                  <c:v>1.02999889661383</c:v>
                </c:pt>
                <c:pt idx="54">
                  <c:v>1.03999889661383</c:v>
                </c:pt>
                <c:pt idx="55">
                  <c:v>1.0499988966138301</c:v>
                </c:pt>
                <c:pt idx="56">
                  <c:v>1.0599988966138301</c:v>
                </c:pt>
                <c:pt idx="57">
                  <c:v>1.0699988966138301</c:v>
                </c:pt>
                <c:pt idx="58">
                  <c:v>1.0799988966138301</c:v>
                </c:pt>
                <c:pt idx="59">
                  <c:v>1.0899988966138301</c:v>
                </c:pt>
                <c:pt idx="60">
                  <c:v>1.0999988966138301</c:v>
                </c:pt>
                <c:pt idx="61">
                  <c:v>1.1099988966138301</c:v>
                </c:pt>
                <c:pt idx="62">
                  <c:v>1.1199988966138301</c:v>
                </c:pt>
                <c:pt idx="63">
                  <c:v>1.1299988966138299</c:v>
                </c:pt>
                <c:pt idx="64">
                  <c:v>1.1399988966138301</c:v>
                </c:pt>
                <c:pt idx="65">
                  <c:v>1.1499988966138299</c:v>
                </c:pt>
                <c:pt idx="66">
                  <c:v>1.1599988966138299</c:v>
                </c:pt>
                <c:pt idx="67">
                  <c:v>1.1699988966138299</c:v>
                </c:pt>
                <c:pt idx="68">
                  <c:v>1.17999889661383</c:v>
                </c:pt>
                <c:pt idx="69">
                  <c:v>1.18999889661383</c:v>
                </c:pt>
                <c:pt idx="70">
                  <c:v>1.19999889661383</c:v>
                </c:pt>
                <c:pt idx="71">
                  <c:v>1.20999889661383</c:v>
                </c:pt>
                <c:pt idx="72">
                  <c:v>1.21999889661383</c:v>
                </c:pt>
                <c:pt idx="73">
                  <c:v>1.22999889661383</c:v>
                </c:pt>
                <c:pt idx="74">
                  <c:v>1.23999889661383</c:v>
                </c:pt>
                <c:pt idx="75">
                  <c:v>1.24999889661383</c:v>
                </c:pt>
                <c:pt idx="76">
                  <c:v>1.25999889661383</c:v>
                </c:pt>
                <c:pt idx="77">
                  <c:v>1.26999889661383</c:v>
                </c:pt>
                <c:pt idx="78">
                  <c:v>1.27999889661383</c:v>
                </c:pt>
                <c:pt idx="79">
                  <c:v>1.28999889661383</c:v>
                </c:pt>
                <c:pt idx="80">
                  <c:v>1.2999988966138301</c:v>
                </c:pt>
                <c:pt idx="81">
                  <c:v>1.3099988966138301</c:v>
                </c:pt>
                <c:pt idx="82">
                  <c:v>1.3199988966138301</c:v>
                </c:pt>
                <c:pt idx="83">
                  <c:v>1.3299988966138301</c:v>
                </c:pt>
                <c:pt idx="84">
                  <c:v>1.3399988966138301</c:v>
                </c:pt>
                <c:pt idx="85">
                  <c:v>1.3499988966138301</c:v>
                </c:pt>
                <c:pt idx="86">
                  <c:v>1.3599988966138299</c:v>
                </c:pt>
                <c:pt idx="87">
                  <c:v>1.3699988966138301</c:v>
                </c:pt>
                <c:pt idx="88">
                  <c:v>1.3799988966138299</c:v>
                </c:pt>
                <c:pt idx="89">
                  <c:v>1.3899988966138301</c:v>
                </c:pt>
                <c:pt idx="90">
                  <c:v>1.3999988966138299</c:v>
                </c:pt>
                <c:pt idx="91">
                  <c:v>1.4099988966138302</c:v>
                </c:pt>
                <c:pt idx="92">
                  <c:v>1.4199988966138299</c:v>
                </c:pt>
                <c:pt idx="93">
                  <c:v>1.42999889661383</c:v>
                </c:pt>
                <c:pt idx="94">
                  <c:v>1.43999889661383</c:v>
                </c:pt>
                <c:pt idx="95">
                  <c:v>1.44999889661383</c:v>
                </c:pt>
                <c:pt idx="96">
                  <c:v>1.45999889661383</c:v>
                </c:pt>
                <c:pt idx="97">
                  <c:v>1.46999889661383</c:v>
                </c:pt>
                <c:pt idx="98">
                  <c:v>1.47999889661383</c:v>
                </c:pt>
                <c:pt idx="99">
                  <c:v>1.48999889661383</c:v>
                </c:pt>
                <c:pt idx="100">
                  <c:v>1.49999889661383</c:v>
                </c:pt>
              </c:numCache>
            </c:numRef>
          </c:xVal>
          <c:yVal>
            <c:numRef>
              <c:f>VolSurface_GBPUSD!$E$35:$E$135</c:f>
              <c:numCache>
                <c:formatCode>General</c:formatCode>
                <c:ptCount val="101"/>
                <c:pt idx="0">
                  <c:v>0.22934197479974458</c:v>
                </c:pt>
                <c:pt idx="1">
                  <c:v>0.22523003656862478</c:v>
                </c:pt>
                <c:pt idx="2">
                  <c:v>0.2211826867697339</c:v>
                </c:pt>
                <c:pt idx="3">
                  <c:v>0.21719733186002352</c:v>
                </c:pt>
                <c:pt idx="4">
                  <c:v>0.2132715227837253</c:v>
                </c:pt>
                <c:pt idx="5">
                  <c:v>0.20940294531187811</c:v>
                </c:pt>
                <c:pt idx="6">
                  <c:v>0.20558941138767939</c:v>
                </c:pt>
                <c:pt idx="7">
                  <c:v>0.20182885139586706</c:v>
                </c:pt>
                <c:pt idx="8">
                  <c:v>0.19811930728849972</c:v>
                </c:pt>
                <c:pt idx="9">
                  <c:v>0.19445892651257493</c:v>
                </c:pt>
                <c:pt idx="10">
                  <c:v>0.19084595669723017</c:v>
                </c:pt>
                <c:pt idx="11">
                  <c:v>0.1872787410701387</c:v>
                </c:pt>
                <c:pt idx="12">
                  <c:v>0.18375571458445342</c:v>
                </c:pt>
                <c:pt idx="13">
                  <c:v>0.18027540074959919</c:v>
                </c:pt>
                <c:pt idx="14">
                  <c:v>0.17683640917170199</c:v>
                </c:pt>
                <c:pt idx="15">
                  <c:v>0.17343743382286228</c:v>
                </c:pt>
                <c:pt idx="16">
                  <c:v>0.17007725207325453</c:v>
                </c:pt>
                <c:pt idx="17">
                  <c:v>0.16675472453666937</c:v>
                </c:pt>
                <c:pt idx="18">
                  <c:v>0.16346879579919157</c:v>
                </c:pt>
                <c:pt idx="19">
                  <c:v>0.16021849612294853</c:v>
                </c:pt>
                <c:pt idx="20">
                  <c:v>0.1570029442431061</c:v>
                </c:pt>
                <c:pt idx="21">
                  <c:v>0.15382135140758887</c:v>
                </c:pt>
                <c:pt idx="22">
                  <c:v>0.15067302684660702</c:v>
                </c:pt>
                <c:pt idx="23">
                  <c:v>0.14755738490453885</c:v>
                </c:pt>
                <c:pt idx="24">
                  <c:v>0.14447395412189562</c:v>
                </c:pt>
                <c:pt idx="25">
                  <c:v>0.14142238862223391</c:v>
                </c:pt>
                <c:pt idx="26">
                  <c:v>0.13840248224063262</c:v>
                </c:pt>
                <c:pt idx="27">
                  <c:v>0.1354141859297967</c:v>
                </c:pt>
                <c:pt idx="28">
                  <c:v>0.13245762910044462</c:v>
                </c:pt>
                <c:pt idx="29">
                  <c:v>0.12953314569802299</c:v>
                </c:pt>
                <c:pt idx="30">
                  <c:v>0.12664130599141984</c:v>
                </c:pt>
                <c:pt idx="31">
                  <c:v>0.12378295525367124</c:v>
                </c:pt>
                <c:pt idx="32">
                  <c:v>0.12095926074965205</c:v>
                </c:pt>
                <c:pt idx="33">
                  <c:v>0.11817176870639506</c:v>
                </c:pt>
                <c:pt idx="34">
                  <c:v>0.11542247321347818</c:v>
                </c:pt>
                <c:pt idx="35">
                  <c:v>0.11271389925267361</c:v>
                </c:pt>
                <c:pt idx="36">
                  <c:v>0.11004920222807402</c:v>
                </c:pt>
                <c:pt idx="37">
                  <c:v>0.10743228635393789</c:v>
                </c:pt>
                <c:pt idx="38">
                  <c:v>0.10486794387768962</c:v>
                </c:pt>
                <c:pt idx="39">
                  <c:v>0.10236201607945189</c:v>
                </c:pt>
                <c:pt idx="40">
                  <c:v>9.9921574850837053E-2</c:v>
                </c:pt>
                <c:pt idx="41">
                  <c:v>9.755511977048284E-2</c:v>
                </c:pt>
                <c:pt idx="42">
                  <c:v>9.5272779114827122E-2</c:v>
                </c:pt>
                <c:pt idx="43">
                  <c:v>9.3086493223117281E-2</c:v>
                </c:pt>
                <c:pt idx="44">
                  <c:v>9.1010144374429669E-2</c:v>
                </c:pt>
                <c:pt idx="45">
                  <c:v>8.9059579152288446E-2</c:v>
                </c:pt>
                <c:pt idx="46">
                  <c:v>8.7252449875840687E-2</c:v>
                </c:pt>
                <c:pt idx="47">
                  <c:v>8.5607787950752412E-2</c:v>
                </c:pt>
                <c:pt idx="48">
                  <c:v>8.4145226241507248E-2</c:v>
                </c:pt>
                <c:pt idx="49">
                  <c:v>8.2883826005526351E-2</c:v>
                </c:pt>
                <c:pt idx="50">
                  <c:v>8.1840549628795389E-2</c:v>
                </c:pt>
                <c:pt idx="51">
                  <c:v>8.1028548054352542E-2</c:v>
                </c:pt>
                <c:pt idx="52">
                  <c:v>8.0455563306960617E-2</c:v>
                </c:pt>
                <c:pt idx="53">
                  <c:v>8.0122812790871148E-2</c:v>
                </c:pt>
                <c:pt idx="54">
                  <c:v>8.002465182524128E-2</c:v>
                </c:pt>
                <c:pt idx="55">
                  <c:v>8.014911570093268E-2</c:v>
                </c:pt>
                <c:pt idx="56">
                  <c:v>8.0479198886042991E-2</c:v>
                </c:pt>
                <c:pt idx="57">
                  <c:v>8.0994550086334341E-2</c:v>
                </c:pt>
                <c:pt idx="58">
                  <c:v>8.1673216401991378E-2</c:v>
                </c:pt>
                <c:pt idx="59">
                  <c:v>8.2493148637510824E-2</c:v>
                </c:pt>
                <c:pt idx="60">
                  <c:v>8.3433317687734529E-2</c:v>
                </c:pt>
                <c:pt idx="61">
                  <c:v>8.4474419879726731E-2</c:v>
                </c:pt>
                <c:pt idx="62">
                  <c:v>8.5599230571038798E-2</c:v>
                </c:pt>
                <c:pt idx="63">
                  <c:v>8.679269781419495E-2</c:v>
                </c:pt>
                <c:pt idx="64">
                  <c:v>8.8041866811406314E-2</c:v>
                </c:pt>
                <c:pt idx="65">
                  <c:v>8.9335708639945804E-2</c:v>
                </c:pt>
                <c:pt idx="66">
                  <c:v>9.0664905612982336E-2</c:v>
                </c:pt>
                <c:pt idx="67">
                  <c:v>9.2021626960279629E-2</c:v>
                </c:pt>
                <c:pt idx="68">
                  <c:v>9.3399314387765081E-2</c:v>
                </c:pt>
                <c:pt idx="69">
                  <c:v>9.4792487429319561E-2</c:v>
                </c:pt>
                <c:pt idx="70">
                  <c:v>9.6196572427795862E-2</c:v>
                </c:pt>
                <c:pt idx="71">
                  <c:v>9.7607755442062086E-2</c:v>
                </c:pt>
                <c:pt idx="72">
                  <c:v>9.9022857504027839E-2</c:v>
                </c:pt>
                <c:pt idx="73">
                  <c:v>0.10043922980646855</c:v>
                </c:pt>
                <c:pt idx="74">
                  <c:v>0.1018546661577469</c:v>
                </c:pt>
                <c:pt idx="75">
                  <c:v>0.10326733011810842</c:v>
                </c:pt>
                <c:pt idx="76">
                  <c:v>0.10467569446688586</c:v>
                </c:pt>
                <c:pt idx="77">
                  <c:v>0.10607849094382955</c:v>
                </c:pt>
                <c:pt idx="78">
                  <c:v>0.10747466850789592</c:v>
                </c:pt>
                <c:pt idx="79">
                  <c:v>0.10886335863654678</c:v>
                </c:pt>
                <c:pt idx="80">
                  <c:v>0.11024384643652405</c:v>
                </c:pt>
                <c:pt idx="81">
                  <c:v>0.111615546550171</c:v>
                </c:pt>
                <c:pt idx="82">
                  <c:v>0.11297798302099378</c:v>
                </c:pt>
                <c:pt idx="83">
                  <c:v>0.11433077243163055</c:v>
                </c:pt>
                <c:pt idx="84">
                  <c:v>0.11567360975072689</c:v>
                </c:pt>
                <c:pt idx="85">
                  <c:v>0.1170062564264296</c:v>
                </c:pt>
                <c:pt idx="86">
                  <c:v>0.11832853034699405</c:v>
                </c:pt>
                <c:pt idx="87">
                  <c:v>0.11964029735658747</c:v>
                </c:pt>
                <c:pt idx="88">
                  <c:v>0.12094146406951282</c:v>
                </c:pt>
                <c:pt idx="89">
                  <c:v>0.12223197177108279</c:v>
                </c:pt>
                <c:pt idx="90">
                  <c:v>0.12351179123011426</c:v>
                </c:pt>
                <c:pt idx="91">
                  <c:v>0.12478091827806925</c:v>
                </c:pt>
                <c:pt idx="92">
                  <c:v>0.1260393700344733</c:v>
                </c:pt>
                <c:pt idx="93">
                  <c:v>0.12728718167843783</c:v>
                </c:pt>
                <c:pt idx="94">
                  <c:v>0.12852440368271167</c:v>
                </c:pt>
                <c:pt idx="95">
                  <c:v>0.1297510994403713</c:v>
                </c:pt>
                <c:pt idx="96">
                  <c:v>0.13096734322555326</c:v>
                </c:pt>
                <c:pt idx="97">
                  <c:v>0.13217321843898786</c:v>
                </c:pt>
                <c:pt idx="98">
                  <c:v>0.13336881609685369</c:v>
                </c:pt>
                <c:pt idx="99">
                  <c:v>0.13455423352792797</c:v>
                </c:pt>
                <c:pt idx="100">
                  <c:v>0.13572957324939186</c:v>
                </c:pt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90016"/>
        <c:axId val="122391552"/>
      </c:scatterChart>
      <c:valAx>
        <c:axId val="12239001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2391552"/>
        <c:crosses val="autoZero"/>
        <c:crossBetween val="midCat"/>
      </c:valAx>
      <c:valAx>
        <c:axId val="12239155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90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95200"/>
        <c:axId val="122596736"/>
      </c:lineChart>
      <c:catAx>
        <c:axId val="12259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596736"/>
        <c:crosses val="autoZero"/>
        <c:auto val="1"/>
        <c:lblAlgn val="ctr"/>
        <c:lblOffset val="100"/>
        <c:noMultiLvlLbl val="0"/>
      </c:catAx>
      <c:valAx>
        <c:axId val="12259673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259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54496"/>
        <c:axId val="122956032"/>
      </c:lineChart>
      <c:catAx>
        <c:axId val="12295449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956032"/>
        <c:crosses val="autoZero"/>
        <c:auto val="1"/>
        <c:lblAlgn val="ctr"/>
        <c:lblOffset val="100"/>
        <c:noMultiLvlLbl val="0"/>
      </c:catAx>
      <c:valAx>
        <c:axId val="1229560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954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08512"/>
        <c:axId val="123010048"/>
      </c:lineChart>
      <c:catAx>
        <c:axId val="12300851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3010048"/>
        <c:crosses val="autoZero"/>
        <c:auto val="1"/>
        <c:lblAlgn val="ctr"/>
        <c:lblOffset val="100"/>
        <c:noMultiLvlLbl val="0"/>
      </c:catAx>
      <c:valAx>
        <c:axId val="12301004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300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>
                <a:effectLst/>
              </a:rPr>
              <a:t>play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VanillasCross3M_new!$L$62:$V$62</c:f>
              <c:numCache>
                <c:formatCode>#,#00%</c:formatCode>
                <c:ptCount val="11"/>
                <c:pt idx="0" formatCode="00,000%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ser>
          <c:idx val="6"/>
          <c:order val="4"/>
          <c:tx>
            <c:v>PUT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5"/>
          <c:tx>
            <c:v>CALL</c:v>
          </c:tx>
          <c:marker>
            <c:symbol val="none"/>
          </c:marker>
          <c:val>
            <c:numRef>
              <c:f>VanillasCross3M_new!$L$46:$V$46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14592"/>
        <c:axId val="124016128"/>
      </c:lineChart>
      <c:catAx>
        <c:axId val="12401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016128"/>
        <c:crosses val="autoZero"/>
        <c:auto val="1"/>
        <c:lblAlgn val="ctr"/>
        <c:lblOffset val="100"/>
        <c:noMultiLvlLbl val="0"/>
      </c:catAx>
      <c:valAx>
        <c:axId val="124016128"/>
        <c:scaling>
          <c:orientation val="minMax"/>
          <c:min val="7.0000000000000007E-2"/>
        </c:scaling>
        <c:delete val="0"/>
        <c:axPos val="l"/>
        <c:majorGridlines/>
        <c:numFmt formatCode="00,000%" sourceLinked="1"/>
        <c:majorTickMark val="out"/>
        <c:minorTickMark val="none"/>
        <c:tickLblPos val="nextTo"/>
        <c:crossAx val="12401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  <a:endParaRPr lang="de-DE">
              <a:effectLst/>
            </a:endParaRPr>
          </a:p>
          <a:p>
            <a:pPr>
              <a:defRPr/>
            </a:pPr>
            <a:r>
              <a:rPr lang="de-DE" sz="1800" b="1" i="0" baseline="0">
                <a:effectLst/>
              </a:rPr>
              <a:t>(Local in Correlation)</a:t>
            </a:r>
            <a:endParaRPr lang="de-DE">
              <a:effectLst/>
            </a:endParaRPr>
          </a:p>
          <a:p>
            <a:pPr>
              <a:defRPr/>
            </a:pP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VanillasCross3M_new!$BC$95:$BM$95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VanillasCross3M_new!$BQ$75</c:f>
              <c:strCache>
                <c:ptCount val="1"/>
                <c:pt idx="0">
                  <c:v>local corr, local in cross corr,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VanillasCross3M_new!$BQ$91:$CA$91</c:f>
              <c:numCache>
                <c:formatCode>General</c:formatCode>
                <c:ptCount val="11"/>
                <c:pt idx="0">
                  <c:v>7.8869548186384461E-2</c:v>
                </c:pt>
                <c:pt idx="1">
                  <c:v>7.597559552486649E-2</c:v>
                </c:pt>
                <c:pt idx="2">
                  <c:v>7.4585380016140054E-2</c:v>
                </c:pt>
                <c:pt idx="3">
                  <c:v>7.3670334770193732E-2</c:v>
                </c:pt>
                <c:pt idx="4">
                  <c:v>7.3784794288547464E-2</c:v>
                </c:pt>
                <c:pt idx="5">
                  <c:v>7.4977611615410514E-2</c:v>
                </c:pt>
                <c:pt idx="6">
                  <c:v>7.7393264610875534E-2</c:v>
                </c:pt>
                <c:pt idx="7">
                  <c:v>8.0374529653387206E-2</c:v>
                </c:pt>
                <c:pt idx="8">
                  <c:v>8.5228296636535333E-2</c:v>
                </c:pt>
                <c:pt idx="9">
                  <c:v>8.967215863078612E-2</c:v>
                </c:pt>
                <c:pt idx="10">
                  <c:v>9.6750099138797188E-2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VanillasCross3M_new!$BC$91:$BM$91</c:f>
              <c:numCache>
                <c:formatCode>General</c:formatCode>
                <c:ptCount val="11"/>
                <c:pt idx="0">
                  <c:v>8.100067895098742E-2</c:v>
                </c:pt>
                <c:pt idx="1">
                  <c:v>7.7238259357456776E-2</c:v>
                </c:pt>
                <c:pt idx="2">
                  <c:v>7.5371254262613194E-2</c:v>
                </c:pt>
                <c:pt idx="3">
                  <c:v>7.406242831084657E-2</c:v>
                </c:pt>
                <c:pt idx="4">
                  <c:v>7.4104428988017571E-2</c:v>
                </c:pt>
                <c:pt idx="5">
                  <c:v>7.5315847509340644E-2</c:v>
                </c:pt>
                <c:pt idx="6">
                  <c:v>7.7064939865853763E-2</c:v>
                </c:pt>
                <c:pt idx="7">
                  <c:v>8.0406929019582851E-2</c:v>
                </c:pt>
                <c:pt idx="8">
                  <c:v>8.5602357171058172E-2</c:v>
                </c:pt>
                <c:pt idx="9">
                  <c:v>9.0135883075719569E-2</c:v>
                </c:pt>
                <c:pt idx="10">
                  <c:v>9.7119111310661754E-2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numRef>
              <c:f>VanillasCross3M_new!$AA$44:$AK$44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430208"/>
        <c:axId val="124431744"/>
      </c:lineChart>
      <c:catAx>
        <c:axId val="12443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431744"/>
        <c:crosses val="autoZero"/>
        <c:auto val="1"/>
        <c:lblAlgn val="ctr"/>
        <c:lblOffset val="100"/>
        <c:noMultiLvlLbl val="0"/>
      </c:catAx>
      <c:valAx>
        <c:axId val="12443174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3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Implied EUR-GBP Smile by Multi Asset Local</a:t>
            </a:r>
            <a:r>
              <a:rPr lang="de-DE" baseline="0"/>
              <a:t> Volatility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96736"/>
        <c:axId val="124198272"/>
      </c:lineChart>
      <c:catAx>
        <c:axId val="12419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198272"/>
        <c:crosses val="autoZero"/>
        <c:auto val="1"/>
        <c:lblAlgn val="ctr"/>
        <c:lblOffset val="100"/>
        <c:noMultiLvlLbl val="0"/>
      </c:catAx>
      <c:valAx>
        <c:axId val="12419827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4196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VanillasCross3M_new!$AA$62:$AK$62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VanillasCross3M_new!$CD$58:$CN$58</c:f>
              <c:numCache>
                <c:formatCode>General</c:formatCode>
                <c:ptCount val="11"/>
                <c:pt idx="0">
                  <c:v>8.1513776738661198E-2</c:v>
                </c:pt>
                <c:pt idx="1">
                  <c:v>7.7646599178426617E-2</c:v>
                </c:pt>
                <c:pt idx="2">
                  <c:v>7.5717722714242347E-2</c:v>
                </c:pt>
                <c:pt idx="3">
                  <c:v>7.4367887294893256E-2</c:v>
                </c:pt>
                <c:pt idx="4">
                  <c:v>7.4350061490737876E-2</c:v>
                </c:pt>
                <c:pt idx="5">
                  <c:v>7.5641079924262528E-2</c:v>
                </c:pt>
                <c:pt idx="6">
                  <c:v>7.728825912946051E-2</c:v>
                </c:pt>
                <c:pt idx="7">
                  <c:v>8.0696672665334576E-2</c:v>
                </c:pt>
                <c:pt idx="8">
                  <c:v>8.5870274394635487E-2</c:v>
                </c:pt>
                <c:pt idx="9">
                  <c:v>9.0331483081219147E-2</c:v>
                </c:pt>
                <c:pt idx="10">
                  <c:v>9.7359666953346094E-2</c:v>
                </c:pt>
              </c:numCache>
            </c:numRef>
          </c:val>
          <c:smooth val="0"/>
        </c:ser>
        <c:ser>
          <c:idx val="1"/>
          <c:order val="2"/>
          <c:tx>
            <c:v>localCorr 100T cal,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VanillasCross3M_new!$AA$58:$AK$58</c:f>
              <c:numCache>
                <c:formatCode>General</c:formatCode>
                <c:ptCount val="11"/>
                <c:pt idx="0">
                  <c:v>7.9380279200340076E-2</c:v>
                </c:pt>
                <c:pt idx="1">
                  <c:v>7.6298641777781062E-2</c:v>
                </c:pt>
                <c:pt idx="2">
                  <c:v>7.4860676969315962E-2</c:v>
                </c:pt>
                <c:pt idx="3">
                  <c:v>7.386996313224535E-2</c:v>
                </c:pt>
                <c:pt idx="4">
                  <c:v>7.3943845302352443E-2</c:v>
                </c:pt>
                <c:pt idx="5">
                  <c:v>7.5136732546924628E-2</c:v>
                </c:pt>
                <c:pt idx="6">
                  <c:v>7.7601965638741444E-2</c:v>
                </c:pt>
                <c:pt idx="7">
                  <c:v>8.0594271026008607E-2</c:v>
                </c:pt>
                <c:pt idx="8">
                  <c:v>8.5463754735999042E-2</c:v>
                </c:pt>
                <c:pt idx="9">
                  <c:v>8.989843742800066E-2</c:v>
                </c:pt>
                <c:pt idx="10">
                  <c:v>9.7074464665871746E-2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47424"/>
        <c:axId val="124253312"/>
      </c:lineChart>
      <c:catAx>
        <c:axId val="124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253312"/>
        <c:crosses val="autoZero"/>
        <c:auto val="1"/>
        <c:lblAlgn val="ctr"/>
        <c:lblOffset val="100"/>
        <c:noMultiLvlLbl val="0"/>
      </c:catAx>
      <c:valAx>
        <c:axId val="12425331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4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Cross-Volatility)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VanillasCross3M_new!$BQ$109</c:f>
              <c:strCache>
                <c:ptCount val="1"/>
                <c:pt idx="0">
                  <c:v>local in vola,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VanillasCross3M_new!$BQ$126:$CA$126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7.6850353680883998E-2</c:v>
                </c:pt>
                <c:pt idx="7">
                  <c:v>7.998494086794565E-2</c:v>
                </c:pt>
                <c:pt idx="8">
                  <c:v>8.5086254404016445E-2</c:v>
                </c:pt>
                <c:pt idx="9">
                  <c:v>8.9522332658996479E-2</c:v>
                </c:pt>
                <c:pt idx="10">
                  <c:v>9.6083873635285102E-2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VanillasCross3M_new!$BC$108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VanillasCross3M_new!$BC$125:$BM$125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08864"/>
        <c:axId val="124314752"/>
      </c:lineChart>
      <c:catAx>
        <c:axId val="12430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314752"/>
        <c:crosses val="autoZero"/>
        <c:auto val="1"/>
        <c:lblAlgn val="ctr"/>
        <c:lblOffset val="100"/>
        <c:noMultiLvlLbl val="0"/>
      </c:catAx>
      <c:valAx>
        <c:axId val="12431475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30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Cross-skewed correlation)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VanillasCross3M_new!$BQ$143</c:f>
              <c:strCache>
                <c:ptCount val="1"/>
                <c:pt idx="0">
                  <c:v>skew, beta=0.5, 10T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VanillasCross3M_new!$BQ$159:$CA$159</c:f>
              <c:numCache>
                <c:formatCode>General</c:formatCode>
                <c:ptCount val="11"/>
                <c:pt idx="0">
                  <c:v>8.0852381190090611E-2</c:v>
                </c:pt>
                <c:pt idx="1">
                  <c:v>7.7121930742048372E-2</c:v>
                </c:pt>
                <c:pt idx="2">
                  <c:v>7.528517912658414E-2</c:v>
                </c:pt>
                <c:pt idx="3">
                  <c:v>7.3979196803346414E-2</c:v>
                </c:pt>
                <c:pt idx="4">
                  <c:v>7.4010700195599827E-2</c:v>
                </c:pt>
                <c:pt idx="5">
                  <c:v>7.5246174604561039E-2</c:v>
                </c:pt>
                <c:pt idx="6">
                  <c:v>7.7094388078057602E-2</c:v>
                </c:pt>
                <c:pt idx="7">
                  <c:v>8.0436370589948E-2</c:v>
                </c:pt>
                <c:pt idx="8">
                  <c:v>8.5645903621084665E-2</c:v>
                </c:pt>
                <c:pt idx="9">
                  <c:v>9.0183071322621072E-2</c:v>
                </c:pt>
                <c:pt idx="10">
                  <c:v>9.7180613833091498E-2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VanillasCross3M_new!$BC$108</c:f>
              <c:strCache>
                <c:ptCount val="1"/>
                <c:pt idx="0">
                  <c:v>local in vola, 100T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VanillasCross3M_new!$BC$159:$BM$159</c:f>
              <c:numCache>
                <c:formatCode>General</c:formatCode>
                <c:ptCount val="11"/>
                <c:pt idx="0">
                  <c:v>7.8883711584848956E-2</c:v>
                </c:pt>
                <c:pt idx="1">
                  <c:v>7.5986339726916749E-2</c:v>
                </c:pt>
                <c:pt idx="2">
                  <c:v>7.4586118491696857E-2</c:v>
                </c:pt>
                <c:pt idx="3">
                  <c:v>7.3676202249173053E-2</c:v>
                </c:pt>
                <c:pt idx="4">
                  <c:v>7.3790031229591574E-2</c:v>
                </c:pt>
                <c:pt idx="5">
                  <c:v>7.4982617650650313E-2</c:v>
                </c:pt>
                <c:pt idx="6">
                  <c:v>7.7402611737375407E-2</c:v>
                </c:pt>
                <c:pt idx="7">
                  <c:v>8.0381505116372889E-2</c:v>
                </c:pt>
                <c:pt idx="8">
                  <c:v>8.5245453183528261E-2</c:v>
                </c:pt>
                <c:pt idx="9">
                  <c:v>8.9677487589383903E-2</c:v>
                </c:pt>
                <c:pt idx="10">
                  <c:v>9.6779508218932733E-2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VanillasCross3M_new!$AQ$58:$BA$58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7.6076086304302015E-2</c:v>
                </c:pt>
                <c:pt idx="7">
                  <c:v>7.7933297855991748E-2</c:v>
                </c:pt>
                <c:pt idx="8">
                  <c:v>8.1019111945261679E-2</c:v>
                </c:pt>
                <c:pt idx="9">
                  <c:v>8.3799828903209791E-2</c:v>
                </c:pt>
                <c:pt idx="10">
                  <c:v>8.830357071253167E-2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VanillasCross3M_new!$BC$58:$BM$58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7.5364277605581884E-2</c:v>
                </c:pt>
                <c:pt idx="7">
                  <c:v>7.7228117367383997E-2</c:v>
                </c:pt>
                <c:pt idx="8">
                  <c:v>8.0324494553493817E-2</c:v>
                </c:pt>
                <c:pt idx="9">
                  <c:v>8.3113347133871793E-2</c:v>
                </c:pt>
                <c:pt idx="10">
                  <c:v>8.7629863413409573E-2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VanillasCross3M_new!$BR$58:$CB$58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7.5243927179129366E-2</c:v>
                </c:pt>
                <c:pt idx="7">
                  <c:v>7.676666408753012E-2</c:v>
                </c:pt>
                <c:pt idx="8">
                  <c:v>7.951722423397263E-2</c:v>
                </c:pt>
                <c:pt idx="9">
                  <c:v>8.2332910341768373E-2</c:v>
                </c:pt>
                <c:pt idx="10">
                  <c:v>8.7274203127213165E-2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59808"/>
        <c:axId val="124361344"/>
      </c:lineChart>
      <c:catAx>
        <c:axId val="12435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361344"/>
        <c:crosses val="autoZero"/>
        <c:auto val="1"/>
        <c:lblAlgn val="ctr"/>
        <c:lblOffset val="100"/>
        <c:noMultiLvlLbl val="0"/>
      </c:catAx>
      <c:valAx>
        <c:axId val="12436134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35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Implied EUR-GBP Smile by Local Correlation </a:t>
            </a:r>
          </a:p>
          <a:p>
            <a:pPr>
              <a:defRPr/>
            </a:pPr>
            <a:r>
              <a:rPr lang="de-DE" sz="1800" b="1" i="0" baseline="0">
                <a:effectLst/>
              </a:rPr>
              <a:t>(Local in Cross-Covariance)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VanillasCross3M_new!$CD$43</c:f>
              <c:strCache>
                <c:ptCount val="1"/>
                <c:pt idx="0">
                  <c:v>localCorr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4.9358825423405578E-3</c:v>
                </c:pt>
                <c:pt idx="7">
                  <c:v>8.5841078457122924E-3</c:v>
                </c:pt>
                <c:pt idx="8">
                  <c:v>1.4086902453755046E-2</c:v>
                </c:pt>
                <c:pt idx="9">
                  <c:v>1.8424071443630036E-2</c:v>
                </c:pt>
                <c:pt idx="10">
                  <c:v>2.4974030698349931E-2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VanillasCross3M_new!$AN$42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VanillasCross3M_new!$AQ$54:$BA$54</c:f>
              <c:numCache>
                <c:formatCode>General</c:formatCode>
                <c:ptCount val="11"/>
                <c:pt idx="0">
                  <c:v>7.837704519644477E-2</c:v>
                </c:pt>
                <c:pt idx="1">
                  <c:v>7.6280759077188065E-2</c:v>
                </c:pt>
                <c:pt idx="2">
                  <c:v>7.5304962149830595E-2</c:v>
                </c:pt>
                <c:pt idx="3">
                  <c:v>7.4849233118741865E-2</c:v>
                </c:pt>
                <c:pt idx="4">
                  <c:v>7.5097223886806772E-2</c:v>
                </c:pt>
                <c:pt idx="5">
                  <c:v>7.584691700304888E-2</c:v>
                </c:pt>
                <c:pt idx="6">
                  <c:v>7.752986566332784E-2</c:v>
                </c:pt>
                <c:pt idx="7">
                  <c:v>7.9676142159225763E-2</c:v>
                </c:pt>
                <c:pt idx="8">
                  <c:v>8.3525379850310416E-2</c:v>
                </c:pt>
                <c:pt idx="9">
                  <c:v>8.7422203724358022E-2</c:v>
                </c:pt>
                <c:pt idx="10">
                  <c:v>9.5011303185052159E-2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VanillasCross3M_new!$BC$42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VanillasCross3M_new!$BC$54:$BM$54</c:f>
              <c:numCache>
                <c:formatCode>General</c:formatCode>
                <c:ptCount val="11"/>
                <c:pt idx="0">
                  <c:v>7.7706662178445768E-2</c:v>
                </c:pt>
                <c:pt idx="1">
                  <c:v>7.5597979402201212E-2</c:v>
                </c:pt>
                <c:pt idx="2">
                  <c:v>7.4607848499778015E-2</c:v>
                </c:pt>
                <c:pt idx="3">
                  <c:v>7.4134382460822754E-2</c:v>
                </c:pt>
                <c:pt idx="4">
                  <c:v>7.4369493888657878E-2</c:v>
                </c:pt>
                <c:pt idx="5">
                  <c:v>7.5121620367347111E-2</c:v>
                </c:pt>
                <c:pt idx="6">
                  <c:v>7.6813003799082416E-2</c:v>
                </c:pt>
                <c:pt idx="7">
                  <c:v>7.8970238558488073E-2</c:v>
                </c:pt>
                <c:pt idx="8">
                  <c:v>8.2843883684913674E-2</c:v>
                </c:pt>
                <c:pt idx="9">
                  <c:v>8.6772798659721692E-2</c:v>
                </c:pt>
                <c:pt idx="10">
                  <c:v>9.4447672759416484E-2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VanillasCross3M_new!$BO$42</c:f>
              <c:strCache>
                <c:ptCount val="1"/>
                <c:pt idx="0">
                  <c:v>multi asset 100000, corr 52%</c:v>
                </c:pt>
              </c:strCache>
            </c:strRef>
          </c:tx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VanillasCross3M_new!$BR$54:$CB$54</c:f>
              <c:numCache>
                <c:formatCode>General</c:formatCode>
                <c:ptCount val="11"/>
                <c:pt idx="0">
                  <c:v>7.5244320983574184E-2</c:v>
                </c:pt>
                <c:pt idx="1">
                  <c:v>7.3934701130409966E-2</c:v>
                </c:pt>
                <c:pt idx="2">
                  <c:v>7.3406419928669281E-2</c:v>
                </c:pt>
                <c:pt idx="3">
                  <c:v>7.3262892677568942E-2</c:v>
                </c:pt>
                <c:pt idx="4">
                  <c:v>7.3496606627201977E-2</c:v>
                </c:pt>
                <c:pt idx="5">
                  <c:v>7.4160586926063823E-2</c:v>
                </c:pt>
                <c:pt idx="6">
                  <c:v>7.5571648213095463E-2</c:v>
                </c:pt>
                <c:pt idx="7">
                  <c:v>7.7154979320819661E-2</c:v>
                </c:pt>
                <c:pt idx="8">
                  <c:v>8.0073887719273804E-2</c:v>
                </c:pt>
                <c:pt idx="9">
                  <c:v>8.3142244621207589E-2</c:v>
                </c:pt>
                <c:pt idx="10">
                  <c:v>8.8813097895009074E-2</c:v>
                </c:pt>
              </c:numCache>
            </c:numRef>
          </c:val>
          <c:smooth val="0"/>
        </c:ser>
        <c:ser>
          <c:idx val="6"/>
          <c:order val="5"/>
          <c:marker>
            <c:symbol val="none"/>
          </c:marker>
          <c:val>
            <c:numRef>
              <c:f>VanillasCross3M_new!$L$46:$V$46</c:f>
              <c:numCache>
                <c:formatCode>#,#00%</c:formatCode>
                <c:ptCount val="11"/>
                <c:pt idx="0" formatCode="000,000%">
                  <c:v>1.9572618231379617E-2</c:v>
                </c:pt>
                <c:pt idx="1">
                  <c:v>0</c:v>
                </c:pt>
                <c:pt idx="2">
                  <c:v>0</c:v>
                </c:pt>
                <c:pt idx="3">
                  <c:v>7.5012302361125889E-3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6"/>
          <c:tx>
            <c:v>putCallMix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v>marketQuotes2</c:v>
          </c:tx>
          <c:marker>
            <c:symbol val="none"/>
          </c:marker>
          <c:val>
            <c:numRef>
              <c:f>VolSurface_EURGBP!$C$32:$M$32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55264"/>
        <c:axId val="124556800"/>
      </c:lineChart>
      <c:catAx>
        <c:axId val="12455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556800"/>
        <c:crosses val="autoZero"/>
        <c:auto val="1"/>
        <c:lblAlgn val="ctr"/>
        <c:lblOffset val="100"/>
        <c:noMultiLvlLbl val="0"/>
      </c:catAx>
      <c:valAx>
        <c:axId val="12455680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5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baseline="0">
                <a:effectLst/>
              </a:rPr>
              <a:t>crnt</a:t>
            </a:r>
            <a:endParaRPr lang="de-DE">
              <a:effectLst/>
            </a:endParaRP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VolSurface_EURGBP!$C$5:$M$5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VanillasCross3M_new!$AQ$62:$BA$62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tx>
            <c:v>putCallMix</c:v>
          </c:tx>
          <c:marker>
            <c:symbol val="none"/>
          </c:marker>
          <c:val>
            <c:numRef>
              <c:f>VanillasCross3M_new!$L$58:$V$58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2"/>
          <c:tx>
            <c:v>marketQuotes2</c:v>
          </c:tx>
          <c:marker>
            <c:symbol val="none"/>
          </c:marker>
          <c:val>
            <c:numRef>
              <c:f>VolSurface_EURGBP!$C$32:$M$32</c:f>
              <c:numCache>
                <c:formatCode>General</c:formatCode>
                <c:ptCount val="11"/>
                <c:pt idx="0">
                  <c:v>7.8670000000000004E-2</c:v>
                </c:pt>
                <c:pt idx="1">
                  <c:v>7.6749999999999999E-2</c:v>
                </c:pt>
                <c:pt idx="2">
                  <c:v>7.5560000000000002E-2</c:v>
                </c:pt>
                <c:pt idx="3">
                  <c:v>7.4400000000000008E-2</c:v>
                </c:pt>
                <c:pt idx="4">
                  <c:v>7.4249999999999997E-2</c:v>
                </c:pt>
                <c:pt idx="5">
                  <c:v>7.5300000000000006E-2</c:v>
                </c:pt>
                <c:pt idx="6">
                  <c:v>7.7699999999999991E-2</c:v>
                </c:pt>
                <c:pt idx="7">
                  <c:v>8.1000000000000003E-2</c:v>
                </c:pt>
                <c:pt idx="8">
                  <c:v>8.5500000000000007E-2</c:v>
                </c:pt>
                <c:pt idx="9">
                  <c:v>9.0999999999999998E-2</c:v>
                </c:pt>
                <c:pt idx="10">
                  <c:v>9.6999999999999989E-2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74720"/>
        <c:axId val="125637376"/>
      </c:lineChart>
      <c:catAx>
        <c:axId val="12457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637376"/>
        <c:crosses val="autoZero"/>
        <c:auto val="1"/>
        <c:lblAlgn val="ctr"/>
        <c:lblOffset val="100"/>
        <c:noMultiLvlLbl val="0"/>
      </c:catAx>
      <c:valAx>
        <c:axId val="125637376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7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2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2"/>
          <c:order val="3"/>
          <c:marker>
            <c:symbol val="none"/>
          </c:marker>
          <c:val>
            <c:numRef>
              <c:f>VanillasCross3M_new!$BC$121:$BM$121</c:f>
              <c:numCache>
                <c:formatCode>General</c:formatCode>
                <c:ptCount val="11"/>
                <c:pt idx="0">
                  <c:v>7.8351813765843673E-2</c:v>
                </c:pt>
                <c:pt idx="1">
                  <c:v>7.5658952191059878E-2</c:v>
                </c:pt>
                <c:pt idx="2">
                  <c:v>7.4340662262849008E-2</c:v>
                </c:pt>
                <c:pt idx="3">
                  <c:v>7.3474641647045771E-2</c:v>
                </c:pt>
                <c:pt idx="4">
                  <c:v>7.3593853324366659E-2</c:v>
                </c:pt>
                <c:pt idx="5">
                  <c:v>7.4777564306737515E-2</c:v>
                </c:pt>
                <c:pt idx="6">
                  <c:v>7.7521190183584984E-2</c:v>
                </c:pt>
                <c:pt idx="7">
                  <c:v>8.050522709837403E-2</c:v>
                </c:pt>
                <c:pt idx="8">
                  <c:v>8.5414017499660017E-2</c:v>
                </c:pt>
                <c:pt idx="9">
                  <c:v>8.9929440150563075E-2</c:v>
                </c:pt>
                <c:pt idx="10">
                  <c:v>9.7133275854172363E-2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VanillasCross3M_new!$BQ$122:$CA$122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ser>
          <c:idx val="4"/>
          <c:order val="4"/>
          <c:tx>
            <c:v>market</c:v>
          </c:tx>
          <c:marker>
            <c:symbol val="none"/>
          </c:marker>
          <c:val>
            <c:numRef>
              <c:f>VanillasCross3M_new!$BC$129:$BM$129</c:f>
              <c:numCache>
                <c:formatCode>General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73472"/>
        <c:axId val="125675008"/>
      </c:lineChart>
      <c:catAx>
        <c:axId val="125673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5675008"/>
        <c:crosses val="autoZero"/>
        <c:auto val="1"/>
        <c:lblAlgn val="ctr"/>
        <c:lblOffset val="100"/>
        <c:noMultiLvlLbl val="0"/>
      </c:catAx>
      <c:valAx>
        <c:axId val="12567500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7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VanillasCross3M_new!$BC$113:$BM$113</c:f>
              <c:numCache>
                <c:formatCode>General</c:formatCode>
                <c:ptCount val="11"/>
                <c:pt idx="0">
                  <c:v>7.7181809789060141E-2</c:v>
                </c:pt>
                <c:pt idx="1">
                  <c:v>7.4976122721291866E-2</c:v>
                </c:pt>
                <c:pt idx="2">
                  <c:v>7.3835371598456934E-2</c:v>
                </c:pt>
                <c:pt idx="3">
                  <c:v>7.3110141739558127E-2</c:v>
                </c:pt>
                <c:pt idx="4">
                  <c:v>7.3285587148382222E-2</c:v>
                </c:pt>
                <c:pt idx="5">
                  <c:v>7.4491016202633556E-2</c:v>
                </c:pt>
                <c:pt idx="6">
                  <c:v>7.721582860240922E-2</c:v>
                </c:pt>
                <c:pt idx="7">
                  <c:v>8.0150129726622443E-2</c:v>
                </c:pt>
                <c:pt idx="8">
                  <c:v>8.493379139007412E-2</c:v>
                </c:pt>
                <c:pt idx="9">
                  <c:v>8.9281391199717661E-2</c:v>
                </c:pt>
                <c:pt idx="10">
                  <c:v>9.6058451431174599E-2</c:v>
                </c:pt>
              </c:numCache>
            </c:numRef>
          </c:val>
          <c:smooth val="0"/>
        </c:ser>
        <c:ser>
          <c:idx val="3"/>
          <c:order val="1"/>
          <c:tx>
            <c:v>10T2</c:v>
          </c:tx>
          <c:marker>
            <c:symbol val="none"/>
          </c:marker>
          <c:val>
            <c:numRef>
              <c:f>VanillasCross3M_new!$BQ$122:$CA$122</c:f>
              <c:numCache>
                <c:formatCode>General</c:formatCode>
                <c:ptCount val="11"/>
                <c:pt idx="0">
                  <c:v>8.0624147994833015E-2</c:v>
                </c:pt>
                <c:pt idx="1">
                  <c:v>7.674701642551815E-2</c:v>
                </c:pt>
                <c:pt idx="2">
                  <c:v>7.4944886410988884E-2</c:v>
                </c:pt>
                <c:pt idx="3">
                  <c:v>7.3712724639066807E-2</c:v>
                </c:pt>
                <c:pt idx="4">
                  <c:v>7.3725338303051779E-2</c:v>
                </c:pt>
                <c:pt idx="5">
                  <c:v>7.4896513845822382E-2</c:v>
                </c:pt>
                <c:pt idx="6">
                  <c:v>7.7877815944822029E-2</c:v>
                </c:pt>
                <c:pt idx="7">
                  <c:v>8.1206422120501776E-2</c:v>
                </c:pt>
                <c:pt idx="8">
                  <c:v>8.6778928043522538E-2</c:v>
                </c:pt>
                <c:pt idx="9">
                  <c:v>9.1843869236711617E-2</c:v>
                </c:pt>
                <c:pt idx="10">
                  <c:v>0.10001493622125408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95872"/>
        <c:axId val="125697408"/>
      </c:lineChart>
      <c:catAx>
        <c:axId val="125695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5697408"/>
        <c:crosses val="autoZero"/>
        <c:auto val="1"/>
        <c:lblAlgn val="ctr"/>
        <c:lblOffset val="100"/>
        <c:noMultiLvlLbl val="0"/>
      </c:catAx>
      <c:valAx>
        <c:axId val="12569740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69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tx>
            <c:v>localVol 100T kal,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8.7826674376391051E-2</c:v>
                </c:pt>
                <c:pt idx="1">
                  <c:v>8.5206689795921095E-2</c:v>
                </c:pt>
                <c:pt idx="2">
                  <c:v>8.0579466161552996E-2</c:v>
                </c:pt>
                <c:pt idx="3">
                  <c:v>7.5919483061312382E-2</c:v>
                </c:pt>
                <c:pt idx="4">
                  <c:v>7.4414331944956669E-2</c:v>
                </c:pt>
                <c:pt idx="5">
                  <c:v>7.5303820986410946E-2</c:v>
                </c:pt>
                <c:pt idx="6">
                  <c:v>8.0065993169511268E-2</c:v>
                </c:pt>
                <c:pt idx="7">
                  <c:v>8.5743913281438627E-2</c:v>
                </c:pt>
                <c:pt idx="8">
                  <c:v>9.5373144229972881E-2</c:v>
                </c:pt>
                <c:pt idx="9">
                  <c:v>0.10496731142913439</c:v>
                </c:pt>
                <c:pt idx="10">
                  <c:v>0.11609003703278088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8.7016024912494827E-2</c:v>
                </c:pt>
                <c:pt idx="1">
                  <c:v>8.4628279707231593E-2</c:v>
                </c:pt>
                <c:pt idx="2">
                  <c:v>7.9905541737062866E-2</c:v>
                </c:pt>
                <c:pt idx="3">
                  <c:v>7.5239623336090466E-2</c:v>
                </c:pt>
                <c:pt idx="4">
                  <c:v>7.3703426081781265E-2</c:v>
                </c:pt>
                <c:pt idx="5">
                  <c:v>7.4581158806600253E-2</c:v>
                </c:pt>
                <c:pt idx="6">
                  <c:v>7.9351876370175697E-2</c:v>
                </c:pt>
                <c:pt idx="7">
                  <c:v>8.5062348683662872E-2</c:v>
                </c:pt>
                <c:pt idx="8">
                  <c:v>9.4842050108172066E-2</c:v>
                </c:pt>
                <c:pt idx="9">
                  <c:v>0.10442411069044394</c:v>
                </c:pt>
                <c:pt idx="10">
                  <c:v>0.1156909036582265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VanillasCross3M!$CD$43</c:f>
              <c:strCache>
                <c:ptCount val="1"/>
                <c:pt idx="0">
                  <c:v>local 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VanillasCross3M!$CD$54:$CN$54</c:f>
              <c:numCache>
                <c:formatCode>General</c:formatCode>
                <c:ptCount val="11"/>
                <c:pt idx="0">
                  <c:v>0.10165208907152559</c:v>
                </c:pt>
                <c:pt idx="1">
                  <c:v>9.0415010482856953E-2</c:v>
                </c:pt>
                <c:pt idx="2">
                  <c:v>8.3549987617937263E-2</c:v>
                </c:pt>
                <c:pt idx="3">
                  <c:v>7.5956091299367562E-2</c:v>
                </c:pt>
                <c:pt idx="4">
                  <c:v>7.3019137244977342E-2</c:v>
                </c:pt>
                <c:pt idx="5">
                  <c:v>7.4488045239632081E-2</c:v>
                </c:pt>
                <c:pt idx="6">
                  <c:v>8.260050576468167E-2</c:v>
                </c:pt>
                <c:pt idx="7">
                  <c:v>9.1642704267521469E-2</c:v>
                </c:pt>
                <c:pt idx="8">
                  <c:v>0.10543574775513076</c:v>
                </c:pt>
                <c:pt idx="9">
                  <c:v>0.11871596624923615</c:v>
                </c:pt>
                <c:pt idx="10">
                  <c:v>0.13937064957420348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83232"/>
        <c:axId val="40384768"/>
      </c:lineChart>
      <c:catAx>
        <c:axId val="4038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384768"/>
        <c:crosses val="autoZero"/>
        <c:auto val="1"/>
        <c:lblAlgn val="ctr"/>
        <c:lblOffset val="100"/>
        <c:noMultiLvlLbl val="0"/>
      </c:catAx>
      <c:valAx>
        <c:axId val="4038476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38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tx>
            <c:v>localVol 100T kal, 100T val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VanillasCross3M!$AN$42</c:f>
              <c:strCache>
                <c:ptCount val="1"/>
                <c:pt idx="0">
                  <c:v>multi asset 10000, corr 50%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VanillasCross3M!$AQ$54:$BA$54</c:f>
              <c:numCache>
                <c:formatCode>General</c:formatCode>
                <c:ptCount val="11"/>
                <c:pt idx="0">
                  <c:v>8.7826674376391051E-2</c:v>
                </c:pt>
                <c:pt idx="1">
                  <c:v>8.5206689795921095E-2</c:v>
                </c:pt>
                <c:pt idx="2">
                  <c:v>8.0579466161552996E-2</c:v>
                </c:pt>
                <c:pt idx="3">
                  <c:v>7.5919483061312382E-2</c:v>
                </c:pt>
                <c:pt idx="4">
                  <c:v>7.4414331944956669E-2</c:v>
                </c:pt>
                <c:pt idx="5">
                  <c:v>7.5303820986410946E-2</c:v>
                </c:pt>
                <c:pt idx="6">
                  <c:v>8.0065993169511268E-2</c:v>
                </c:pt>
                <c:pt idx="7">
                  <c:v>8.5743913281438627E-2</c:v>
                </c:pt>
                <c:pt idx="8">
                  <c:v>9.5373144229972881E-2</c:v>
                </c:pt>
                <c:pt idx="9">
                  <c:v>0.10496731142913439</c:v>
                </c:pt>
                <c:pt idx="10">
                  <c:v>0.11609003703278088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VanillasCross3M!$BC$42</c:f>
              <c:strCache>
                <c:ptCount val="1"/>
                <c:pt idx="0">
                  <c:v>multi asset 10000, corr 51%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VanillasCross3M!$BC$54:$BM$54</c:f>
              <c:numCache>
                <c:formatCode>General</c:formatCode>
                <c:ptCount val="11"/>
                <c:pt idx="0">
                  <c:v>8.7016024912494827E-2</c:v>
                </c:pt>
                <c:pt idx="1">
                  <c:v>8.4628279707231593E-2</c:v>
                </c:pt>
                <c:pt idx="2">
                  <c:v>7.9905541737062866E-2</c:v>
                </c:pt>
                <c:pt idx="3">
                  <c:v>7.5239623336090466E-2</c:v>
                </c:pt>
                <c:pt idx="4">
                  <c:v>7.3703426081781265E-2</c:v>
                </c:pt>
                <c:pt idx="5">
                  <c:v>7.4581158806600253E-2</c:v>
                </c:pt>
                <c:pt idx="6">
                  <c:v>7.9351876370175697E-2</c:v>
                </c:pt>
                <c:pt idx="7">
                  <c:v>8.5062348683662872E-2</c:v>
                </c:pt>
                <c:pt idx="8">
                  <c:v>9.4842050108172066E-2</c:v>
                </c:pt>
                <c:pt idx="9">
                  <c:v>0.10442411069044394</c:v>
                </c:pt>
                <c:pt idx="10">
                  <c:v>0.1156909036582265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VanillasCross3M!$CD$43</c:f>
              <c:strCache>
                <c:ptCount val="1"/>
                <c:pt idx="0">
                  <c:v>local corr 100T cal, 10T val</c:v>
                </c:pt>
              </c:strCache>
            </c:strRef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VanillasCross3M!$AA$44:$AK$44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VanillasCross3M!$CD$54:$CN$54</c:f>
              <c:numCache>
                <c:formatCode>General</c:formatCode>
                <c:ptCount val="11"/>
                <c:pt idx="0">
                  <c:v>0.10165208907152559</c:v>
                </c:pt>
                <c:pt idx="1">
                  <c:v>9.0415010482856953E-2</c:v>
                </c:pt>
                <c:pt idx="2">
                  <c:v>8.3549987617937263E-2</c:v>
                </c:pt>
                <c:pt idx="3">
                  <c:v>7.5956091299367562E-2</c:v>
                </c:pt>
                <c:pt idx="4">
                  <c:v>7.3019137244977342E-2</c:v>
                </c:pt>
                <c:pt idx="5">
                  <c:v>7.4488045239632081E-2</c:v>
                </c:pt>
                <c:pt idx="6">
                  <c:v>8.260050576468167E-2</c:v>
                </c:pt>
                <c:pt idx="7">
                  <c:v>9.1642704267521469E-2</c:v>
                </c:pt>
                <c:pt idx="8">
                  <c:v>0.10543574775513076</c:v>
                </c:pt>
                <c:pt idx="9">
                  <c:v>0.11871596624923615</c:v>
                </c:pt>
                <c:pt idx="10">
                  <c:v>0.13937064957420348</c:v>
                </c:pt>
              </c:numCache>
            </c:numRef>
          </c:val>
          <c:smooth val="0"/>
        </c:ser>
        <c:ser>
          <c:idx val="6"/>
          <c:order val="6"/>
          <c:tx>
            <c:v>crnt</c:v>
          </c:tx>
          <c:marker>
            <c:symbol val="none"/>
          </c:marker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430208"/>
        <c:axId val="40841600"/>
      </c:lineChart>
      <c:catAx>
        <c:axId val="4043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841600"/>
        <c:crosses val="autoZero"/>
        <c:auto val="1"/>
        <c:lblAlgn val="ctr"/>
        <c:lblOffset val="100"/>
        <c:noMultiLvlLbl val="0"/>
      </c:catAx>
      <c:valAx>
        <c:axId val="40841600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43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VanillasCross3M!$L$62:$V$62</c:f>
              <c:numCache>
                <c:formatCode>#,#00%</c:formatCode>
                <c:ptCount val="11"/>
                <c:pt idx="0">
                  <c:v>7.9615494253361688E-2</c:v>
                </c:pt>
                <c:pt idx="1">
                  <c:v>7.6626762020742312E-2</c:v>
                </c:pt>
                <c:pt idx="2">
                  <c:v>7.5222361878106103E-2</c:v>
                </c:pt>
                <c:pt idx="3">
                  <c:v>7.4167841421375363E-2</c:v>
                </c:pt>
                <c:pt idx="4">
                  <c:v>7.4207037721542371E-2</c:v>
                </c:pt>
                <c:pt idx="5">
                  <c:v>7.5357265045069913E-2</c:v>
                </c:pt>
                <c:pt idx="6">
                  <c:v>7.8054174387981401E-2</c:v>
                </c:pt>
                <c:pt idx="7">
                  <c:v>8.0981882654671988E-2</c:v>
                </c:pt>
                <c:pt idx="8">
                  <c:v>8.5779696164935304E-2</c:v>
                </c:pt>
                <c:pt idx="9">
                  <c:v>9.0165294443149357E-2</c:v>
                </c:pt>
                <c:pt idx="10">
                  <c:v>9.725796335071521E-2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VanillasCross3M!$L$46:$V$46</c:f>
              <c:numCache>
                <c:formatCode>#,#00%</c:formatCode>
                <c:ptCount val="11"/>
                <c:pt idx="0">
                  <c:v>1.8433901492687674E-2</c:v>
                </c:pt>
                <c:pt idx="1">
                  <c:v>1.4247052548789736E-2</c:v>
                </c:pt>
                <c:pt idx="2">
                  <c:v>0</c:v>
                </c:pt>
                <c:pt idx="3">
                  <c:v>0</c:v>
                </c:pt>
                <c:pt idx="4">
                  <c:v>3.9961774834064668E-3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VanillasCross3M!$BO$42</c:f>
              <c:strCache>
                <c:ptCount val="1"/>
                <c:pt idx="0">
                  <c:v>multi asset 10000, corr 49%</c:v>
                </c:pt>
              </c:strCache>
            </c:strRef>
          </c:tx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VanillasCross3M!$BR$54:$CB$54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1.0683645144310085E-2</c:v>
                </c:pt>
                <c:pt idx="7">
                  <c:v>0</c:v>
                </c:pt>
                <c:pt idx="8">
                  <c:v>2.8789530077639298E-2</c:v>
                </c:pt>
                <c:pt idx="9">
                  <c:v>3.8867459529573781E-2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3"/>
          <c:tx>
            <c:v>crnt</c:v>
          </c:tx>
          <c:marker>
            <c:symbol val="none"/>
          </c:marker>
          <c:cat>
            <c:numRef>
              <c:f>VanillasCross3M!$L$44:$V$44</c:f>
              <c:numCache>
                <c:formatCode>General</c:formatCode>
                <c:ptCount val="11"/>
                <c:pt idx="0">
                  <c:v>0.93783084196211497</c:v>
                </c:pt>
                <c:pt idx="1">
                  <c:v>0.9525250595146586</c:v>
                </c:pt>
                <c:pt idx="2">
                  <c:v>0.9621378809473865</c:v>
                </c:pt>
                <c:pt idx="3">
                  <c:v>0.97580128526763166</c:v>
                </c:pt>
                <c:pt idx="4">
                  <c:v>0.98642410226775057</c:v>
                </c:pt>
                <c:pt idx="5">
                  <c:v>1</c:v>
                </c:pt>
                <c:pt idx="6">
                  <c:v>1.0159173094247689</c:v>
                </c:pt>
                <c:pt idx="7">
                  <c:v>1.0286587116064256</c:v>
                </c:pt>
                <c:pt idx="8">
                  <c:v>1.0464573763345759</c:v>
                </c:pt>
                <c:pt idx="9">
                  <c:v>1.061404861051086</c:v>
                </c:pt>
                <c:pt idx="10">
                  <c:v>1.0846836371535387</c:v>
                </c:pt>
              </c:numCache>
            </c:numRef>
          </c:cat>
          <c:val>
            <c:numRef>
              <c:f>VanillasCross3M!$L$54:$V$54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8.3224060299269091E-3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72192"/>
        <c:axId val="40873984"/>
      </c:lineChart>
      <c:catAx>
        <c:axId val="4087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873984"/>
        <c:crosses val="autoZero"/>
        <c:auto val="1"/>
        <c:lblAlgn val="ctr"/>
        <c:lblOffset val="100"/>
        <c:noMultiLvlLbl val="0"/>
      </c:catAx>
      <c:valAx>
        <c:axId val="4087398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40872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MarketVol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VanillasCross1Y!$AA$65:$AK$65</c:f>
              <c:numCache>
                <c:formatCode>General</c:formatCode>
                <c:ptCount val="11"/>
                <c:pt idx="0">
                  <c:v>8.7033174734326618E-2</c:v>
                </c:pt>
                <c:pt idx="1">
                  <c:v>8.2992513981861915E-2</c:v>
                </c:pt>
                <c:pt idx="2">
                  <c:v>8.1068474481625727E-2</c:v>
                </c:pt>
                <c:pt idx="3">
                  <c:v>7.9604210032748202E-2</c:v>
                </c:pt>
                <c:pt idx="4">
                  <c:v>7.9593907224929553E-2</c:v>
                </c:pt>
                <c:pt idx="5">
                  <c:v>8.0893792931694686E-2</c:v>
                </c:pt>
                <c:pt idx="6">
                  <c:v>8.4557055429533609E-2</c:v>
                </c:pt>
                <c:pt idx="7">
                  <c:v>8.8504533253757622E-2</c:v>
                </c:pt>
                <c:pt idx="8">
                  <c:v>9.4941084509963192E-2</c:v>
                </c:pt>
                <c:pt idx="9">
                  <c:v>0.10064584858447612</c:v>
                </c:pt>
                <c:pt idx="10">
                  <c:v>0.1097278739083431</c:v>
                </c:pt>
              </c:numCache>
            </c:numRef>
          </c:val>
          <c:smooth val="0"/>
        </c:ser>
        <c:ser>
          <c:idx val="1"/>
          <c:order val="1"/>
          <c:tx>
            <c:v>localCorr 10T Cal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VanillasCross1Y!$AA$49:$AK$49</c:f>
              <c:numCache>
                <c:formatCode>General</c:formatCode>
                <c:ptCount val="11"/>
                <c:pt idx="0">
                  <c:v>8.6590659631508943E-2</c:v>
                </c:pt>
                <c:pt idx="1">
                  <c:v>8.2681363884979403E-2</c:v>
                </c:pt>
                <c:pt idx="2">
                  <c:v>8.0955225087320198E-2</c:v>
                </c:pt>
                <c:pt idx="3">
                  <c:v>7.9945516865483013E-2</c:v>
                </c:pt>
                <c:pt idx="4">
                  <c:v>8.0386911793296933E-2</c:v>
                </c:pt>
                <c:pt idx="5">
                  <c:v>8.2391725210624808E-2</c:v>
                </c:pt>
                <c:pt idx="6">
                  <c:v>8.6735472318632115E-2</c:v>
                </c:pt>
                <c:pt idx="7">
                  <c:v>9.1142632414349944E-2</c:v>
                </c:pt>
                <c:pt idx="8">
                  <c:v>9.8183650423096305E-2</c:v>
                </c:pt>
                <c:pt idx="9">
                  <c:v>0.10405660018164126</c:v>
                </c:pt>
                <c:pt idx="10">
                  <c:v>0.11346966168557189</c:v>
                </c:pt>
              </c:numCache>
            </c:numRef>
          </c:val>
          <c:smooth val="0"/>
        </c:ser>
        <c:ser>
          <c:idx val="2"/>
          <c:order val="2"/>
          <c:tx>
            <c:v>assetM 53%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VanillasCross1Y!$AQ$57:$BA$57</c:f>
              <c:numCache>
                <c:formatCode>General</c:formatCode>
                <c:ptCount val="11"/>
                <c:pt idx="0">
                  <c:v>8.4559798645265805E-2</c:v>
                </c:pt>
                <c:pt idx="1">
                  <c:v>8.1502907059357671E-2</c:v>
                </c:pt>
                <c:pt idx="2">
                  <c:v>8.0215430377811273E-2</c:v>
                </c:pt>
                <c:pt idx="3">
                  <c:v>7.9888486265758063E-2</c:v>
                </c:pt>
                <c:pt idx="4">
                  <c:v>8.0220410841760348E-2</c:v>
                </c:pt>
                <c:pt idx="5">
                  <c:v>8.1504598623502358E-2</c:v>
                </c:pt>
                <c:pt idx="6">
                  <c:v>8.4289516579599433E-2</c:v>
                </c:pt>
                <c:pt idx="7">
                  <c:v>8.7563031421617518E-2</c:v>
                </c:pt>
                <c:pt idx="8">
                  <c:v>9.3076293868186472E-2</c:v>
                </c:pt>
                <c:pt idx="9">
                  <c:v>9.8168018840435051E-2</c:v>
                </c:pt>
                <c:pt idx="10">
                  <c:v>0.10720672726955846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54%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8.3837253708228143E-2</c:v>
                </c:pt>
                <c:pt idx="1">
                  <c:v>8.0738597257657335E-2</c:v>
                </c:pt>
                <c:pt idx="2">
                  <c:v>7.9421954462813263E-2</c:v>
                </c:pt>
                <c:pt idx="3">
                  <c:v>7.9077893437963703E-2</c:v>
                </c:pt>
                <c:pt idx="4">
                  <c:v>7.9411029408311101E-2</c:v>
                </c:pt>
                <c:pt idx="5">
                  <c:v>8.0700643031019259E-2</c:v>
                </c:pt>
                <c:pt idx="6">
                  <c:v>8.3504766633065677E-2</c:v>
                </c:pt>
                <c:pt idx="7">
                  <c:v>8.6800994595538195E-2</c:v>
                </c:pt>
                <c:pt idx="8">
                  <c:v>9.2334117521450668E-2</c:v>
                </c:pt>
                <c:pt idx="9">
                  <c:v>9.7469284599256578E-2</c:v>
                </c:pt>
                <c:pt idx="10">
                  <c:v>0.10661280978687096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8.7411650634089899E-2</c:v>
                </c:pt>
                <c:pt idx="1">
                  <c:v>8.2792835187227048E-2</c:v>
                </c:pt>
                <c:pt idx="2">
                  <c:v>8.0604792449308127E-2</c:v>
                </c:pt>
                <c:pt idx="3">
                  <c:v>7.9277719861829021E-2</c:v>
                </c:pt>
                <c:pt idx="4">
                  <c:v>7.9556012170377846E-2</c:v>
                </c:pt>
                <c:pt idx="5">
                  <c:v>8.1313614056727268E-2</c:v>
                </c:pt>
                <c:pt idx="6">
                  <c:v>8.5408000426382288E-2</c:v>
                </c:pt>
                <c:pt idx="7">
                  <c:v>8.9965578249366865E-2</c:v>
                </c:pt>
                <c:pt idx="8">
                  <c:v>9.7103997862907104E-2</c:v>
                </c:pt>
                <c:pt idx="9">
                  <c:v>0.10282594750638854</c:v>
                </c:pt>
                <c:pt idx="10">
                  <c:v>0.1125660362151296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56896"/>
        <c:axId val="40658432"/>
      </c:lineChart>
      <c:catAx>
        <c:axId val="4065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658432"/>
        <c:crosses val="autoZero"/>
        <c:auto val="1"/>
        <c:lblAlgn val="ctr"/>
        <c:lblOffset val="100"/>
        <c:noMultiLvlLbl val="0"/>
      </c:catAx>
      <c:valAx>
        <c:axId val="40658432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65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VanillasCross1Y!$AA$62:$AK$62</c:f>
              <c:numCache>
                <c:formatCode>General</c:formatCode>
                <c:ptCount val="11"/>
                <c:pt idx="0">
                  <c:v>0.10016906699911469</c:v>
                </c:pt>
                <c:pt idx="1">
                  <c:v>8.9987914093922733E-2</c:v>
                </c:pt>
                <c:pt idx="2">
                  <c:v>8.395571719684651E-2</c:v>
                </c:pt>
                <c:pt idx="3">
                  <c:v>7.7181865504136679E-2</c:v>
                </c:pt>
                <c:pt idx="4">
                  <c:v>7.4369078249398646E-2</c:v>
                </c:pt>
                <c:pt idx="5">
                  <c:v>7.5176704269360753E-2</c:v>
                </c:pt>
                <c:pt idx="6">
                  <c:v>8.2773593628858694E-2</c:v>
                </c:pt>
                <c:pt idx="7">
                  <c:v>9.133179802198059E-2</c:v>
                </c:pt>
                <c:pt idx="8">
                  <c:v>0.10439838643129284</c:v>
                </c:pt>
                <c:pt idx="9">
                  <c:v>0.11525227056347377</c:v>
                </c:pt>
                <c:pt idx="10">
                  <c:v>0.13166894607416646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VanillasCross1Y!$AA$46:$AK$46</c:f>
              <c:numCache>
                <c:formatCode>General</c:formatCode>
                <c:ptCount val="11"/>
                <c:pt idx="0">
                  <c:v>9.9840783290934917E-2</c:v>
                </c:pt>
                <c:pt idx="1">
                  <c:v>8.8533401518781876E-2</c:v>
                </c:pt>
                <c:pt idx="2">
                  <c:v>8.2403904072425746E-2</c:v>
                </c:pt>
                <c:pt idx="3">
                  <c:v>7.6139414706353117E-2</c:v>
                </c:pt>
                <c:pt idx="4">
                  <c:v>7.3891652902131386E-2</c:v>
                </c:pt>
                <c:pt idx="5">
                  <c:v>7.5005576282240735E-2</c:v>
                </c:pt>
                <c:pt idx="6">
                  <c:v>8.2995174263342186E-2</c:v>
                </c:pt>
                <c:pt idx="7">
                  <c:v>9.156621186381779E-2</c:v>
                </c:pt>
                <c:pt idx="8">
                  <c:v>0.10468744400774316</c:v>
                </c:pt>
                <c:pt idx="9">
                  <c:v>0.11613645081150133</c:v>
                </c:pt>
                <c:pt idx="10">
                  <c:v>0.13406799200479705</c:v>
                </c:pt>
              </c:numCache>
            </c:numRef>
          </c:val>
          <c:smooth val="0"/>
        </c:ser>
        <c:ser>
          <c:idx val="2"/>
          <c:order val="2"/>
          <c:tx>
            <c:v>assetM 53%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VanillasCross1Y!$AQ$57:$BA$57</c:f>
              <c:numCache>
                <c:formatCode>General</c:formatCode>
                <c:ptCount val="11"/>
                <c:pt idx="0">
                  <c:v>8.4559798645265805E-2</c:v>
                </c:pt>
                <c:pt idx="1">
                  <c:v>8.1502907059357671E-2</c:v>
                </c:pt>
                <c:pt idx="2">
                  <c:v>8.0215430377811273E-2</c:v>
                </c:pt>
                <c:pt idx="3">
                  <c:v>7.9888486265758063E-2</c:v>
                </c:pt>
                <c:pt idx="4">
                  <c:v>8.0220410841760348E-2</c:v>
                </c:pt>
                <c:pt idx="5">
                  <c:v>8.1504598623502358E-2</c:v>
                </c:pt>
                <c:pt idx="6">
                  <c:v>8.4289516579599433E-2</c:v>
                </c:pt>
                <c:pt idx="7">
                  <c:v>8.7563031421617518E-2</c:v>
                </c:pt>
                <c:pt idx="8">
                  <c:v>9.3076293868186472E-2</c:v>
                </c:pt>
                <c:pt idx="9">
                  <c:v>9.8168018840435051E-2</c:v>
                </c:pt>
                <c:pt idx="10">
                  <c:v>0.10720672726955846</c:v>
                </c:pt>
              </c:numCache>
            </c:numRef>
          </c:val>
          <c:smooth val="0"/>
        </c:ser>
        <c:ser>
          <c:idx val="3"/>
          <c:order val="3"/>
          <c:tx>
            <c:v>assetM 55%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VanillasCross1Y!$BC$57:$BM$57</c:f>
              <c:numCache>
                <c:formatCode>General</c:formatCode>
                <c:ptCount val="11"/>
                <c:pt idx="0">
                  <c:v>8.3103626949233816E-2</c:v>
                </c:pt>
                <c:pt idx="1">
                  <c:v>7.9965348694268468E-2</c:v>
                </c:pt>
                <c:pt idx="2">
                  <c:v>7.8619424149656059E-2</c:v>
                </c:pt>
                <c:pt idx="3">
                  <c:v>7.8258318496299245E-2</c:v>
                </c:pt>
                <c:pt idx="4">
                  <c:v>7.8592425825621218E-2</c:v>
                </c:pt>
                <c:pt idx="5">
                  <c:v>7.9888937895488565E-2</c:v>
                </c:pt>
                <c:pt idx="6">
                  <c:v>8.2711751066799954E-2</c:v>
                </c:pt>
                <c:pt idx="7">
                  <c:v>8.6032910820284011E-2</c:v>
                </c:pt>
                <c:pt idx="8">
                  <c:v>9.1583404272734023E-2</c:v>
                </c:pt>
                <c:pt idx="9">
                  <c:v>9.6765095335282561E-2</c:v>
                </c:pt>
                <c:pt idx="10">
                  <c:v>0.10601921393516216</c:v>
                </c:pt>
              </c:numCache>
            </c:numRef>
          </c:val>
          <c:smooth val="0"/>
        </c:ser>
        <c:ser>
          <c:idx val="4"/>
          <c:order val="4"/>
          <c:tx>
            <c:v>assetM 54%</c:v>
          </c:tx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VanillasCross1Y!$BR$57:$CB$57</c:f>
              <c:numCache>
                <c:formatCode>General</c:formatCode>
                <c:ptCount val="11"/>
                <c:pt idx="0">
                  <c:v>8.3837253708228143E-2</c:v>
                </c:pt>
                <c:pt idx="1">
                  <c:v>8.0738597257657335E-2</c:v>
                </c:pt>
                <c:pt idx="2">
                  <c:v>7.9421954462813263E-2</c:v>
                </c:pt>
                <c:pt idx="3">
                  <c:v>7.9077893437963703E-2</c:v>
                </c:pt>
                <c:pt idx="4">
                  <c:v>7.9411029408311101E-2</c:v>
                </c:pt>
                <c:pt idx="5">
                  <c:v>8.0700643031019259E-2</c:v>
                </c:pt>
                <c:pt idx="6">
                  <c:v>8.3504766633065677E-2</c:v>
                </c:pt>
                <c:pt idx="7">
                  <c:v>8.6800994595538195E-2</c:v>
                </c:pt>
                <c:pt idx="8">
                  <c:v>9.2334117521450668E-2</c:v>
                </c:pt>
                <c:pt idx="9">
                  <c:v>9.7469284599256578E-2</c:v>
                </c:pt>
                <c:pt idx="10">
                  <c:v>0.10661280978687096</c:v>
                </c:pt>
              </c:numCache>
            </c:numRef>
          </c:val>
          <c:smooth val="0"/>
        </c:ser>
        <c:ser>
          <c:idx val="5"/>
          <c:order val="5"/>
          <c:tx>
            <c:v>localCorr 100T Cal</c:v>
          </c:tx>
          <c:spPr>
            <a:ln>
              <a:solidFill>
                <a:schemeClr val="bg2"/>
              </a:solidFill>
            </a:ln>
          </c:spPr>
          <c:marker>
            <c:symbol val="none"/>
          </c:marker>
          <c:cat>
            <c:numRef>
              <c:f>VanillasCross1Y!$AA$44:$AK$44</c:f>
              <c:numCache>
                <c:formatCode>General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>
                  <c:v>0.97294871335629129</c:v>
                </c:pt>
                <c:pt idx="5">
                  <c:v>1</c:v>
                </c:pt>
                <c:pt idx="6">
                  <c:v>1.0371120792715558</c:v>
                </c:pt>
                <c:pt idx="7">
                  <c:v>1.0668476834085139</c:v>
                </c:pt>
                <c:pt idx="8">
                  <c:v>1.1095919855494891</c:v>
                </c:pt>
                <c:pt idx="9">
                  <c:v>1.1457807621080653</c:v>
                </c:pt>
                <c:pt idx="10">
                  <c:v>1.203642429536993</c:v>
                </c:pt>
              </c:numCache>
            </c:numRef>
          </c:cat>
          <c:val>
            <c:numRef>
              <c:f>VanillasCross1Y!$CD$57:$CN$57</c:f>
              <c:numCache>
                <c:formatCode>General</c:formatCode>
                <c:ptCount val="11"/>
                <c:pt idx="0">
                  <c:v>8.7411650634089899E-2</c:v>
                </c:pt>
                <c:pt idx="1">
                  <c:v>8.2792835187227048E-2</c:v>
                </c:pt>
                <c:pt idx="2">
                  <c:v>8.0604792449308127E-2</c:v>
                </c:pt>
                <c:pt idx="3">
                  <c:v>7.9277719861829021E-2</c:v>
                </c:pt>
                <c:pt idx="4">
                  <c:v>7.9556012170377846E-2</c:v>
                </c:pt>
                <c:pt idx="5">
                  <c:v>8.1313614056727268E-2</c:v>
                </c:pt>
                <c:pt idx="6">
                  <c:v>8.5408000426382288E-2</c:v>
                </c:pt>
                <c:pt idx="7">
                  <c:v>8.9965578249366865E-2</c:v>
                </c:pt>
                <c:pt idx="8">
                  <c:v>9.7103997862907104E-2</c:v>
                </c:pt>
                <c:pt idx="9">
                  <c:v>0.10282594750638854</c:v>
                </c:pt>
                <c:pt idx="10">
                  <c:v>0.1125660362151296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27392"/>
        <c:axId val="41228928"/>
      </c:lineChart>
      <c:catAx>
        <c:axId val="4122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28928"/>
        <c:crosses val="autoZero"/>
        <c:auto val="1"/>
        <c:lblAlgn val="ctr"/>
        <c:lblOffset val="100"/>
        <c:noMultiLvlLbl val="0"/>
      </c:catAx>
      <c:valAx>
        <c:axId val="4122892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2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1309312"/>
        <c:axId val="41310848"/>
        <c:axId val="41304064"/>
      </c:surface3DChart>
      <c:catAx>
        <c:axId val="4130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310848"/>
        <c:crosses val="autoZero"/>
        <c:auto val="1"/>
        <c:lblAlgn val="ctr"/>
        <c:lblOffset val="100"/>
        <c:noMultiLvlLbl val="0"/>
      </c:catAx>
      <c:valAx>
        <c:axId val="41310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1309312"/>
        <c:crosses val="min"/>
        <c:crossBetween val="midCat"/>
      </c:valAx>
      <c:serAx>
        <c:axId val="413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131084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1462400"/>
        <c:axId val="41480576"/>
        <c:axId val="41445120"/>
      </c:surface3DChart>
      <c:catAx>
        <c:axId val="414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80576"/>
        <c:crosses val="autoZero"/>
        <c:auto val="1"/>
        <c:lblAlgn val="ctr"/>
        <c:lblOffset val="100"/>
        <c:noMultiLvlLbl val="0"/>
      </c:catAx>
      <c:valAx>
        <c:axId val="414805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1462400"/>
        <c:crosses val="min"/>
        <c:crossBetween val="midCat"/>
      </c:valAx>
      <c:serAx>
        <c:axId val="414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148057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2.7397260273972603E-3</c:v>
                </c:pt>
                <c:pt idx="2">
                  <c:v>5.4794520547945206E-3</c:v>
                </c:pt>
                <c:pt idx="3">
                  <c:v>8.21917808219178E-3</c:v>
                </c:pt>
                <c:pt idx="4">
                  <c:v>1.0958904109589041E-2</c:v>
                </c:pt>
                <c:pt idx="5">
                  <c:v>1.3698630136986301E-2</c:v>
                </c:pt>
                <c:pt idx="6">
                  <c:v>1.643835616438356E-2</c:v>
                </c:pt>
                <c:pt idx="7">
                  <c:v>1.9178082191780823E-2</c:v>
                </c:pt>
                <c:pt idx="8">
                  <c:v>2.1917808219178082E-2</c:v>
                </c:pt>
                <c:pt idx="9">
                  <c:v>2.4657534246575342E-2</c:v>
                </c:pt>
                <c:pt idx="10">
                  <c:v>2.7397260273972601E-2</c:v>
                </c:pt>
                <c:pt idx="11">
                  <c:v>3.0136986301369864E-2</c:v>
                </c:pt>
                <c:pt idx="12">
                  <c:v>3.287671232876712E-2</c:v>
                </c:pt>
                <c:pt idx="13">
                  <c:v>3.5616438356164383E-2</c:v>
                </c:pt>
                <c:pt idx="14">
                  <c:v>3.8356164383561646E-2</c:v>
                </c:pt>
                <c:pt idx="15">
                  <c:v>4.1095890410958902E-2</c:v>
                </c:pt>
                <c:pt idx="16">
                  <c:v>4.3835616438356165E-2</c:v>
                </c:pt>
                <c:pt idx="17">
                  <c:v>4.6575342465753428E-2</c:v>
                </c:pt>
                <c:pt idx="18">
                  <c:v>4.9315068493150684E-2</c:v>
                </c:pt>
                <c:pt idx="19">
                  <c:v>5.2054794520547946E-2</c:v>
                </c:pt>
                <c:pt idx="20">
                  <c:v>5.4794520547945202E-2</c:v>
                </c:pt>
                <c:pt idx="21">
                  <c:v>5.7534246575342465E-2</c:v>
                </c:pt>
                <c:pt idx="22">
                  <c:v>6.0273972602739728E-2</c:v>
                </c:pt>
                <c:pt idx="23">
                  <c:v>6.3013698630136991E-2</c:v>
                </c:pt>
                <c:pt idx="24">
                  <c:v>6.575342465753424E-2</c:v>
                </c:pt>
                <c:pt idx="25">
                  <c:v>6.8493150684931503E-2</c:v>
                </c:pt>
                <c:pt idx="26">
                  <c:v>7.1232876712328766E-2</c:v>
                </c:pt>
                <c:pt idx="27">
                  <c:v>7.3972602739726029E-2</c:v>
                </c:pt>
                <c:pt idx="28">
                  <c:v>7.6712328767123292E-2</c:v>
                </c:pt>
                <c:pt idx="29">
                  <c:v>7.9452054794520555E-2</c:v>
                </c:pt>
                <c:pt idx="30">
                  <c:v>8.2191780821917804E-2</c:v>
                </c:pt>
                <c:pt idx="31">
                  <c:v>8.4931506849315067E-2</c:v>
                </c:pt>
                <c:pt idx="32">
                  <c:v>8.7671232876712329E-2</c:v>
                </c:pt>
                <c:pt idx="33">
                  <c:v>9.0410958904109592E-2</c:v>
                </c:pt>
                <c:pt idx="34">
                  <c:v>9.3150684931506855E-2</c:v>
                </c:pt>
                <c:pt idx="35">
                  <c:v>9.5890410958904104E-2</c:v>
                </c:pt>
                <c:pt idx="36">
                  <c:v>9.8630136986301367E-2</c:v>
                </c:pt>
                <c:pt idx="37">
                  <c:v>0.10136986301369863</c:v>
                </c:pt>
                <c:pt idx="38">
                  <c:v>0.10410958904109589</c:v>
                </c:pt>
                <c:pt idx="39">
                  <c:v>0.10684931506849316</c:v>
                </c:pt>
                <c:pt idx="40">
                  <c:v>0.1095890410958904</c:v>
                </c:pt>
                <c:pt idx="41">
                  <c:v>0.11232876712328767</c:v>
                </c:pt>
                <c:pt idx="42">
                  <c:v>0.11506849315068493</c:v>
                </c:pt>
                <c:pt idx="43">
                  <c:v>0.11780821917808219</c:v>
                </c:pt>
                <c:pt idx="44">
                  <c:v>0.12054794520547946</c:v>
                </c:pt>
                <c:pt idx="45">
                  <c:v>0.12328767123287671</c:v>
                </c:pt>
                <c:pt idx="46">
                  <c:v>0.12602739726027398</c:v>
                </c:pt>
                <c:pt idx="47">
                  <c:v>0.12876712328767123</c:v>
                </c:pt>
                <c:pt idx="48">
                  <c:v>0.13150684931506848</c:v>
                </c:pt>
                <c:pt idx="49">
                  <c:v>0.13424657534246576</c:v>
                </c:pt>
                <c:pt idx="50">
                  <c:v>0.13698630136986301</c:v>
                </c:pt>
                <c:pt idx="51">
                  <c:v>0.13972602739726028</c:v>
                </c:pt>
                <c:pt idx="52">
                  <c:v>0.14246575342465753</c:v>
                </c:pt>
                <c:pt idx="53">
                  <c:v>0.14520547945205478</c:v>
                </c:pt>
                <c:pt idx="54">
                  <c:v>0.14794520547945206</c:v>
                </c:pt>
                <c:pt idx="55">
                  <c:v>0.15068493150684931</c:v>
                </c:pt>
                <c:pt idx="56">
                  <c:v>0.15342465753424658</c:v>
                </c:pt>
                <c:pt idx="57">
                  <c:v>0.15616438356164383</c:v>
                </c:pt>
                <c:pt idx="58">
                  <c:v>0.15890410958904111</c:v>
                </c:pt>
                <c:pt idx="59">
                  <c:v>0.16164383561643836</c:v>
                </c:pt>
                <c:pt idx="60">
                  <c:v>0.16438356164383561</c:v>
                </c:pt>
                <c:pt idx="61">
                  <c:v>0.16712328767123288</c:v>
                </c:pt>
                <c:pt idx="62">
                  <c:v>0.16986301369863013</c:v>
                </c:pt>
                <c:pt idx="63">
                  <c:v>0.17260273972602741</c:v>
                </c:pt>
                <c:pt idx="64">
                  <c:v>0.17534246575342466</c:v>
                </c:pt>
                <c:pt idx="65">
                  <c:v>0.17808219178082191</c:v>
                </c:pt>
                <c:pt idx="66">
                  <c:v>0.18082191780821918</c:v>
                </c:pt>
                <c:pt idx="67">
                  <c:v>0.18356164383561643</c:v>
                </c:pt>
                <c:pt idx="68">
                  <c:v>0.18630136986301371</c:v>
                </c:pt>
                <c:pt idx="69">
                  <c:v>0.18904109589041096</c:v>
                </c:pt>
                <c:pt idx="70">
                  <c:v>0.19178082191780821</c:v>
                </c:pt>
                <c:pt idx="71">
                  <c:v>0.19452054794520549</c:v>
                </c:pt>
                <c:pt idx="72">
                  <c:v>0.19726027397260273</c:v>
                </c:pt>
                <c:pt idx="73">
                  <c:v>0.2</c:v>
                </c:pt>
                <c:pt idx="74">
                  <c:v>0.20273972602739726</c:v>
                </c:pt>
                <c:pt idx="75">
                  <c:v>0.20547945205479451</c:v>
                </c:pt>
                <c:pt idx="76">
                  <c:v>0.20821917808219179</c:v>
                </c:pt>
                <c:pt idx="77">
                  <c:v>0.21095890410958903</c:v>
                </c:pt>
                <c:pt idx="78">
                  <c:v>0.21369863013698631</c:v>
                </c:pt>
                <c:pt idx="79">
                  <c:v>0.21643835616438356</c:v>
                </c:pt>
                <c:pt idx="80">
                  <c:v>0.21917808219178081</c:v>
                </c:pt>
                <c:pt idx="81">
                  <c:v>0.22191780821917809</c:v>
                </c:pt>
                <c:pt idx="82">
                  <c:v>0.22465753424657534</c:v>
                </c:pt>
                <c:pt idx="83">
                  <c:v>0.22739726027397261</c:v>
                </c:pt>
                <c:pt idx="84">
                  <c:v>0.23013698630136986</c:v>
                </c:pt>
                <c:pt idx="85">
                  <c:v>0.23287671232876711</c:v>
                </c:pt>
                <c:pt idx="86">
                  <c:v>0.23561643835616439</c:v>
                </c:pt>
                <c:pt idx="87">
                  <c:v>0.23835616438356164</c:v>
                </c:pt>
                <c:pt idx="88">
                  <c:v>0.24109589041095891</c:v>
                </c:pt>
                <c:pt idx="89">
                  <c:v>0.24383561643835616</c:v>
                </c:pt>
                <c:pt idx="90">
                  <c:v>0.24657534246575341</c:v>
                </c:pt>
                <c:pt idx="91">
                  <c:v>0.24931506849315069</c:v>
                </c:pt>
                <c:pt idx="92">
                  <c:v>0.25205479452054796</c:v>
                </c:pt>
                <c:pt idx="93">
                  <c:v>0.25479452054794521</c:v>
                </c:pt>
                <c:pt idx="94">
                  <c:v>0.25753424657534246</c:v>
                </c:pt>
                <c:pt idx="95">
                  <c:v>0.26027397260273971</c:v>
                </c:pt>
                <c:pt idx="96">
                  <c:v>0.26301369863013696</c:v>
                </c:pt>
                <c:pt idx="97">
                  <c:v>0.26575342465753427</c:v>
                </c:pt>
                <c:pt idx="98">
                  <c:v>0.26849315068493151</c:v>
                </c:pt>
                <c:pt idx="99">
                  <c:v>0.27123287671232876</c:v>
                </c:pt>
                <c:pt idx="100">
                  <c:v>0.27397260273972601</c:v>
                </c:pt>
                <c:pt idx="101">
                  <c:v>0.27671232876712326</c:v>
                </c:pt>
                <c:pt idx="102">
                  <c:v>0.27945205479452057</c:v>
                </c:pt>
                <c:pt idx="103">
                  <c:v>0.28219178082191781</c:v>
                </c:pt>
                <c:pt idx="104">
                  <c:v>0.28493150684931506</c:v>
                </c:pt>
                <c:pt idx="105">
                  <c:v>0.28767123287671231</c:v>
                </c:pt>
                <c:pt idx="106">
                  <c:v>0.29041095890410956</c:v>
                </c:pt>
                <c:pt idx="107">
                  <c:v>0.29315068493150687</c:v>
                </c:pt>
                <c:pt idx="108">
                  <c:v>0.29589041095890412</c:v>
                </c:pt>
                <c:pt idx="109">
                  <c:v>0.29863013698630136</c:v>
                </c:pt>
                <c:pt idx="110">
                  <c:v>0.30136986301369861</c:v>
                </c:pt>
                <c:pt idx="111">
                  <c:v>0.30410958904109592</c:v>
                </c:pt>
                <c:pt idx="112">
                  <c:v>0.30684931506849317</c:v>
                </c:pt>
                <c:pt idx="113">
                  <c:v>0.30958904109589042</c:v>
                </c:pt>
                <c:pt idx="114">
                  <c:v>0.31232876712328766</c:v>
                </c:pt>
                <c:pt idx="115">
                  <c:v>0.31506849315068491</c:v>
                </c:pt>
                <c:pt idx="116">
                  <c:v>0.31780821917808222</c:v>
                </c:pt>
                <c:pt idx="117">
                  <c:v>0.32054794520547947</c:v>
                </c:pt>
                <c:pt idx="118">
                  <c:v>0.32328767123287672</c:v>
                </c:pt>
                <c:pt idx="119">
                  <c:v>0.32602739726027397</c:v>
                </c:pt>
                <c:pt idx="120">
                  <c:v>0.32876712328767121</c:v>
                </c:pt>
                <c:pt idx="121">
                  <c:v>0.33150684931506852</c:v>
                </c:pt>
                <c:pt idx="122">
                  <c:v>0.33424657534246577</c:v>
                </c:pt>
                <c:pt idx="123">
                  <c:v>0.33698630136986302</c:v>
                </c:pt>
                <c:pt idx="124">
                  <c:v>0.33972602739726027</c:v>
                </c:pt>
                <c:pt idx="125">
                  <c:v>0.34246575342465752</c:v>
                </c:pt>
                <c:pt idx="126">
                  <c:v>0.34520547945205482</c:v>
                </c:pt>
                <c:pt idx="127">
                  <c:v>0.34794520547945207</c:v>
                </c:pt>
                <c:pt idx="128">
                  <c:v>0.35068493150684932</c:v>
                </c:pt>
                <c:pt idx="129">
                  <c:v>0.35342465753424657</c:v>
                </c:pt>
                <c:pt idx="130">
                  <c:v>0.35616438356164382</c:v>
                </c:pt>
                <c:pt idx="131">
                  <c:v>0.35890410958904112</c:v>
                </c:pt>
                <c:pt idx="132">
                  <c:v>0.36164383561643837</c:v>
                </c:pt>
                <c:pt idx="133">
                  <c:v>0.36438356164383562</c:v>
                </c:pt>
                <c:pt idx="134">
                  <c:v>0.36712328767123287</c:v>
                </c:pt>
                <c:pt idx="135">
                  <c:v>0.36986301369863012</c:v>
                </c:pt>
                <c:pt idx="136">
                  <c:v>0.37260273972602742</c:v>
                </c:pt>
                <c:pt idx="137">
                  <c:v>0.37534246575342467</c:v>
                </c:pt>
                <c:pt idx="138">
                  <c:v>0.37808219178082192</c:v>
                </c:pt>
                <c:pt idx="139">
                  <c:v>0.38082191780821917</c:v>
                </c:pt>
                <c:pt idx="140">
                  <c:v>0.38356164383561642</c:v>
                </c:pt>
                <c:pt idx="141">
                  <c:v>0.38630136986301372</c:v>
                </c:pt>
                <c:pt idx="142">
                  <c:v>0.38904109589041097</c:v>
                </c:pt>
                <c:pt idx="143">
                  <c:v>0.39178082191780822</c:v>
                </c:pt>
                <c:pt idx="144">
                  <c:v>0.39452054794520547</c:v>
                </c:pt>
                <c:pt idx="145">
                  <c:v>0.39726027397260272</c:v>
                </c:pt>
                <c:pt idx="146">
                  <c:v>0.4</c:v>
                </c:pt>
                <c:pt idx="147">
                  <c:v>0.40273972602739727</c:v>
                </c:pt>
                <c:pt idx="148">
                  <c:v>0.40547945205479452</c:v>
                </c:pt>
                <c:pt idx="149">
                  <c:v>0.40821917808219177</c:v>
                </c:pt>
                <c:pt idx="150">
                  <c:v>0.41095890410958902</c:v>
                </c:pt>
                <c:pt idx="151">
                  <c:v>0.41369863013698632</c:v>
                </c:pt>
                <c:pt idx="152">
                  <c:v>0.41643835616438357</c:v>
                </c:pt>
                <c:pt idx="153">
                  <c:v>0.41917808219178082</c:v>
                </c:pt>
                <c:pt idx="154">
                  <c:v>0.42191780821917807</c:v>
                </c:pt>
                <c:pt idx="155">
                  <c:v>0.42465753424657532</c:v>
                </c:pt>
                <c:pt idx="156">
                  <c:v>0.42739726027397262</c:v>
                </c:pt>
                <c:pt idx="157">
                  <c:v>0.43013698630136987</c:v>
                </c:pt>
                <c:pt idx="158">
                  <c:v>0.43287671232876712</c:v>
                </c:pt>
                <c:pt idx="159">
                  <c:v>0.43561643835616437</c:v>
                </c:pt>
                <c:pt idx="160">
                  <c:v>0.43835616438356162</c:v>
                </c:pt>
                <c:pt idx="161">
                  <c:v>0.44109589041095892</c:v>
                </c:pt>
                <c:pt idx="162">
                  <c:v>0.44383561643835617</c:v>
                </c:pt>
                <c:pt idx="163">
                  <c:v>0.44657534246575342</c:v>
                </c:pt>
                <c:pt idx="164">
                  <c:v>0.44931506849315067</c:v>
                </c:pt>
                <c:pt idx="165">
                  <c:v>0.45205479452054792</c:v>
                </c:pt>
                <c:pt idx="166">
                  <c:v>0.45479452054794522</c:v>
                </c:pt>
                <c:pt idx="167">
                  <c:v>0.45753424657534247</c:v>
                </c:pt>
                <c:pt idx="168">
                  <c:v>0.46027397260273972</c:v>
                </c:pt>
                <c:pt idx="169">
                  <c:v>0.46301369863013697</c:v>
                </c:pt>
                <c:pt idx="170">
                  <c:v>0.46575342465753422</c:v>
                </c:pt>
                <c:pt idx="171">
                  <c:v>0.46849315068493153</c:v>
                </c:pt>
                <c:pt idx="172">
                  <c:v>0.47123287671232877</c:v>
                </c:pt>
                <c:pt idx="173">
                  <c:v>0.47397260273972602</c:v>
                </c:pt>
                <c:pt idx="174">
                  <c:v>0.47671232876712327</c:v>
                </c:pt>
                <c:pt idx="175">
                  <c:v>0.47945205479452052</c:v>
                </c:pt>
                <c:pt idx="176">
                  <c:v>0.48219178082191783</c:v>
                </c:pt>
                <c:pt idx="177">
                  <c:v>0.48493150684931507</c:v>
                </c:pt>
                <c:pt idx="178">
                  <c:v>0.48767123287671232</c:v>
                </c:pt>
                <c:pt idx="179">
                  <c:v>0.49041095890410957</c:v>
                </c:pt>
                <c:pt idx="180">
                  <c:v>0.49315068493150682</c:v>
                </c:pt>
                <c:pt idx="181">
                  <c:v>0.49589041095890413</c:v>
                </c:pt>
                <c:pt idx="182">
                  <c:v>0.49863013698630138</c:v>
                </c:pt>
                <c:pt idx="183">
                  <c:v>0.50136986301369868</c:v>
                </c:pt>
                <c:pt idx="184">
                  <c:v>0.50410958904109593</c:v>
                </c:pt>
                <c:pt idx="185">
                  <c:v>0.50684931506849318</c:v>
                </c:pt>
                <c:pt idx="186">
                  <c:v>0.50958904109589043</c:v>
                </c:pt>
                <c:pt idx="187">
                  <c:v>0.51232876712328768</c:v>
                </c:pt>
                <c:pt idx="188">
                  <c:v>0.51506849315068493</c:v>
                </c:pt>
                <c:pt idx="189">
                  <c:v>0.51780821917808217</c:v>
                </c:pt>
                <c:pt idx="190">
                  <c:v>0.52054794520547942</c:v>
                </c:pt>
                <c:pt idx="191">
                  <c:v>0.52328767123287667</c:v>
                </c:pt>
                <c:pt idx="192">
                  <c:v>0.52602739726027392</c:v>
                </c:pt>
                <c:pt idx="193">
                  <c:v>0.52876712328767128</c:v>
                </c:pt>
                <c:pt idx="194">
                  <c:v>0.53150684931506853</c:v>
                </c:pt>
                <c:pt idx="195">
                  <c:v>0.53424657534246578</c:v>
                </c:pt>
                <c:pt idx="196">
                  <c:v>0.53698630136986303</c:v>
                </c:pt>
                <c:pt idx="197">
                  <c:v>0.53972602739726028</c:v>
                </c:pt>
                <c:pt idx="198">
                  <c:v>0.54246575342465753</c:v>
                </c:pt>
                <c:pt idx="199">
                  <c:v>0.54520547945205478</c:v>
                </c:pt>
                <c:pt idx="200">
                  <c:v>0.54794520547945202</c:v>
                </c:pt>
                <c:pt idx="201">
                  <c:v>0.55068493150684927</c:v>
                </c:pt>
                <c:pt idx="202">
                  <c:v>0.55342465753424652</c:v>
                </c:pt>
                <c:pt idx="203">
                  <c:v>0.55616438356164388</c:v>
                </c:pt>
                <c:pt idx="204">
                  <c:v>0.55890410958904113</c:v>
                </c:pt>
                <c:pt idx="205">
                  <c:v>0.56164383561643838</c:v>
                </c:pt>
                <c:pt idx="206">
                  <c:v>0.56438356164383563</c:v>
                </c:pt>
                <c:pt idx="207">
                  <c:v>0.56712328767123288</c:v>
                </c:pt>
                <c:pt idx="208">
                  <c:v>0.56986301369863013</c:v>
                </c:pt>
                <c:pt idx="209">
                  <c:v>0.57260273972602738</c:v>
                </c:pt>
                <c:pt idx="210">
                  <c:v>0.57534246575342463</c:v>
                </c:pt>
                <c:pt idx="211">
                  <c:v>0.57808219178082187</c:v>
                </c:pt>
                <c:pt idx="212">
                  <c:v>0.58082191780821912</c:v>
                </c:pt>
                <c:pt idx="213">
                  <c:v>0.58356164383561648</c:v>
                </c:pt>
                <c:pt idx="214">
                  <c:v>0.58630136986301373</c:v>
                </c:pt>
                <c:pt idx="215">
                  <c:v>0.58904109589041098</c:v>
                </c:pt>
                <c:pt idx="216">
                  <c:v>0.59178082191780823</c:v>
                </c:pt>
                <c:pt idx="217">
                  <c:v>0.59452054794520548</c:v>
                </c:pt>
                <c:pt idx="218">
                  <c:v>0.59726027397260273</c:v>
                </c:pt>
                <c:pt idx="219">
                  <c:v>0.6</c:v>
                </c:pt>
                <c:pt idx="220">
                  <c:v>0.60273972602739723</c:v>
                </c:pt>
                <c:pt idx="221">
                  <c:v>0.60547945205479448</c:v>
                </c:pt>
                <c:pt idx="222">
                  <c:v>0.60821917808219184</c:v>
                </c:pt>
                <c:pt idx="223">
                  <c:v>0.61095890410958908</c:v>
                </c:pt>
                <c:pt idx="224">
                  <c:v>0.61369863013698633</c:v>
                </c:pt>
                <c:pt idx="225">
                  <c:v>0.61643835616438358</c:v>
                </c:pt>
                <c:pt idx="226">
                  <c:v>0.61917808219178083</c:v>
                </c:pt>
                <c:pt idx="227">
                  <c:v>0.62191780821917808</c:v>
                </c:pt>
                <c:pt idx="228">
                  <c:v>0.62465753424657533</c:v>
                </c:pt>
                <c:pt idx="229">
                  <c:v>0.62739726027397258</c:v>
                </c:pt>
                <c:pt idx="230">
                  <c:v>0.63013698630136983</c:v>
                </c:pt>
                <c:pt idx="231">
                  <c:v>0.63287671232876708</c:v>
                </c:pt>
                <c:pt idx="232">
                  <c:v>0.63561643835616444</c:v>
                </c:pt>
                <c:pt idx="233">
                  <c:v>0.63835616438356169</c:v>
                </c:pt>
                <c:pt idx="234">
                  <c:v>0.64109589041095894</c:v>
                </c:pt>
                <c:pt idx="235">
                  <c:v>0.64383561643835618</c:v>
                </c:pt>
                <c:pt idx="236">
                  <c:v>0.64657534246575343</c:v>
                </c:pt>
                <c:pt idx="237">
                  <c:v>0.64931506849315068</c:v>
                </c:pt>
                <c:pt idx="238">
                  <c:v>0.65205479452054793</c:v>
                </c:pt>
                <c:pt idx="239">
                  <c:v>0.65479452054794518</c:v>
                </c:pt>
                <c:pt idx="240">
                  <c:v>0.65753424657534243</c:v>
                </c:pt>
                <c:pt idx="241">
                  <c:v>0.66027397260273968</c:v>
                </c:pt>
                <c:pt idx="242">
                  <c:v>0.66301369863013704</c:v>
                </c:pt>
                <c:pt idx="243">
                  <c:v>0.66575342465753429</c:v>
                </c:pt>
                <c:pt idx="244">
                  <c:v>0.66849315068493154</c:v>
                </c:pt>
                <c:pt idx="245">
                  <c:v>0.67123287671232879</c:v>
                </c:pt>
                <c:pt idx="246">
                  <c:v>0.67397260273972603</c:v>
                </c:pt>
                <c:pt idx="247">
                  <c:v>0.67671232876712328</c:v>
                </c:pt>
                <c:pt idx="248">
                  <c:v>0.67945205479452053</c:v>
                </c:pt>
                <c:pt idx="249">
                  <c:v>0.68219178082191778</c:v>
                </c:pt>
                <c:pt idx="250">
                  <c:v>0.68493150684931503</c:v>
                </c:pt>
                <c:pt idx="251">
                  <c:v>0.68767123287671228</c:v>
                </c:pt>
                <c:pt idx="252">
                  <c:v>0.69041095890410964</c:v>
                </c:pt>
                <c:pt idx="253">
                  <c:v>0.69315068493150689</c:v>
                </c:pt>
                <c:pt idx="254">
                  <c:v>0.69589041095890414</c:v>
                </c:pt>
                <c:pt idx="255">
                  <c:v>0.69863013698630139</c:v>
                </c:pt>
                <c:pt idx="256">
                  <c:v>0.70136986301369864</c:v>
                </c:pt>
                <c:pt idx="257">
                  <c:v>0.70410958904109588</c:v>
                </c:pt>
                <c:pt idx="258">
                  <c:v>0.70684931506849313</c:v>
                </c:pt>
                <c:pt idx="259">
                  <c:v>0.70958904109589038</c:v>
                </c:pt>
                <c:pt idx="260">
                  <c:v>0.71232876712328763</c:v>
                </c:pt>
                <c:pt idx="261">
                  <c:v>0.71506849315068488</c:v>
                </c:pt>
                <c:pt idx="262">
                  <c:v>0.71780821917808224</c:v>
                </c:pt>
                <c:pt idx="263">
                  <c:v>0.72054794520547949</c:v>
                </c:pt>
                <c:pt idx="264">
                  <c:v>0.72328767123287674</c:v>
                </c:pt>
                <c:pt idx="265">
                  <c:v>0.72602739726027399</c:v>
                </c:pt>
                <c:pt idx="266">
                  <c:v>0.72876712328767124</c:v>
                </c:pt>
                <c:pt idx="267">
                  <c:v>0.73150684931506849</c:v>
                </c:pt>
                <c:pt idx="268">
                  <c:v>0.73424657534246573</c:v>
                </c:pt>
                <c:pt idx="269">
                  <c:v>0.73698630136986298</c:v>
                </c:pt>
                <c:pt idx="270">
                  <c:v>0.73972602739726023</c:v>
                </c:pt>
                <c:pt idx="271">
                  <c:v>0.74246575342465748</c:v>
                </c:pt>
                <c:pt idx="272">
                  <c:v>0.74520547945205484</c:v>
                </c:pt>
                <c:pt idx="273">
                  <c:v>0.74794520547945209</c:v>
                </c:pt>
                <c:pt idx="274">
                  <c:v>0.75068493150684934</c:v>
                </c:pt>
                <c:pt idx="275">
                  <c:v>0.75342465753424659</c:v>
                </c:pt>
                <c:pt idx="276">
                  <c:v>0.75616438356164384</c:v>
                </c:pt>
                <c:pt idx="277">
                  <c:v>0.75890410958904109</c:v>
                </c:pt>
                <c:pt idx="278">
                  <c:v>0.76164383561643834</c:v>
                </c:pt>
                <c:pt idx="279">
                  <c:v>0.76438356164383559</c:v>
                </c:pt>
                <c:pt idx="280">
                  <c:v>0.76712328767123283</c:v>
                </c:pt>
                <c:pt idx="281">
                  <c:v>0.76986301369863008</c:v>
                </c:pt>
                <c:pt idx="282">
                  <c:v>0.77260273972602744</c:v>
                </c:pt>
                <c:pt idx="283">
                  <c:v>0.77534246575342469</c:v>
                </c:pt>
                <c:pt idx="284">
                  <c:v>0.77808219178082194</c:v>
                </c:pt>
                <c:pt idx="285">
                  <c:v>0.78082191780821919</c:v>
                </c:pt>
                <c:pt idx="286">
                  <c:v>0.78356164383561644</c:v>
                </c:pt>
                <c:pt idx="287">
                  <c:v>0.78630136986301369</c:v>
                </c:pt>
                <c:pt idx="288">
                  <c:v>0.78904109589041094</c:v>
                </c:pt>
                <c:pt idx="289">
                  <c:v>0.79178082191780819</c:v>
                </c:pt>
                <c:pt idx="290">
                  <c:v>0.79452054794520544</c:v>
                </c:pt>
                <c:pt idx="291">
                  <c:v>0.79726027397260268</c:v>
                </c:pt>
                <c:pt idx="292">
                  <c:v>0.8</c:v>
                </c:pt>
                <c:pt idx="293">
                  <c:v>0.80273972602739729</c:v>
                </c:pt>
                <c:pt idx="294">
                  <c:v>0.80547945205479454</c:v>
                </c:pt>
                <c:pt idx="295">
                  <c:v>0.80821917808219179</c:v>
                </c:pt>
                <c:pt idx="296">
                  <c:v>0.81095890410958904</c:v>
                </c:pt>
                <c:pt idx="297">
                  <c:v>0.81369863013698629</c:v>
                </c:pt>
                <c:pt idx="298">
                  <c:v>0.81643835616438354</c:v>
                </c:pt>
                <c:pt idx="299">
                  <c:v>0.81917808219178079</c:v>
                </c:pt>
                <c:pt idx="300">
                  <c:v>0.82191780821917804</c:v>
                </c:pt>
                <c:pt idx="301">
                  <c:v>0.8246575342465754</c:v>
                </c:pt>
                <c:pt idx="302">
                  <c:v>0.82739726027397265</c:v>
                </c:pt>
                <c:pt idx="303">
                  <c:v>0.83013698630136989</c:v>
                </c:pt>
                <c:pt idx="304">
                  <c:v>0.83287671232876714</c:v>
                </c:pt>
                <c:pt idx="305">
                  <c:v>0.83561643835616439</c:v>
                </c:pt>
                <c:pt idx="306">
                  <c:v>0.83835616438356164</c:v>
                </c:pt>
                <c:pt idx="307">
                  <c:v>0.84109589041095889</c:v>
                </c:pt>
                <c:pt idx="308">
                  <c:v>0.84383561643835614</c:v>
                </c:pt>
                <c:pt idx="309">
                  <c:v>0.84657534246575339</c:v>
                </c:pt>
                <c:pt idx="310">
                  <c:v>0.84931506849315064</c:v>
                </c:pt>
                <c:pt idx="311">
                  <c:v>0.852054794520548</c:v>
                </c:pt>
                <c:pt idx="312">
                  <c:v>0.85479452054794525</c:v>
                </c:pt>
                <c:pt idx="313">
                  <c:v>0.8575342465753425</c:v>
                </c:pt>
                <c:pt idx="314">
                  <c:v>0.86027397260273974</c:v>
                </c:pt>
                <c:pt idx="315">
                  <c:v>0.86301369863013699</c:v>
                </c:pt>
                <c:pt idx="316">
                  <c:v>0.86575342465753424</c:v>
                </c:pt>
                <c:pt idx="317">
                  <c:v>0.86849315068493149</c:v>
                </c:pt>
                <c:pt idx="318">
                  <c:v>0.87123287671232874</c:v>
                </c:pt>
                <c:pt idx="319">
                  <c:v>0.87397260273972599</c:v>
                </c:pt>
                <c:pt idx="320">
                  <c:v>0.87671232876712324</c:v>
                </c:pt>
                <c:pt idx="321">
                  <c:v>0.8794520547945206</c:v>
                </c:pt>
                <c:pt idx="322">
                  <c:v>0.88219178082191785</c:v>
                </c:pt>
                <c:pt idx="323">
                  <c:v>0.8849315068493151</c:v>
                </c:pt>
                <c:pt idx="324">
                  <c:v>0.88767123287671235</c:v>
                </c:pt>
                <c:pt idx="325">
                  <c:v>0.8904109589041096</c:v>
                </c:pt>
                <c:pt idx="326">
                  <c:v>0.89315068493150684</c:v>
                </c:pt>
                <c:pt idx="327">
                  <c:v>0.89589041095890409</c:v>
                </c:pt>
                <c:pt idx="328">
                  <c:v>0.89863013698630134</c:v>
                </c:pt>
                <c:pt idx="329">
                  <c:v>0.90136986301369859</c:v>
                </c:pt>
                <c:pt idx="330">
                  <c:v>0.90410958904109584</c:v>
                </c:pt>
                <c:pt idx="331">
                  <c:v>0.9068493150684932</c:v>
                </c:pt>
                <c:pt idx="332">
                  <c:v>0.90958904109589045</c:v>
                </c:pt>
                <c:pt idx="333">
                  <c:v>0.9123287671232877</c:v>
                </c:pt>
                <c:pt idx="334">
                  <c:v>0.91506849315068495</c:v>
                </c:pt>
                <c:pt idx="335">
                  <c:v>0.9178082191780822</c:v>
                </c:pt>
                <c:pt idx="336">
                  <c:v>0.92054794520547945</c:v>
                </c:pt>
                <c:pt idx="337">
                  <c:v>0.92328767123287669</c:v>
                </c:pt>
                <c:pt idx="338">
                  <c:v>0.92602739726027394</c:v>
                </c:pt>
                <c:pt idx="339">
                  <c:v>0.92876712328767119</c:v>
                </c:pt>
                <c:pt idx="340">
                  <c:v>0.93150684931506844</c:v>
                </c:pt>
                <c:pt idx="341">
                  <c:v>0.9342465753424658</c:v>
                </c:pt>
                <c:pt idx="342">
                  <c:v>0.93698630136986305</c:v>
                </c:pt>
                <c:pt idx="343">
                  <c:v>0.9397260273972603</c:v>
                </c:pt>
                <c:pt idx="344">
                  <c:v>0.94246575342465755</c:v>
                </c:pt>
                <c:pt idx="345">
                  <c:v>0.9452054794520548</c:v>
                </c:pt>
                <c:pt idx="346">
                  <c:v>0.94794520547945205</c:v>
                </c:pt>
                <c:pt idx="347">
                  <c:v>0.9506849315068493</c:v>
                </c:pt>
                <c:pt idx="348">
                  <c:v>0.95342465753424654</c:v>
                </c:pt>
                <c:pt idx="349">
                  <c:v>0.95616438356164379</c:v>
                </c:pt>
                <c:pt idx="350">
                  <c:v>0.95890410958904104</c:v>
                </c:pt>
                <c:pt idx="351">
                  <c:v>0.9616438356164384</c:v>
                </c:pt>
                <c:pt idx="352">
                  <c:v>0.96438356164383565</c:v>
                </c:pt>
                <c:pt idx="353">
                  <c:v>0.9671232876712329</c:v>
                </c:pt>
                <c:pt idx="354">
                  <c:v>0.96986301369863015</c:v>
                </c:pt>
                <c:pt idx="355">
                  <c:v>0.9726027397260274</c:v>
                </c:pt>
                <c:pt idx="356">
                  <c:v>0.97534246575342465</c:v>
                </c:pt>
                <c:pt idx="357">
                  <c:v>0.9780821917808219</c:v>
                </c:pt>
                <c:pt idx="358">
                  <c:v>0.98082191780821915</c:v>
                </c:pt>
                <c:pt idx="359">
                  <c:v>0.98356164383561639</c:v>
                </c:pt>
                <c:pt idx="360">
                  <c:v>0.98630136986301364</c:v>
                </c:pt>
                <c:pt idx="361">
                  <c:v>0.989041095890411</c:v>
                </c:pt>
                <c:pt idx="362">
                  <c:v>0.99178082191780825</c:v>
                </c:pt>
                <c:pt idx="363">
                  <c:v>0.9945205479452055</c:v>
                </c:pt>
                <c:pt idx="364">
                  <c:v>0.99726027397260275</c:v>
                </c:pt>
                <c:pt idx="365">
                  <c:v>1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08128"/>
        <c:axId val="41485056"/>
      </c:lineChart>
      <c:catAx>
        <c:axId val="4100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85056"/>
        <c:crosses val="autoZero"/>
        <c:auto val="1"/>
        <c:lblAlgn val="ctr"/>
        <c:lblOffset val="100"/>
        <c:noMultiLvlLbl val="0"/>
      </c:catAx>
      <c:valAx>
        <c:axId val="414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00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image" Target="../media/image1.png"/><Relationship Id="rId1" Type="http://schemas.openxmlformats.org/officeDocument/2006/relationships/chart" Target="../charts/chart15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1.png"/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30</xdr:row>
      <xdr:rowOff>103415</xdr:rowOff>
    </xdr:from>
    <xdr:to>
      <xdr:col>29</xdr:col>
      <xdr:colOff>468085</xdr:colOff>
      <xdr:row>66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591671</xdr:colOff>
      <xdr:row>147</xdr:row>
      <xdr:rowOff>99955</xdr:rowOff>
    </xdr:from>
    <xdr:to>
      <xdr:col>40</xdr:col>
      <xdr:colOff>226672</xdr:colOff>
      <xdr:row>176</xdr:row>
      <xdr:rowOff>51991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5295" y="26456190"/>
          <a:ext cx="8779001" cy="515156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259976</xdr:colOff>
      <xdr:row>171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19</xdr:col>
      <xdr:colOff>342565</xdr:colOff>
      <xdr:row>106</xdr:row>
      <xdr:rowOff>66636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286871</xdr:colOff>
      <xdr:row>107</xdr:row>
      <xdr:rowOff>0</xdr:rowOff>
    </xdr:from>
    <xdr:to>
      <xdr:col>41</xdr:col>
      <xdr:colOff>546847</xdr:colOff>
      <xdr:row>137</xdr:row>
      <xdr:rowOff>161367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178</xdr:row>
      <xdr:rowOff>0</xdr:rowOff>
    </xdr:from>
    <xdr:to>
      <xdr:col>42</xdr:col>
      <xdr:colOff>259976</xdr:colOff>
      <xdr:row>208</xdr:row>
      <xdr:rowOff>161367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211</xdr:row>
      <xdr:rowOff>0</xdr:rowOff>
    </xdr:from>
    <xdr:to>
      <xdr:col>42</xdr:col>
      <xdr:colOff>259976</xdr:colOff>
      <xdr:row>241</xdr:row>
      <xdr:rowOff>161367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108</xdr:row>
      <xdr:rowOff>0</xdr:rowOff>
    </xdr:from>
    <xdr:to>
      <xdr:col>21</xdr:col>
      <xdr:colOff>519953</xdr:colOff>
      <xdr:row>138</xdr:row>
      <xdr:rowOff>161367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109</xdr:row>
      <xdr:rowOff>0</xdr:rowOff>
    </xdr:from>
    <xdr:to>
      <xdr:col>9</xdr:col>
      <xdr:colOff>179294</xdr:colOff>
      <xdr:row>139</xdr:row>
      <xdr:rowOff>161367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44823</xdr:colOff>
      <xdr:row>114</xdr:row>
      <xdr:rowOff>143436</xdr:rowOff>
    </xdr:from>
    <xdr:to>
      <xdr:col>64</xdr:col>
      <xdr:colOff>430305</xdr:colOff>
      <xdr:row>139</xdr:row>
      <xdr:rowOff>40342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71</xdr:col>
      <xdr:colOff>71718</xdr:colOff>
      <xdr:row>116</xdr:row>
      <xdr:rowOff>17928</xdr:rowOff>
    </xdr:from>
    <xdr:to>
      <xdr:col>81</xdr:col>
      <xdr:colOff>457200</xdr:colOff>
      <xdr:row>140</xdr:row>
      <xdr:rowOff>94129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35465" y="19686494"/>
          <a:ext cx="8779001" cy="503099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141</xdr:row>
      <xdr:rowOff>0</xdr:rowOff>
    </xdr:from>
    <xdr:to>
      <xdr:col>42</xdr:col>
      <xdr:colOff>259976</xdr:colOff>
      <xdr:row>171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82</xdr:row>
      <xdr:rowOff>0</xdr:rowOff>
    </xdr:from>
    <xdr:to>
      <xdr:col>22</xdr:col>
      <xdr:colOff>537881</xdr:colOff>
      <xdr:row>112</xdr:row>
      <xdr:rowOff>161367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224118</xdr:colOff>
      <xdr:row>73</xdr:row>
      <xdr:rowOff>35857</xdr:rowOff>
    </xdr:from>
    <xdr:to>
      <xdr:col>41</xdr:col>
      <xdr:colOff>484094</xdr:colOff>
      <xdr:row>104</xdr:row>
      <xdr:rowOff>17930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8965</xdr:colOff>
      <xdr:row>111</xdr:row>
      <xdr:rowOff>26894</xdr:rowOff>
    </xdr:from>
    <xdr:to>
      <xdr:col>40</xdr:col>
      <xdr:colOff>253566</xdr:colOff>
      <xdr:row>139</xdr:row>
      <xdr:rowOff>150605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42189" y="19928541"/>
          <a:ext cx="8779001" cy="5143946"/>
        </a:xfrm>
        <a:prstGeom prst="rect">
          <a:avLst/>
        </a:prstGeom>
      </xdr:spPr>
    </xdr:pic>
    <xdr:clientData/>
  </xdr:twoCellAnchor>
  <xdr:twoCellAnchor>
    <xdr:from>
      <xdr:col>43</xdr:col>
      <xdr:colOff>0</xdr:colOff>
      <xdr:row>73</xdr:row>
      <xdr:rowOff>0</xdr:rowOff>
    </xdr:from>
    <xdr:to>
      <xdr:col>59</xdr:col>
      <xdr:colOff>259976</xdr:colOff>
      <xdr:row>103</xdr:row>
      <xdr:rowOff>161367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5"/>
  <sheetViews>
    <sheetView showGridLines="0" topLeftCell="A52" zoomScale="110" zoomScaleNormal="110" workbookViewId="0">
      <selection activeCell="I69" sqref="I69"/>
    </sheetView>
  </sheetViews>
  <sheetFormatPr defaultRowHeight="13.8"/>
  <cols>
    <col min="1" max="1" width="6.109375" customWidth="1"/>
    <col min="2" max="2" width="13.109375" customWidth="1"/>
    <col min="4" max="4" width="10.109375" bestFit="1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7">
      <c r="B2" s="1"/>
      <c r="C2" s="2"/>
      <c r="D2" s="3">
        <f>ValuationDate!C2</f>
        <v>43018</v>
      </c>
    </row>
    <row r="4" spans="2:17">
      <c r="B4" s="4"/>
      <c r="C4" s="5"/>
      <c r="D4" s="6"/>
      <c r="F4" s="37" t="s">
        <v>1</v>
      </c>
      <c r="G4" s="37" t="s">
        <v>2</v>
      </c>
      <c r="I4" s="37" t="s">
        <v>3</v>
      </c>
      <c r="J4" s="44" t="s">
        <v>4</v>
      </c>
      <c r="K4" s="37" t="s">
        <v>179</v>
      </c>
      <c r="L4" s="37" t="s">
        <v>180</v>
      </c>
      <c r="M4" s="37" t="s">
        <v>181</v>
      </c>
      <c r="N4" s="37" t="s">
        <v>182</v>
      </c>
      <c r="O4" s="37" t="s">
        <v>183</v>
      </c>
      <c r="P4" s="37" t="s">
        <v>184</v>
      </c>
      <c r="Q4" s="37" t="s">
        <v>185</v>
      </c>
    </row>
    <row r="5" spans="2:17">
      <c r="B5" s="7"/>
      <c r="C5" s="8"/>
      <c r="D5" s="244"/>
      <c r="F5" s="38" t="s">
        <v>100</v>
      </c>
      <c r="G5" s="39" t="str">
        <f>_xll.qlRealMCAsset(,,C17)</f>
        <v>obj_00000#0002</v>
      </c>
      <c r="I5" s="245">
        <f>_xll.qlCalendarAdvance("Target",D2,"1m")</f>
        <v>43049</v>
      </c>
      <c r="J5" s="246" t="str">
        <f>TEXT(I5,"[$-900]TTMMMJJJ")</f>
        <v>10Nov2017</v>
      </c>
      <c r="K5" s="40" t="str">
        <f>"B = Cache(EURUSD("&amp;J5&amp;")/GBPUSD("&amp;J5&amp;"))"</f>
        <v>B = Cache(EURUSD(10Nov2017)/GBPUSD(10Nov2017))</v>
      </c>
      <c r="L5" s="40" t="s">
        <v>186</v>
      </c>
      <c r="M5" s="40" t="s">
        <v>187</v>
      </c>
      <c r="N5" s="40" t="s">
        <v>188</v>
      </c>
      <c r="O5" s="40" t="s">
        <v>189</v>
      </c>
      <c r="P5" s="40" t="str">
        <f>"Cpn"&amp;J5&amp;" = Pay(C,"&amp;J5&amp;")"</f>
        <v>Cpn10Nov2017 = Pay(C,10Nov2017)</v>
      </c>
      <c r="Q5" s="40" t="str">
        <f>"Red"&amp;J5&amp;" = Pay(Red,"&amp;J5&amp;")"</f>
        <v>Red10Nov2017 = Pay(Red,10Nov2017)</v>
      </c>
    </row>
    <row r="6" spans="2:17">
      <c r="B6" s="10"/>
      <c r="C6" s="11"/>
      <c r="D6" s="12"/>
      <c r="F6" s="40" t="s">
        <v>101</v>
      </c>
      <c r="G6" s="41" t="str">
        <f>_xll.qlRealMCAsset(,,C18)</f>
        <v>obj_00001#0002</v>
      </c>
      <c r="I6" s="247">
        <f>_xll.qlCalendarAdvance("Target",I5,"1m")</f>
        <v>43080</v>
      </c>
      <c r="J6" s="248" t="str">
        <f>TEXT(I6,"[$-900]TTMMMJJJ")</f>
        <v>11Dec2017</v>
      </c>
      <c r="K6" s="40" t="str">
        <f>"B = Cache(EURUSD("&amp;J6&amp;")/GBPUSD("&amp;J6&amp;"))"</f>
        <v>B = Cache(EURUSD(11Dec2017)/GBPUSD(11Dec2017))</v>
      </c>
      <c r="L6" s="40" t="s">
        <v>186</v>
      </c>
      <c r="M6" s="40" t="s">
        <v>187</v>
      </c>
      <c r="N6" s="40" t="s">
        <v>188</v>
      </c>
      <c r="O6" s="40" t="s">
        <v>189</v>
      </c>
      <c r="P6" s="40" t="str">
        <f>"Cpn"&amp;J6&amp;" = Pay(C,"&amp;J6&amp;")"</f>
        <v>Cpn11Dec2017 = Pay(C,11Dec2017)</v>
      </c>
      <c r="Q6" s="40" t="str">
        <f>"Red"&amp;J6&amp;" = Pay(Red,"&amp;J6&amp;")"</f>
        <v>Red11Dec2017 = Pay(Red,11Dec2017)</v>
      </c>
    </row>
    <row r="7" spans="2:17">
      <c r="F7" s="40" t="s">
        <v>190</v>
      </c>
      <c r="G7" s="41" t="str">
        <f>_xll.qlRealMCBasket(,G5:G6,{0,1},TRUE)</f>
        <v>obj_00002#0002</v>
      </c>
      <c r="I7" s="247">
        <f>_xll.qlCalendarAdvance("Target",I6,"1m")</f>
        <v>43111</v>
      </c>
      <c r="J7" s="248" t="str">
        <f>TEXT(I7,"[$-900]TTMMMJJJ")</f>
        <v>11Jan2018</v>
      </c>
      <c r="K7" s="40" t="str">
        <f>"B = Cache(EURUSD("&amp;J7&amp;")/GBPUSD("&amp;J7&amp;"))"</f>
        <v>B = Cache(EURUSD(11Jan2018)/GBPUSD(11Jan2018))</v>
      </c>
      <c r="L7" s="40" t="s">
        <v>186</v>
      </c>
      <c r="M7" s="40" t="s">
        <v>187</v>
      </c>
      <c r="N7" s="40" t="s">
        <v>188</v>
      </c>
      <c r="O7" s="40" t="s">
        <v>189</v>
      </c>
      <c r="P7" s="40" t="str">
        <f>"Cpn"&amp;J7&amp;" = Pay(C,"&amp;J7&amp;")"</f>
        <v>Cpn11Jan2018 = Pay(C,11Jan2018)</v>
      </c>
      <c r="Q7" s="40" t="str">
        <f>"Red"&amp;J7&amp;" = Pay(Red,"&amp;J7&amp;")"</f>
        <v>Red11Jan2018 = Pay(Red,11Jan2018)</v>
      </c>
    </row>
    <row r="8" spans="2:17">
      <c r="B8" s="13"/>
      <c r="C8" s="14"/>
      <c r="D8" s="6"/>
      <c r="F8" s="40" t="s">
        <v>191</v>
      </c>
      <c r="G8" s="41" t="str">
        <f>_xll.qlRealMCFixedAmount(,1)</f>
        <v>obj_00003#0002</v>
      </c>
      <c r="I8" s="249">
        <f>_xll.qlCalendarAdvance("Target",I7,"1m")</f>
        <v>43143</v>
      </c>
      <c r="J8" s="250" t="str">
        <f>TEXT(I8,"[$-900]TTMMMJJJ")</f>
        <v>12Feb2018</v>
      </c>
      <c r="K8" s="40" t="str">
        <f>"B = Cache(EURUSD("&amp;J8&amp;")/GBPUSD("&amp;J8&amp;"))"</f>
        <v>B = Cache(EURUSD(12Feb2018)/GBPUSD(12Feb2018))</v>
      </c>
      <c r="L8" s="42" t="s">
        <v>186</v>
      </c>
      <c r="M8" s="42" t="s">
        <v>187</v>
      </c>
      <c r="N8" s="42" t="s">
        <v>188</v>
      </c>
      <c r="O8" s="42" t="s">
        <v>189</v>
      </c>
      <c r="P8" s="42" t="str">
        <f>"Cpn"&amp;J8&amp;" = Pay(C,"&amp;J8&amp;")"</f>
        <v>Cpn12Feb2018 = Pay(C,12Feb2018)</v>
      </c>
      <c r="Q8" s="42" t="str">
        <f>"Red"&amp;J8&amp;" = Pay(Red,"&amp;J8&amp;")"</f>
        <v>Red12Feb2018 = Pay(Red,12Feb2018)</v>
      </c>
    </row>
    <row r="9" spans="2:17">
      <c r="B9" s="15"/>
      <c r="C9" s="16"/>
      <c r="D9" s="12"/>
      <c r="F9" s="40" t="s">
        <v>180</v>
      </c>
      <c r="G9" s="41" t="str">
        <f>_xll.qlRealMCFixedAmount(,0.02)</f>
        <v>obj_00004#0002</v>
      </c>
      <c r="I9" s="4" t="s">
        <v>192</v>
      </c>
      <c r="J9" s="45"/>
      <c r="K9" s="251" t="str">
        <f>"R = (1-AutoCalled)*IfThenElse(B&lt;RedDown,Max(GuarRed,InRed-Max(GBPUSD("&amp;J8&amp;")*PutStrike-Cache(EURUSD("&amp;J8&amp;")),0)),NoInRed)"</f>
        <v>R = (1-AutoCalled)*IfThenElse(B&lt;RedDown,Max(GuarRed,InRed-Max(GBPUSD(12Feb2018)*PutStrike-Cache(EURUSD(12Feb2018)),0)),NoInRed)</v>
      </c>
      <c r="L9" s="252"/>
      <c r="M9" s="252"/>
      <c r="N9" s="252"/>
      <c r="O9" s="252"/>
      <c r="P9" s="252"/>
      <c r="Q9" s="253"/>
    </row>
    <row r="10" spans="2:17">
      <c r="F10" s="40" t="s">
        <v>194</v>
      </c>
      <c r="G10" s="41" t="str">
        <f>_xll.qlRealMCFixedAmount(,1.04)</f>
        <v>obj_00005#0002</v>
      </c>
      <c r="I10" s="46"/>
      <c r="J10" s="47"/>
      <c r="K10" s="254" t="str">
        <f>"FinalRed = Pay(R,"&amp;J8&amp;")"</f>
        <v>FinalRed = Pay(R,12Feb2018)</v>
      </c>
      <c r="L10" s="255"/>
      <c r="M10" s="255"/>
      <c r="N10" s="255"/>
      <c r="O10" s="255"/>
      <c r="P10" s="255"/>
      <c r="Q10" s="256"/>
    </row>
    <row r="11" spans="2:17">
      <c r="B11" s="18"/>
      <c r="C11" s="19"/>
      <c r="D11" s="20"/>
      <c r="F11" s="40" t="s">
        <v>182</v>
      </c>
      <c r="G11" s="41" t="str">
        <f>_xll.qlRealMCFixedAmount(,1.01)</f>
        <v>obj_00006#0002</v>
      </c>
    </row>
    <row r="12" spans="2:17">
      <c r="C12" s="21"/>
      <c r="D12" s="22"/>
      <c r="F12" s="40" t="s">
        <v>195</v>
      </c>
      <c r="G12" s="41" t="str">
        <f>_xll.qlRealMCFixedAmount(,0.6)</f>
        <v>obj_00007#0002</v>
      </c>
    </row>
    <row r="13" spans="2:17">
      <c r="F13" s="40" t="s">
        <v>196</v>
      </c>
      <c r="G13" s="41" t="str">
        <f>_xll.qlRealMCFixedAmount(,1)</f>
        <v>obj_00008#0002</v>
      </c>
    </row>
    <row r="14" spans="2:17">
      <c r="B14" s="4"/>
      <c r="C14" s="24"/>
      <c r="D14" s="25"/>
      <c r="F14" s="40" t="s">
        <v>197</v>
      </c>
      <c r="G14" s="41" t="str">
        <f>_xll.qlRealMCFixedAmount(,0.3)</f>
        <v>obj_00009#0002</v>
      </c>
      <c r="J14" s="23"/>
    </row>
    <row r="15" spans="2:17">
      <c r="B15" s="10"/>
      <c r="C15" s="26"/>
      <c r="D15" s="27"/>
      <c r="F15" s="40" t="s">
        <v>198</v>
      </c>
      <c r="G15" s="41" t="str">
        <f>_xll.qlRealMCFixedAmount(,1)</f>
        <v>obj_0000a#0002</v>
      </c>
    </row>
    <row r="16" spans="2:17">
      <c r="F16" s="40" t="s">
        <v>199</v>
      </c>
      <c r="G16" s="41" t="str">
        <f>_xll.qlRealMCFixedAmount(,1)</f>
        <v>obj_0000b#0002</v>
      </c>
    </row>
    <row r="17" spans="2:13">
      <c r="B17" s="4" t="s">
        <v>200</v>
      </c>
      <c r="C17" s="28" t="str">
        <f>VanillasCross3M_new!C17</f>
        <v>EURUSD</v>
      </c>
      <c r="D17" s="6" t="str">
        <f>VanillasCross3M_new!D17</f>
        <v>obj_003ce#0001</v>
      </c>
      <c r="F17" s="40" t="s">
        <v>201</v>
      </c>
      <c r="G17" s="41" t="str">
        <f>_xll.qlRealMCFixedAmount(,0)</f>
        <v>obj_0000c#0002</v>
      </c>
    </row>
    <row r="18" spans="2:13">
      <c r="B18" s="15" t="s">
        <v>200</v>
      </c>
      <c r="C18" s="29" t="str">
        <f>VanillasCross3M_new!C18</f>
        <v>GBPUSD</v>
      </c>
      <c r="D18" s="12" t="str">
        <f>VanillasCross3M_new!D18</f>
        <v>obj_003cf#0001</v>
      </c>
      <c r="F18" s="42" t="s">
        <v>202</v>
      </c>
      <c r="G18" s="43" t="str">
        <f>_xll.qlRealMCFixedAmount(,0)</f>
        <v>obj_0000d#0002</v>
      </c>
    </row>
    <row r="20" spans="2:13">
      <c r="B20" s="1"/>
      <c r="C20" s="2"/>
      <c r="D20" s="17"/>
    </row>
    <row r="22" spans="2:13">
      <c r="F22" s="44" t="s">
        <v>203</v>
      </c>
      <c r="G22" s="48" t="str">
        <f>_xll.qlRealMCScript(,F5:F18,G5:G18,K5:Q10,TRUE)</f>
        <v>obj_0000e#0002</v>
      </c>
    </row>
    <row r="23" spans="2:13">
      <c r="B23" s="4"/>
      <c r="C23" s="24"/>
      <c r="D23" s="30"/>
    </row>
    <row r="24" spans="2:13">
      <c r="B24" s="7"/>
      <c r="C24" s="31"/>
      <c r="D24" s="257"/>
      <c r="F24" s="37" t="s">
        <v>204</v>
      </c>
      <c r="G24" s="37" t="s">
        <v>205</v>
      </c>
      <c r="K24" s="44" t="s">
        <v>206</v>
      </c>
      <c r="M24" s="37" t="s">
        <v>207</v>
      </c>
    </row>
    <row r="25" spans="2:13">
      <c r="B25" s="7"/>
      <c r="C25" s="31"/>
      <c r="D25" s="244"/>
      <c r="F25" s="246" t="str">
        <f>LEFT(P5,12)</f>
        <v>Cpn10Nov2017</v>
      </c>
      <c r="G25" s="258">
        <f t="array" ref="G25:G33">_xll.qlRealMCScriptNPV(G22,VanillasCross3M_new!D62,F25:F33,VanillasCross3M_new!D63:D65)</f>
        <v>0</v>
      </c>
      <c r="H25" s="49"/>
      <c r="K25" s="39">
        <f t="array" ref="K25:K33">_xll.qlRealMCScriptObservationTimes(G22,F25:F33)</f>
        <v>0</v>
      </c>
      <c r="M25" s="39" t="str">
        <f t="array" ref="M25:M155">_xll.qlRealMCScriptLog(G22)</f>
        <v>Payoff line 0: 'GBPUSD' is in map</v>
      </c>
    </row>
    <row r="26" spans="2:13">
      <c r="B26" s="7"/>
      <c r="C26" s="31"/>
      <c r="D26" s="105"/>
      <c r="F26" s="248" t="str">
        <f>LEFT(P6,12)</f>
        <v>Cpn11Dec2017</v>
      </c>
      <c r="G26" s="259">
        <v>0</v>
      </c>
      <c r="H26" s="49"/>
      <c r="K26" s="41">
        <v>8.4931506849315067E-2</v>
      </c>
      <c r="M26" s="41" t="str">
        <v>Payoff line 0: 'EURUSD' is in map</v>
      </c>
    </row>
    <row r="27" spans="2:13">
      <c r="B27" s="7"/>
      <c r="C27" s="31"/>
      <c r="D27" s="105"/>
      <c r="F27" s="248" t="str">
        <f>LEFT(P7,12)</f>
        <v>Cpn11Jan2018</v>
      </c>
      <c r="G27" s="259">
        <v>0</v>
      </c>
      <c r="H27" s="49"/>
      <c r="K27" s="41">
        <v>0.16986301369863013</v>
      </c>
      <c r="M27" s="41" t="str">
        <v>Insert line 0: 'B = Cache(EURUSD(10Nov2017)/GBPUSD(10Nov2017))'</v>
      </c>
    </row>
    <row r="28" spans="2:13">
      <c r="B28" s="7"/>
      <c r="C28" s="31"/>
      <c r="D28" s="257"/>
      <c r="F28" s="248" t="str">
        <f>LEFT(P8,12)</f>
        <v>Cpn12Feb2018</v>
      </c>
      <c r="G28" s="259">
        <v>0</v>
      </c>
      <c r="H28" s="49"/>
      <c r="K28" s="41">
        <v>0.25479452054794521</v>
      </c>
      <c r="M28" s="41" t="str">
        <v>Payoff line 1: 'MemoryCpn' is in map</v>
      </c>
    </row>
    <row r="29" spans="2:13">
      <c r="B29" s="7"/>
      <c r="C29" s="31"/>
      <c r="D29" s="257"/>
      <c r="F29" s="248" t="str">
        <f>LEFT(Q5,12)</f>
        <v>Red10Nov2017</v>
      </c>
      <c r="G29" s="259">
        <v>0</v>
      </c>
      <c r="H29" s="49"/>
      <c r="K29" s="41">
        <v>0.34246575342465752</v>
      </c>
      <c r="M29" s="41" t="str">
        <v>Payoff line 1: 'Coupon' is in map</v>
      </c>
    </row>
    <row r="30" spans="2:13">
      <c r="B30" s="7"/>
      <c r="C30" s="31"/>
      <c r="D30" s="257"/>
      <c r="F30" s="248" t="str">
        <f>LEFT(Q6,12)</f>
        <v>Red11Dec2017</v>
      </c>
      <c r="G30" s="259">
        <v>0</v>
      </c>
      <c r="H30" s="49"/>
      <c r="K30" s="41" t="e">
        <v>#N/A</v>
      </c>
      <c r="M30" s="41" t="str">
        <v>Payoff line 1: 'CpDown' is in map</v>
      </c>
    </row>
    <row r="31" spans="2:13">
      <c r="B31" s="10"/>
      <c r="C31" s="26"/>
      <c r="D31" s="12"/>
      <c r="F31" s="248" t="str">
        <f>LEFT(Q7,12)</f>
        <v>Red11Jan2018</v>
      </c>
      <c r="G31" s="259">
        <v>0</v>
      </c>
      <c r="H31" s="49"/>
      <c r="K31" s="41" t="e">
        <v>#N/A</v>
      </c>
      <c r="M31" s="41" t="str">
        <v>Payoff line 1: 'B' is in map</v>
      </c>
    </row>
    <row r="32" spans="2:13">
      <c r="B32" s="13"/>
      <c r="C32" s="24"/>
      <c r="D32" s="261"/>
      <c r="F32" s="248" t="str">
        <f>LEFT(Q8,12)</f>
        <v>Red12Feb2018</v>
      </c>
      <c r="G32" s="259">
        <v>0</v>
      </c>
      <c r="H32" s="49"/>
      <c r="K32" s="41" t="e">
        <v>#N/A</v>
      </c>
      <c r="M32" s="41" t="str">
        <v>Payoff line 1: 'AutoCalled' is in map</v>
      </c>
    </row>
    <row r="33" spans="2:13">
      <c r="B33" s="34"/>
      <c r="C33" s="31"/>
      <c r="D33" s="262"/>
      <c r="F33" s="250" t="s">
        <v>208</v>
      </c>
      <c r="G33" s="260">
        <v>1</v>
      </c>
      <c r="H33" s="49"/>
      <c r="K33" s="43" t="e">
        <v>#N/A</v>
      </c>
      <c r="M33" s="41" t="str">
        <v>Insert line 1: 'C = (1-AutoCalled)*(B&gt;CpDown)*(Coupon+MemoryCpn)'</v>
      </c>
    </row>
    <row r="34" spans="2:13">
      <c r="B34" s="15"/>
      <c r="C34" s="26"/>
      <c r="D34" s="36"/>
      <c r="F34" s="263"/>
      <c r="G34" s="263"/>
      <c r="M34" s="41" t="str">
        <v>Payoff line 2: 'Coupon' is in map</v>
      </c>
    </row>
    <row r="35" spans="2:13">
      <c r="F35" s="266" t="s">
        <v>209</v>
      </c>
      <c r="G35" s="267">
        <f>SUM(G25:G33)</f>
        <v>1</v>
      </c>
      <c r="M35" s="41" t="str">
        <v>Payoff line 2: 'MemoryCpn' is in map</v>
      </c>
    </row>
    <row r="36" spans="2:13">
      <c r="D36" s="268" t="s">
        <v>193</v>
      </c>
      <c r="E36" s="268"/>
      <c r="F36" s="268"/>
      <c r="G36" s="268"/>
      <c r="H36" s="268"/>
      <c r="I36" s="268"/>
      <c r="J36" s="268"/>
      <c r="K36" s="268"/>
      <c r="M36" s="41" t="str">
        <v>Payoff line 2: 'CpDown' is in map</v>
      </c>
    </row>
    <row r="37" spans="2:13">
      <c r="D37" s="269"/>
      <c r="E37" s="268" t="s">
        <v>221</v>
      </c>
      <c r="F37" s="268" t="s">
        <v>222</v>
      </c>
      <c r="G37" s="268" t="s">
        <v>220</v>
      </c>
      <c r="H37" s="268" t="s">
        <v>223</v>
      </c>
      <c r="I37" s="268" t="s">
        <v>224</v>
      </c>
      <c r="J37" s="268" t="s">
        <v>225</v>
      </c>
      <c r="K37" s="268" t="s">
        <v>228</v>
      </c>
      <c r="M37" s="41" t="str">
        <v>Payoff line 2: 'B' is in map</v>
      </c>
    </row>
    <row r="38" spans="2:13">
      <c r="D38" s="269" t="s">
        <v>204</v>
      </c>
      <c r="E38" s="268" t="s">
        <v>205</v>
      </c>
      <c r="F38" s="268" t="s">
        <v>205</v>
      </c>
      <c r="G38" s="268" t="s">
        <v>205</v>
      </c>
      <c r="H38" s="268"/>
      <c r="I38" s="268" t="s">
        <v>205</v>
      </c>
      <c r="J38" s="268" t="s">
        <v>205</v>
      </c>
      <c r="K38" s="268"/>
      <c r="M38" s="41" t="str">
        <v>Replace line 2: 'MemoryCpn = Cache(IfThenElse(B&gt;CpDown,0.0,MemoryCpn+Coupon))'</v>
      </c>
    </row>
    <row r="39" spans="2:13">
      <c r="D39" s="269" t="s">
        <v>210</v>
      </c>
      <c r="E39" s="268">
        <v>9.6399999999997963E-3</v>
      </c>
      <c r="F39" s="268">
        <v>9.6891999999940883E-3</v>
      </c>
      <c r="G39" s="268">
        <v>9.6239999999997994E-3</v>
      </c>
      <c r="H39" s="268">
        <v>9.6733999999941023E-3</v>
      </c>
      <c r="I39" s="268">
        <v>9.7097999999940683E-3</v>
      </c>
      <c r="J39" s="268">
        <v>9.6439999999997951E-3</v>
      </c>
      <c r="K39" s="268">
        <v>9.6499999999997942E-3</v>
      </c>
      <c r="M39" s="41" t="str">
        <v>Payoff line 3: 'EarlyRed' is in map</v>
      </c>
    </row>
    <row r="40" spans="2:13">
      <c r="D40" s="269" t="s">
        <v>211</v>
      </c>
      <c r="E40" s="268">
        <v>1.1092000000000025E-2</v>
      </c>
      <c r="F40" s="268">
        <v>1.1226799999994026E-2</v>
      </c>
      <c r="G40" s="268">
        <v>1.1154000000000035E-2</v>
      </c>
      <c r="H40" s="268">
        <v>1.1221799999994031E-2</v>
      </c>
      <c r="I40" s="268">
        <v>1.1279999999993994E-2</v>
      </c>
      <c r="J40" s="268">
        <v>1.1196000000000039E-2</v>
      </c>
      <c r="K40" s="268">
        <v>1.1108000000000019E-2</v>
      </c>
      <c r="M40" s="41" t="str">
        <v>Payoff line 3: 'TriggerUp' is in map</v>
      </c>
    </row>
    <row r="41" spans="2:13">
      <c r="D41" s="269" t="s">
        <v>212</v>
      </c>
      <c r="E41" s="268">
        <v>1.0765999999999994E-2</v>
      </c>
      <c r="F41" s="268">
        <v>1.0561799999994426E-2</v>
      </c>
      <c r="G41" s="268">
        <v>1.0640000000000002E-2</v>
      </c>
      <c r="H41" s="268">
        <v>1.0514799999994466E-2</v>
      </c>
      <c r="I41" s="268">
        <v>1.0528599999994432E-2</v>
      </c>
      <c r="J41" s="268">
        <v>1.0753999999999988E-2</v>
      </c>
      <c r="K41" s="268">
        <v>1.0751999999999992E-2</v>
      </c>
      <c r="M41" s="41" t="str">
        <v>Payoff line 3: 'B' is in map</v>
      </c>
    </row>
    <row r="42" spans="2:13">
      <c r="D42" s="269" t="s">
        <v>213</v>
      </c>
      <c r="E42" s="268">
        <v>6.0760000000003901E-3</v>
      </c>
      <c r="F42" s="268">
        <v>5.9661999999974739E-3</v>
      </c>
      <c r="G42" s="268">
        <v>5.982000000000375E-3</v>
      </c>
      <c r="H42" s="268">
        <v>5.9575999999974816E-3</v>
      </c>
      <c r="I42" s="268">
        <v>5.9523999999974864E-3</v>
      </c>
      <c r="J42" s="268">
        <v>6.0680000000003891E-3</v>
      </c>
      <c r="K42" s="268">
        <v>6.0420000000003847E-3</v>
      </c>
      <c r="M42" s="41" t="str">
        <v>Payoff line 3: 'AutoCalled' is in map</v>
      </c>
    </row>
    <row r="43" spans="2:13">
      <c r="D43" s="269" t="s">
        <v>214</v>
      </c>
      <c r="E43" s="268">
        <v>4.6358999999999727E-2</v>
      </c>
      <c r="F43" s="268">
        <v>4.5147000000005162E-2</v>
      </c>
      <c r="G43" s="268">
        <v>4.5752999999999731E-2</v>
      </c>
      <c r="H43" s="268">
        <v>4.5530800000005249E-2</v>
      </c>
      <c r="I43" s="268">
        <v>4.4389500000005001E-2</v>
      </c>
      <c r="J43" s="268">
        <v>4.4843999999999738E-2</v>
      </c>
      <c r="K43" s="268">
        <v>4.6156999999999726E-2</v>
      </c>
      <c r="M43" s="41" t="str">
        <v>Insert line 3: 'Red = (1-AutoCalled)*(B&gt;TriggerUp)*EarlyRed'</v>
      </c>
    </row>
    <row r="44" spans="2:13">
      <c r="D44" s="269" t="s">
        <v>215</v>
      </c>
      <c r="E44" s="268">
        <v>7.1709999999999496E-2</v>
      </c>
      <c r="F44" s="268">
        <v>7.4386500000011485E-2</v>
      </c>
      <c r="G44" s="268">
        <v>7.2820999999999497E-2</v>
      </c>
      <c r="H44" s="268">
        <v>7.4325900000011463E-2</v>
      </c>
      <c r="I44" s="268">
        <v>7.5144000000011646E-2</v>
      </c>
      <c r="J44" s="268">
        <v>7.453799999999948E-2</v>
      </c>
      <c r="K44" s="268">
        <v>7.1608999999999506E-2</v>
      </c>
      <c r="M44" s="41" t="str">
        <v>Payoff line 4: 'AutoCalled' is in map</v>
      </c>
    </row>
    <row r="45" spans="2:13">
      <c r="D45" s="269" t="s">
        <v>216</v>
      </c>
      <c r="E45" s="268">
        <v>6.2821999999999587E-2</v>
      </c>
      <c r="F45" s="268">
        <v>6.5124800000009475E-2</v>
      </c>
      <c r="G45" s="268">
        <v>6.373099999999958E-2</v>
      </c>
      <c r="H45" s="268">
        <v>6.495310000000945E-2</v>
      </c>
      <c r="I45" s="268">
        <v>6.5296500000009514E-2</v>
      </c>
      <c r="J45" s="268">
        <v>6.201399999999959E-2</v>
      </c>
      <c r="K45" s="268">
        <v>6.3629999999999576E-2</v>
      </c>
      <c r="M45" s="41" t="str">
        <v>Payoff line 4: 'TriggerUp' is in map</v>
      </c>
    </row>
    <row r="46" spans="2:13">
      <c r="D46" s="269" t="s">
        <v>217</v>
      </c>
      <c r="E46" s="268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M46" s="41" t="str">
        <v>Payoff line 4: 'B' is in map</v>
      </c>
    </row>
    <row r="47" spans="2:13">
      <c r="D47" s="269" t="s">
        <v>208</v>
      </c>
      <c r="E47" s="268">
        <v>0.82089999999999996</v>
      </c>
      <c r="F47" s="268">
        <v>0.81716999999999995</v>
      </c>
      <c r="G47" s="268">
        <v>0.81950000000000001</v>
      </c>
      <c r="H47" s="268">
        <v>0.81701999999999997</v>
      </c>
      <c r="I47" s="268">
        <v>0.81699999999999995</v>
      </c>
      <c r="J47" s="268">
        <v>0.82040000000000002</v>
      </c>
      <c r="K47" s="268">
        <v>0.82040000000000002</v>
      </c>
      <c r="M47" s="41" t="str">
        <v>Replace line 4: 'AutoCalled = Cache(IfThenElse(B&gt;TriggerUp,1.0,AutoCalled))'</v>
      </c>
    </row>
    <row r="48" spans="2:13">
      <c r="D48" s="269"/>
      <c r="E48" s="268"/>
      <c r="F48" s="268"/>
      <c r="G48" s="268"/>
      <c r="H48" s="268"/>
      <c r="I48" s="268"/>
      <c r="J48" s="268"/>
      <c r="K48" s="268"/>
      <c r="M48" s="41" t="str">
        <v>Payoff line 5: 'C' is in map</v>
      </c>
    </row>
    <row r="49" spans="4:13">
      <c r="D49" s="269" t="s">
        <v>209</v>
      </c>
      <c r="E49" s="268">
        <v>1.039364999999999</v>
      </c>
      <c r="F49" s="268">
        <v>1.0392723000000061</v>
      </c>
      <c r="G49" s="268">
        <v>1.039204999999999</v>
      </c>
      <c r="H49" s="268">
        <v>1.0391974000000062</v>
      </c>
      <c r="I49" s="268">
        <v>1.0393008000000061</v>
      </c>
      <c r="J49" s="268">
        <v>1.0394579999999991</v>
      </c>
      <c r="K49" s="268">
        <v>1.0393479999999991</v>
      </c>
      <c r="M49" s="41" t="str">
        <v>Insert line 5: 'Cpn10Nov2017 = Pay(C,10Nov2017)'</v>
      </c>
    </row>
    <row r="50" spans="4:13">
      <c r="D50" s="23"/>
      <c r="M50" s="41" t="str">
        <v>Payoff line 6: 'Red' is in map</v>
      </c>
    </row>
    <row r="51" spans="4:13">
      <c r="M51" s="41" t="str">
        <v>Insert line 6: 'Red10Nov2017 = Pay(Red,10Nov2017)'</v>
      </c>
    </row>
    <row r="52" spans="4:13">
      <c r="E52" t="s">
        <v>221</v>
      </c>
      <c r="F52" t="s">
        <v>222</v>
      </c>
      <c r="G52" t="s">
        <v>220</v>
      </c>
      <c r="H52" t="s">
        <v>223</v>
      </c>
      <c r="I52" t="s">
        <v>224</v>
      </c>
      <c r="J52" t="s">
        <v>225</v>
      </c>
      <c r="K52" t="s">
        <v>233</v>
      </c>
      <c r="L52" t="s">
        <v>235</v>
      </c>
      <c r="M52" s="41" t="str">
        <v>Payoff line 7: 'GBPUSD' is in map</v>
      </c>
    </row>
    <row r="53" spans="4:13">
      <c r="D53" t="s">
        <v>204</v>
      </c>
      <c r="E53" t="s">
        <v>205</v>
      </c>
      <c r="F53" t="s">
        <v>205</v>
      </c>
      <c r="G53" t="s">
        <v>205</v>
      </c>
      <c r="I53" t="s">
        <v>205</v>
      </c>
      <c r="J53" t="s">
        <v>205</v>
      </c>
      <c r="M53" s="41" t="str">
        <v>Payoff line 7: 'EURUSD' is in map</v>
      </c>
    </row>
    <row r="54" spans="4:13">
      <c r="D54" t="s">
        <v>210</v>
      </c>
      <c r="E54">
        <v>9.6399999999997963E-3</v>
      </c>
      <c r="F54">
        <v>9.6891999999940883E-3</v>
      </c>
      <c r="G54">
        <v>9.6239999999997994E-3</v>
      </c>
      <c r="H54">
        <v>9.6733999999941023E-3</v>
      </c>
      <c r="I54">
        <v>9.7097999999940683E-3</v>
      </c>
      <c r="J54">
        <v>9.6439999999997951E-3</v>
      </c>
      <c r="K54">
        <v>9.6887999999940889E-3</v>
      </c>
      <c r="L54">
        <v>9.6399999999997963E-3</v>
      </c>
      <c r="M54" s="41" t="str">
        <v>Replace line 7: 'B = Cache(EURUSD(11Dec2017)/GBPUSD(11Dec2017))'</v>
      </c>
    </row>
    <row r="55" spans="4:13">
      <c r="D55" t="s">
        <v>211</v>
      </c>
      <c r="E55">
        <v>1.1092000000000025E-2</v>
      </c>
      <c r="F55">
        <v>1.1226799999994026E-2</v>
      </c>
      <c r="G55">
        <v>1.1154000000000035E-2</v>
      </c>
      <c r="H55">
        <v>1.1221799999994031E-2</v>
      </c>
      <c r="I55">
        <v>1.1279999999993994E-2</v>
      </c>
      <c r="J55">
        <v>1.1196000000000039E-2</v>
      </c>
      <c r="K55">
        <v>1.1227399999994024E-2</v>
      </c>
      <c r="L55">
        <v>1.1120000000000026E-2</v>
      </c>
      <c r="M55" s="41" t="str">
        <v>Payoff line 8: 'MemoryCpn' is in map</v>
      </c>
    </row>
    <row r="56" spans="4:13">
      <c r="D56" t="s">
        <v>212</v>
      </c>
      <c r="E56">
        <v>1.0765999999999994E-2</v>
      </c>
      <c r="F56">
        <v>1.0561799999994426E-2</v>
      </c>
      <c r="G56">
        <v>1.0640000000000002E-2</v>
      </c>
      <c r="H56">
        <v>1.0514799999994466E-2</v>
      </c>
      <c r="I56">
        <v>1.0528599999994432E-2</v>
      </c>
      <c r="J56">
        <v>1.0753999999999988E-2</v>
      </c>
      <c r="K56">
        <v>1.0568599999994422E-2</v>
      </c>
      <c r="L56">
        <v>1.0743999999999991E-2</v>
      </c>
      <c r="M56" s="41" t="str">
        <v>Payoff line 8: 'Coupon' is in map</v>
      </c>
    </row>
    <row r="57" spans="4:13">
      <c r="D57" t="s">
        <v>213</v>
      </c>
      <c r="E57">
        <v>6.0760000000003901E-3</v>
      </c>
      <c r="F57">
        <v>5.9661999999974739E-3</v>
      </c>
      <c r="G57">
        <v>5.982000000000375E-3</v>
      </c>
      <c r="H57">
        <v>5.9575999999974816E-3</v>
      </c>
      <c r="I57">
        <v>5.9523999999974864E-3</v>
      </c>
      <c r="J57">
        <v>6.0680000000003891E-3</v>
      </c>
      <c r="K57">
        <v>5.9771999999974641E-3</v>
      </c>
      <c r="L57">
        <v>6.0520000000003861E-3</v>
      </c>
      <c r="M57" s="41" t="str">
        <v>Payoff line 8: 'CpDown' is in map</v>
      </c>
    </row>
    <row r="58" spans="4:13">
      <c r="D58" t="s">
        <v>214</v>
      </c>
      <c r="E58">
        <v>4.6358999999999727E-2</v>
      </c>
      <c r="F58">
        <v>4.5147000000005162E-2</v>
      </c>
      <c r="G58">
        <v>4.5752999999999731E-2</v>
      </c>
      <c r="H58">
        <v>4.5530800000005249E-2</v>
      </c>
      <c r="I58">
        <v>4.4389500000005001E-2</v>
      </c>
      <c r="J58">
        <v>4.4843999999999738E-2</v>
      </c>
      <c r="K58">
        <v>4.5248000000005187E-2</v>
      </c>
      <c r="L58">
        <v>4.6560999999999721E-2</v>
      </c>
      <c r="M58" s="41" t="str">
        <v>Payoff line 8: 'B' is in map</v>
      </c>
    </row>
    <row r="59" spans="4:13">
      <c r="D59" t="s">
        <v>215</v>
      </c>
      <c r="E59">
        <v>7.1709999999999496E-2</v>
      </c>
      <c r="F59">
        <v>7.4386500000011485E-2</v>
      </c>
      <c r="G59">
        <v>7.2820999999999497E-2</v>
      </c>
      <c r="H59">
        <v>7.4325900000011463E-2</v>
      </c>
      <c r="I59">
        <v>7.5144000000011646E-2</v>
      </c>
      <c r="J59">
        <v>7.453799999999948E-2</v>
      </c>
      <c r="K59">
        <v>7.4174400000011437E-2</v>
      </c>
      <c r="L59">
        <v>7.1507999999999503E-2</v>
      </c>
      <c r="M59" s="41" t="str">
        <v>Payoff line 8: 'AutoCalled' is in map</v>
      </c>
    </row>
    <row r="60" spans="4:13">
      <c r="D60" t="s">
        <v>216</v>
      </c>
      <c r="E60">
        <v>6.2821999999999587E-2</v>
      </c>
      <c r="F60">
        <v>6.5124800000009475E-2</v>
      </c>
      <c r="G60">
        <v>6.373099999999958E-2</v>
      </c>
      <c r="H60">
        <v>6.495310000000945E-2</v>
      </c>
      <c r="I60">
        <v>6.5296500000009514E-2</v>
      </c>
      <c r="J60">
        <v>6.201399999999959E-2</v>
      </c>
      <c r="K60">
        <v>6.4791500000009411E-2</v>
      </c>
      <c r="L60">
        <v>6.4033999999999577E-2</v>
      </c>
      <c r="M60" s="41" t="str">
        <v>Replace line 8: 'C = (1-AutoCalled)*(B&gt;CpDown)*(Coupon+MemoryCpn)'</v>
      </c>
    </row>
    <row r="61" spans="4:13">
      <c r="D61" t="s">
        <v>217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41" t="str">
        <v>Payoff line 9: 'Coupon' is in map</v>
      </c>
    </row>
    <row r="62" spans="4:13">
      <c r="D62" t="s">
        <v>208</v>
      </c>
      <c r="E62">
        <v>0.82089999999999996</v>
      </c>
      <c r="F62">
        <v>0.81716999999999995</v>
      </c>
      <c r="G62">
        <v>0.81950000000000001</v>
      </c>
      <c r="H62">
        <v>0.81701999999999997</v>
      </c>
      <c r="I62">
        <v>0.81699999999999995</v>
      </c>
      <c r="J62">
        <v>0.82040000000000002</v>
      </c>
      <c r="K62">
        <v>0.81760999999999995</v>
      </c>
      <c r="L62">
        <v>0.81969999999999998</v>
      </c>
      <c r="M62" s="41" t="str">
        <v>Payoff line 9: 'MemoryCpn' is in map</v>
      </c>
    </row>
    <row r="63" spans="4:13">
      <c r="M63" s="41" t="str">
        <v>Payoff line 9: 'CpDown' is in map</v>
      </c>
    </row>
    <row r="64" spans="4:13">
      <c r="D64" t="s">
        <v>209</v>
      </c>
      <c r="E64">
        <v>1.039364999999999</v>
      </c>
      <c r="F64">
        <v>1.0392723000000061</v>
      </c>
      <c r="G64">
        <v>1.039204999999999</v>
      </c>
      <c r="H64">
        <v>1.0391974000000062</v>
      </c>
      <c r="I64">
        <v>1.0393008000000061</v>
      </c>
      <c r="J64">
        <v>1.0394579999999991</v>
      </c>
      <c r="K64">
        <v>1.0392859000000061</v>
      </c>
      <c r="L64">
        <v>1.039358999999999</v>
      </c>
      <c r="M64" s="41" t="str">
        <v>Payoff line 9: 'B' is in map</v>
      </c>
    </row>
    <row r="65" spans="13:13">
      <c r="M65" s="41" t="str">
        <v>Replace line 9: 'MemoryCpn = Cache(IfThenElse(B&gt;CpDown,0.0,MemoryCpn+Coupon))'</v>
      </c>
    </row>
    <row r="66" spans="13:13">
      <c r="M66" s="41" t="str">
        <v>Payoff line 10: 'EarlyRed' is in map</v>
      </c>
    </row>
    <row r="67" spans="13:13">
      <c r="M67" s="41" t="str">
        <v>Payoff line 10: 'TriggerUp' is in map</v>
      </c>
    </row>
    <row r="68" spans="13:13">
      <c r="M68" s="41" t="str">
        <v>Payoff line 10: 'B' is in map</v>
      </c>
    </row>
    <row r="69" spans="13:13">
      <c r="M69" s="41" t="str">
        <v>Payoff line 10: 'AutoCalled' is in map</v>
      </c>
    </row>
    <row r="70" spans="13:13">
      <c r="M70" s="41" t="str">
        <v>Replace line 10: 'Red = (1-AutoCalled)*(B&gt;TriggerUp)*EarlyRed'</v>
      </c>
    </row>
    <row r="71" spans="13:13">
      <c r="M71" s="41" t="str">
        <v>Payoff line 11: 'AutoCalled' is in map</v>
      </c>
    </row>
    <row r="72" spans="13:13">
      <c r="M72" s="41" t="str">
        <v>Payoff line 11: 'TriggerUp' is in map</v>
      </c>
    </row>
    <row r="73" spans="13:13">
      <c r="M73" s="41" t="str">
        <v>Payoff line 11: 'B' is in map</v>
      </c>
    </row>
    <row r="74" spans="13:13">
      <c r="M74" s="41" t="str">
        <v>Replace line 11: 'AutoCalled = Cache(IfThenElse(B&gt;TriggerUp,1.0,AutoCalled))'</v>
      </c>
    </row>
    <row r="75" spans="13:13">
      <c r="M75" s="41" t="str">
        <v>Payoff line 12: 'C' is in map</v>
      </c>
    </row>
    <row r="76" spans="13:13">
      <c r="M76" s="41" t="str">
        <v>Insert line 12: 'Cpn11Dec2017 = Pay(C,11Dec2017)'</v>
      </c>
    </row>
    <row r="77" spans="13:13">
      <c r="M77" s="41" t="str">
        <v>Payoff line 13: 'Red' is in map</v>
      </c>
    </row>
    <row r="78" spans="13:13">
      <c r="M78" s="41" t="str">
        <v>Insert line 13: 'Red11Dec2017 = Pay(Red,11Dec2017)'</v>
      </c>
    </row>
    <row r="79" spans="13:13">
      <c r="M79" s="41" t="str">
        <v>Payoff line 14: 'GBPUSD' is in map</v>
      </c>
    </row>
    <row r="80" spans="13:13">
      <c r="M80" s="41" t="str">
        <v>Payoff line 14: 'EURUSD' is in map</v>
      </c>
    </row>
    <row r="81" spans="13:13">
      <c r="M81" s="41" t="str">
        <v>Replace line 14: 'B = Cache(EURUSD(11Jan2018)/GBPUSD(11Jan2018))'</v>
      </c>
    </row>
    <row r="82" spans="13:13">
      <c r="M82" s="41" t="str">
        <v>Payoff line 15: 'MemoryCpn' is in map</v>
      </c>
    </row>
    <row r="83" spans="13:13">
      <c r="M83" s="41" t="str">
        <v>Payoff line 15: 'Coupon' is in map</v>
      </c>
    </row>
    <row r="84" spans="13:13">
      <c r="M84" s="41" t="str">
        <v>Payoff line 15: 'CpDown' is in map</v>
      </c>
    </row>
    <row r="85" spans="13:13">
      <c r="M85" s="41" t="str">
        <v>Payoff line 15: 'B' is in map</v>
      </c>
    </row>
    <row r="86" spans="13:13">
      <c r="M86" s="41" t="str">
        <v>Payoff line 15: 'AutoCalled' is in map</v>
      </c>
    </row>
    <row r="87" spans="13:13">
      <c r="M87" s="41" t="str">
        <v>Replace line 15: 'C = (1-AutoCalled)*(B&gt;CpDown)*(Coupon+MemoryCpn)'</v>
      </c>
    </row>
    <row r="88" spans="13:13">
      <c r="M88" s="41" t="str">
        <v>Payoff line 16: 'Coupon' is in map</v>
      </c>
    </row>
    <row r="89" spans="13:13">
      <c r="M89" s="41" t="str">
        <v>Payoff line 16: 'MemoryCpn' is in map</v>
      </c>
    </row>
    <row r="90" spans="13:13">
      <c r="M90" s="41" t="str">
        <v>Payoff line 16: 'CpDown' is in map</v>
      </c>
    </row>
    <row r="91" spans="13:13">
      <c r="M91" s="41" t="str">
        <v>Payoff line 16: 'B' is in map</v>
      </c>
    </row>
    <row r="92" spans="13:13">
      <c r="M92" s="41" t="str">
        <v>Replace line 16: 'MemoryCpn = Cache(IfThenElse(B&gt;CpDown,0.0,MemoryCpn+Coupon))'</v>
      </c>
    </row>
    <row r="93" spans="13:13">
      <c r="M93" s="41" t="str">
        <v>Payoff line 17: 'EarlyRed' is in map</v>
      </c>
    </row>
    <row r="94" spans="13:13">
      <c r="M94" s="41" t="str">
        <v>Payoff line 17: 'TriggerUp' is in map</v>
      </c>
    </row>
    <row r="95" spans="13:13">
      <c r="M95" s="41" t="str">
        <v>Payoff line 17: 'B' is in map</v>
      </c>
    </row>
    <row r="96" spans="13:13">
      <c r="M96" s="41" t="str">
        <v>Payoff line 17: 'AutoCalled' is in map</v>
      </c>
    </row>
    <row r="97" spans="13:13">
      <c r="M97" s="41" t="str">
        <v>Replace line 17: 'Red = (1-AutoCalled)*(B&gt;TriggerUp)*EarlyRed'</v>
      </c>
    </row>
    <row r="98" spans="13:13">
      <c r="M98" s="41" t="str">
        <v>Payoff line 18: 'AutoCalled' is in map</v>
      </c>
    </row>
    <row r="99" spans="13:13">
      <c r="M99" s="41" t="str">
        <v>Payoff line 18: 'TriggerUp' is in map</v>
      </c>
    </row>
    <row r="100" spans="13:13">
      <c r="M100" s="41" t="str">
        <v>Payoff line 18: 'B' is in map</v>
      </c>
    </row>
    <row r="101" spans="13:13">
      <c r="M101" s="41" t="str">
        <v>Replace line 18: 'AutoCalled = Cache(IfThenElse(B&gt;TriggerUp,1.0,AutoCalled))'</v>
      </c>
    </row>
    <row r="102" spans="13:13">
      <c r="M102" s="41" t="str">
        <v>Payoff line 19: 'C' is in map</v>
      </c>
    </row>
    <row r="103" spans="13:13">
      <c r="M103" s="41" t="str">
        <v>Insert line 19: 'Cpn11Jan2018 = Pay(C,11Jan2018)'</v>
      </c>
    </row>
    <row r="104" spans="13:13">
      <c r="M104" s="41" t="str">
        <v>Payoff line 20: 'Red' is in map</v>
      </c>
    </row>
    <row r="105" spans="13:13">
      <c r="M105" s="41" t="str">
        <v>Insert line 20: 'Red11Jan2018 = Pay(Red,11Jan2018)'</v>
      </c>
    </row>
    <row r="106" spans="13:13">
      <c r="M106" s="41" t="str">
        <v>Payoff line 21: 'GBPUSD' is in map</v>
      </c>
    </row>
    <row r="107" spans="13:13">
      <c r="M107" s="41" t="str">
        <v>Payoff line 21: 'EURUSD' is in map</v>
      </c>
    </row>
    <row r="108" spans="13:13">
      <c r="M108" s="41" t="str">
        <v>Replace line 21: 'B = Cache(EURUSD(12Feb2018)/GBPUSD(12Feb2018))'</v>
      </c>
    </row>
    <row r="109" spans="13:13">
      <c r="M109" s="41" t="str">
        <v>Payoff line 22: 'MemoryCpn' is in map</v>
      </c>
    </row>
    <row r="110" spans="13:13">
      <c r="M110" s="41" t="str">
        <v>Payoff line 22: 'Coupon' is in map</v>
      </c>
    </row>
    <row r="111" spans="13:13">
      <c r="M111" s="41" t="str">
        <v>Payoff line 22: 'CpDown' is in map</v>
      </c>
    </row>
    <row r="112" spans="13:13">
      <c r="M112" s="41" t="str">
        <v>Payoff line 22: 'B' is in map</v>
      </c>
    </row>
    <row r="113" spans="13:13">
      <c r="M113" s="41" t="str">
        <v>Payoff line 22: 'AutoCalled' is in map</v>
      </c>
    </row>
    <row r="114" spans="13:13">
      <c r="M114" s="41" t="str">
        <v>Replace line 22: 'C = (1-AutoCalled)*(B&gt;CpDown)*(Coupon+MemoryCpn)'</v>
      </c>
    </row>
    <row r="115" spans="13:13">
      <c r="M115" s="41" t="str">
        <v>Payoff line 23: 'Coupon' is in map</v>
      </c>
    </row>
    <row r="116" spans="13:13">
      <c r="M116" s="41" t="str">
        <v>Payoff line 23: 'MemoryCpn' is in map</v>
      </c>
    </row>
    <row r="117" spans="13:13">
      <c r="M117" s="41" t="str">
        <v>Payoff line 23: 'CpDown' is in map</v>
      </c>
    </row>
    <row r="118" spans="13:13">
      <c r="M118" s="41" t="str">
        <v>Payoff line 23: 'B' is in map</v>
      </c>
    </row>
    <row r="119" spans="13:13">
      <c r="M119" s="41" t="str">
        <v>Replace line 23: 'MemoryCpn = Cache(IfThenElse(B&gt;CpDown,0.0,MemoryCpn+Coupon))'</v>
      </c>
    </row>
    <row r="120" spans="13:13">
      <c r="M120" s="41" t="str">
        <v>Payoff line 24: 'EarlyRed' is in map</v>
      </c>
    </row>
    <row r="121" spans="13:13">
      <c r="M121" s="41" t="str">
        <v>Payoff line 24: 'TriggerUp' is in map</v>
      </c>
    </row>
    <row r="122" spans="13:13">
      <c r="M122" s="41" t="str">
        <v>Payoff line 24: 'B' is in map</v>
      </c>
    </row>
    <row r="123" spans="13:13">
      <c r="M123" s="41" t="str">
        <v>Payoff line 24: 'AutoCalled' is in map</v>
      </c>
    </row>
    <row r="124" spans="13:13">
      <c r="M124" s="41" t="str">
        <v>Replace line 24: 'Red = (1-AutoCalled)*(B&gt;TriggerUp)*EarlyRed'</v>
      </c>
    </row>
    <row r="125" spans="13:13">
      <c r="M125" s="41" t="str">
        <v>Payoff line 25: 'AutoCalled' is in map</v>
      </c>
    </row>
    <row r="126" spans="13:13">
      <c r="M126" s="41" t="str">
        <v>Payoff line 25: 'TriggerUp' is in map</v>
      </c>
    </row>
    <row r="127" spans="13:13">
      <c r="M127" s="41" t="str">
        <v>Payoff line 25: 'B' is in map</v>
      </c>
    </row>
    <row r="128" spans="13:13">
      <c r="M128" s="41" t="str">
        <v>Replace line 25: 'AutoCalled = Cache(IfThenElse(B&gt;TriggerUp,1.0,AutoCalled))'</v>
      </c>
    </row>
    <row r="129" spans="13:13">
      <c r="M129" s="41" t="str">
        <v>Payoff line 26: 'C' is in map</v>
      </c>
    </row>
    <row r="130" spans="13:13">
      <c r="M130" s="41" t="str">
        <v>Insert line 26: 'Cpn12Feb2018 = Pay(C,12Feb2018)'</v>
      </c>
    </row>
    <row r="131" spans="13:13">
      <c r="M131" s="41" t="str">
        <v>Payoff line 27: 'Red' is in map</v>
      </c>
    </row>
    <row r="132" spans="13:13">
      <c r="M132" s="41" t="str">
        <v>Insert line 27: 'Red12Feb2018 = Pay(Red,12Feb2018)'</v>
      </c>
    </row>
    <row r="133" spans="13:13">
      <c r="M133" s="41" t="str">
        <v>Payoff line 28: 'NoInRed' is in map</v>
      </c>
    </row>
    <row r="134" spans="13:13">
      <c r="M134" s="41" t="str">
        <v>Payoff line 28: 'InRed' is in map</v>
      </c>
    </row>
    <row r="135" spans="13:13">
      <c r="M135" s="41" t="str">
        <v>Payoff line 28: 'PutStrike' is in map</v>
      </c>
    </row>
    <row r="136" spans="13:13">
      <c r="M136" s="41" t="str">
        <v>Payoff line 28: 'GBPUSD' is in map</v>
      </c>
    </row>
    <row r="137" spans="13:13">
      <c r="M137" s="41" t="str">
        <v>Payoff line 28: 'EURUSD' is in map</v>
      </c>
    </row>
    <row r="138" spans="13:13">
      <c r="M138" s="41" t="str">
        <v>Payoff line 28: 'GuarRed' is in map</v>
      </c>
    </row>
    <row r="139" spans="13:13">
      <c r="M139" s="41" t="str">
        <v>Payoff line 28: 'RedDown' is in map</v>
      </c>
    </row>
    <row r="140" spans="13:13">
      <c r="M140" s="41" t="str">
        <v>Payoff line 28: 'B' is in map</v>
      </c>
    </row>
    <row r="141" spans="13:13">
      <c r="M141" s="41" t="str">
        <v>Payoff line 28: 'AutoCalled' is in map</v>
      </c>
    </row>
    <row r="142" spans="13:13">
      <c r="M142" s="41" t="str">
        <v>Insert line 28: 'R = (1-AutoCalled)*IfThenElse(B&lt;RedDown,Max(GuarRed,InRed-Max(GBPUSD(12Feb2018)*PutStrike-Cache(EURUSD(12Feb2018)),0)),NoInRed)'</v>
      </c>
    </row>
    <row r="143" spans="13:13">
      <c r="M143" s="41" t="str">
        <v>Error line 29: 1.1: syntax error, unexpected end of file, expecting identifier</v>
      </c>
    </row>
    <row r="144" spans="13:13">
      <c r="M144" s="41" t="str">
        <v>Error line 30: 1.1: syntax error, unexpected end of file, expecting identifier</v>
      </c>
    </row>
    <row r="145" spans="13:13">
      <c r="M145" s="41" t="str">
        <v>Error line 31: 1.1: syntax error, unexpected end of file, expecting identifier</v>
      </c>
    </row>
    <row r="146" spans="13:13">
      <c r="M146" s="41" t="str">
        <v>Error line 32: 1.1: syntax error, unexpected end of file, expecting identifier</v>
      </c>
    </row>
    <row r="147" spans="13:13">
      <c r="M147" s="41" t="str">
        <v>Error line 33: 1.1: syntax error, unexpected end of file, expecting identifier</v>
      </c>
    </row>
    <row r="148" spans="13:13">
      <c r="M148" s="41" t="str">
        <v>Error line 34: 1.1: syntax error, unexpected end of file, expecting identifier</v>
      </c>
    </row>
    <row r="149" spans="13:13">
      <c r="M149" s="41" t="str">
        <v>Payoff line 35: 'R' is in map</v>
      </c>
    </row>
    <row r="150" spans="13:13">
      <c r="M150" s="41" t="str">
        <v>Insert line 35: 'FinalRed = Pay(R,12Feb2018)'</v>
      </c>
    </row>
    <row r="151" spans="13:13">
      <c r="M151" s="41" t="str">
        <v>Error line 36: 1.1: syntax error, unexpected end of file, expecting identifier</v>
      </c>
    </row>
    <row r="152" spans="13:13">
      <c r="M152" s="41" t="str">
        <v>Error line 37: 1.1: syntax error, unexpected end of file, expecting identifier</v>
      </c>
    </row>
    <row r="153" spans="13:13">
      <c r="M153" s="41" t="str">
        <v>Error line 38: 1.1: syntax error, unexpected end of file, expecting identifier</v>
      </c>
    </row>
    <row r="154" spans="13:13">
      <c r="M154" s="41" t="str">
        <v>Error line 39: 1.1: syntax error, unexpected end of file, expecting identifier</v>
      </c>
    </row>
    <row r="155" spans="13:13">
      <c r="M155" s="4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workbookViewId="0">
      <selection activeCell="D5" sqref="D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9"/>
  <sheetViews>
    <sheetView showGridLines="0" zoomScale="70" zoomScaleNormal="70" workbookViewId="0">
      <selection activeCell="Q13" sqref="Q13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1">
        <f>_xll.qlSettingsEvaluationDate()</f>
        <v>43018</v>
      </c>
      <c r="D2" s="271"/>
      <c r="G2" s="113" t="s">
        <v>92</v>
      </c>
      <c r="H2" s="154" t="str">
        <f>_xll.qlSmiledSurface(,AH7:AH20,C2,"NullCalendar","Following","Act/365 (Fixed)")</f>
        <v>obj_003c5#0001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0.99353544955456108</v>
      </c>
      <c r="R7" s="127">
        <f>_xll.qlBlackDeltaCalculatorStrikeFromDelta(_xll.qlBlackDeltaCalculator(,R$5,"Spot",1,1,1,D7%*SQRT($P7)),R$6)</f>
        <v>0.99504390464701664</v>
      </c>
      <c r="S7" s="127">
        <f>_xll.qlBlackDeltaCalculatorStrikeFromDelta(_xll.qlBlackDeltaCalculator(,S$5,"Spot",1,1,1,E7%*SQRT($P7)),S$6)</f>
        <v>0.99603820708273738</v>
      </c>
      <c r="T7" s="127">
        <f>_xll.qlBlackDeltaCalculatorStrikeFromDelta(_xll.qlBlackDeltaCalculator(,T$5,"Spot",1,1,1,F7%*SQRT($P7)),T$6)</f>
        <v>0.99745018502881544</v>
      </c>
      <c r="U7" s="127">
        <f>_xll.qlBlackDeltaCalculatorStrikeFromDelta(_xll.qlBlackDeltaCalculator(,U$5,"Spot",1,1,1,G7%*SQRT($P7)),U$6)</f>
        <v>0.99854483878795963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1.0015315052873643</v>
      </c>
      <c r="X7" s="127">
        <f>_xll.qlBlackDeltaCalculatorStrikeFromDelta(_xll.qlBlackDeltaCalculator(,X$5,"Spot",1,1,1,J7%*SQRT($P7)),X$6)</f>
        <v>1.0027488006673297</v>
      </c>
      <c r="Y7" s="127">
        <f>_xll.qlBlackDeltaCalculatorStrikeFromDelta(_xll.qlBlackDeltaCalculator(,Y$5,"Spot",1,1,1,K7%*SQRT($P7)),Y$6)</f>
        <v>1.0043762420524089</v>
      </c>
      <c r="Z7" s="127">
        <f>_xll.qlBlackDeltaCalculatorStrikeFromDelta(_xll.qlBlackDeltaCalculator(,Z$5,"Spot",1,1,1,L7%*SQRT($P7)),Z$6)</f>
        <v>1.0055587732528368</v>
      </c>
      <c r="AA7" s="129">
        <f>_xll.qlBlackDeltaCalculatorStrikeFromDelta(_xll.qlBlackDeltaCalculator(,AA$5,"Spot",1,1,1,M7%*SQRT($P7)),AA$6)</f>
        <v>1.0073497188880545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obj_0001a#0002</v>
      </c>
      <c r="AI7" s="156">
        <f>_xll.qlSabrInterpolatedSmileSectionMaxError(AH7)</f>
        <v>1.2188249572368248E-3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_xll.qlInterpolatedSmileSection(,O7,Q7:AA7,C7:M7*(SQRT(P7)/100),1)</f>
        <v>obj_0001b#0002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0.98465115594194252</v>
      </c>
      <c r="R8" s="131">
        <f>_xll.qlBlackDeltaCalculatorStrikeFromDelta(_xll.qlBlackDeltaCalculator(,R$5,"Spot",1,1,1,D8%*SQRT($P8)),R$6)</f>
        <v>0.98820119502426129</v>
      </c>
      <c r="S8" s="131">
        <f>_xll.qlBlackDeltaCalculatorStrikeFromDelta(_xll.qlBlackDeltaCalculator(,S$5,"Spot",1,1,1,E8%*SQRT($P8)),S$6)</f>
        <v>0.99054545462772436</v>
      </c>
      <c r="T8" s="131">
        <f>_xll.qlBlackDeltaCalculatorStrikeFromDelta(_xll.qlBlackDeltaCalculator(,T$5,"Spot",1,1,1,F8%*SQRT($P8)),T$6)</f>
        <v>0.9939047946773103</v>
      </c>
      <c r="U8" s="131">
        <f>_xll.qlBlackDeltaCalculatorStrikeFromDelta(_xll.qlBlackDeltaCalculator(,U$5,"Spot",1,1,1,G8%*SQRT($P8)),U$6)</f>
        <v>0.99653221642123169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1.0037279379550978</v>
      </c>
      <c r="X8" s="131">
        <f>_xll.qlBlackDeltaCalculatorStrikeFromDelta(_xll.qlBlackDeltaCalculator(,X$5,"Spot",1,1,1,J8%*SQRT($P8)),X$6)</f>
        <v>1.0067054372366899</v>
      </c>
      <c r="Y8" s="131">
        <f>_xll.qlBlackDeltaCalculatorStrikeFromDelta(_xll.qlBlackDeltaCalculator(,Y$5,"Spot",1,1,1,K8%*SQRT($P8)),Y$6)</f>
        <v>1.0106430334483198</v>
      </c>
      <c r="Z8" s="131">
        <f>_xll.qlBlackDeltaCalculatorStrikeFromDelta(_xll.qlBlackDeltaCalculator(,Z$5,"Spot",1,1,1,L8%*SQRT($P8)),Z$6)</f>
        <v>1.0136247793104722</v>
      </c>
      <c r="AA8" s="133">
        <f>_xll.qlBlackDeltaCalculatorStrikeFromDelta(_xll.qlBlackDeltaCalculator(,AA$5,"Spot",1,1,1,M8%*SQRT($P8)),AA$6)</f>
        <v>1.0181023028147131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obj_00027#0002</v>
      </c>
      <c r="AI8" s="161">
        <f>_xll.qlSabrInterpolatedSmileSectionMaxError(AH8)</f>
        <v>9.8916027422185637E-4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_xll.qlInterpolatedSmileSection(,O8,Q8:AA8,C8:M8*(SQRT(P8)/100),1)</f>
        <v>obj_00028#0002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0.9747678498875515</v>
      </c>
      <c r="R9" s="131">
        <f>_xll.qlBlackDeltaCalculatorStrikeFromDelta(_xll.qlBlackDeltaCalculator(,R$5,"Spot",1,1,1,D9%*SQRT($P9)),R$6)</f>
        <v>0.98056478135870473</v>
      </c>
      <c r="S9" s="131">
        <f>_xll.qlBlackDeltaCalculatorStrikeFromDelta(_xll.qlBlackDeltaCalculator(,S$5,"Spot",1,1,1,E9%*SQRT($P9)),S$6)</f>
        <v>0.984399007025757</v>
      </c>
      <c r="T9" s="131">
        <f>_xll.qlBlackDeltaCalculatorStrikeFromDelta(_xll.qlBlackDeltaCalculator(,T$5,"Spot",1,1,1,F9%*SQRT($P9)),T$6)</f>
        <v>0.9899325642931861</v>
      </c>
      <c r="U9" s="131">
        <f>_xll.qlBlackDeltaCalculatorStrikeFromDelta(_xll.qlBlackDeltaCalculator(,U$5,"Spot",1,1,1,G9%*SQRT($P9)),U$6)</f>
        <v>0.9942766475688527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1.0062594898249397</v>
      </c>
      <c r="X9" s="131">
        <f>_xll.qlBlackDeltaCalculatorStrikeFromDelta(_xll.qlBlackDeltaCalculator(,X$5,"Spot",1,1,1,J9%*SQRT($P9)),X$6)</f>
        <v>1.0111948946421538</v>
      </c>
      <c r="Y9" s="131">
        <f>_xll.qlBlackDeltaCalculatorStrikeFromDelta(_xll.qlBlackDeltaCalculator(,Y$5,"Spot",1,1,1,K9%*SQRT($P9)),Y$6)</f>
        <v>1.017754114930141</v>
      </c>
      <c r="Z9" s="131">
        <f>_xll.qlBlackDeltaCalculatorStrikeFromDelta(_xll.qlBlackDeltaCalculator(,Z$5,"Spot",1,1,1,L9%*SQRT($P9)),Z$6)</f>
        <v>1.022606797094511</v>
      </c>
      <c r="AA9" s="133">
        <f>_xll.qlBlackDeltaCalculatorStrikeFromDelta(_xll.qlBlackDeltaCalculator(,AA$5,"Spot",1,1,1,M9%*SQRT($P9)),AA$6)</f>
        <v>1.0299893500193811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obj_00034#0002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_xll.qlInterpolatedSmileSection(,O9,Q9:AA9,C9:M9*(SQRT(P9)/100),1)</f>
        <v>obj_00035#0002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0.97065165061152203</v>
      </c>
      <c r="R10" s="131">
        <f>_xll.qlBlackDeltaCalculatorStrikeFromDelta(_xll.qlBlackDeltaCalculator(,R$5,"Spot",1,1,1,D10%*SQRT($P10)),R$6)</f>
        <v>0.97735822585917598</v>
      </c>
      <c r="S10" s="131">
        <f>_xll.qlBlackDeltaCalculatorStrikeFromDelta(_xll.qlBlackDeltaCalculator(,S$5,"Spot",1,1,1,E10%*SQRT($P10)),S$6)</f>
        <v>0.98183034323003249</v>
      </c>
      <c r="T10" s="131">
        <f>_xll.qlBlackDeltaCalculatorStrikeFromDelta(_xll.qlBlackDeltaCalculator(,T$5,"Spot",1,1,1,F10%*SQRT($P10)),T$6)</f>
        <v>0.98824872100465111</v>
      </c>
      <c r="U10" s="131">
        <f>_xll.qlBlackDeltaCalculatorStrikeFromDelta(_xll.qlBlackDeltaCalculator(,U$5,"Spot",1,1,1,G10%*SQRT($P10)),U$6)</f>
        <v>0.99332640647106829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1.0073587193101239</v>
      </c>
      <c r="X10" s="131">
        <f>_xll.qlBlackDeltaCalculatorStrikeFromDelta(_xll.qlBlackDeltaCalculator(,X$5,"Spot",1,1,1,J10%*SQRT($P10)),X$6)</f>
        <v>1.013181425391805</v>
      </c>
      <c r="Y10" s="131">
        <f>_xll.qlBlackDeltaCalculatorStrikeFromDelta(_xll.qlBlackDeltaCalculator(,Y$5,"Spot",1,1,1,K10%*SQRT($P10)),Y$6)</f>
        <v>1.0209213061125817</v>
      </c>
      <c r="Z10" s="131">
        <f>_xll.qlBlackDeltaCalculatorStrikeFromDelta(_xll.qlBlackDeltaCalculator(,Z$5,"Spot",1,1,1,L10%*SQRT($P10)),Z$6)</f>
        <v>1.0266704092152708</v>
      </c>
      <c r="AA10" s="133">
        <f>_xll.qlBlackDeltaCalculatorStrikeFromDelta(_xll.qlBlackDeltaCalculator(,AA$5,"Spot",1,1,1,M10%*SQRT($P10)),AA$6)</f>
        <v>1.0354357669425018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obj_00041#0002</v>
      </c>
      <c r="AI10" s="161">
        <f>_xll.qlSabrInterpolatedSmileSectionMaxError(AH10)</f>
        <v>1.1006050825222019E-3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_xll.qlInterpolatedSmileSection(,O10,Q10:AA10,C10:M10*(SQRT(P10)/100),1)</f>
        <v>obj_00042#0002</v>
      </c>
      <c r="AR10" t="str">
        <f>AO7</f>
        <v>obj_0001b#0002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0.96844016483088413</v>
      </c>
      <c r="R11" s="131">
        <f>_xll.qlBlackDeltaCalculatorStrikeFromDelta(_xll.qlBlackDeltaCalculator(,R$5,"Spot",1,1,1,D11%*SQRT($P11)),R$6)</f>
        <v>0.97583196154310425</v>
      </c>
      <c r="S11" s="131">
        <f>_xll.qlBlackDeltaCalculatorStrikeFromDelta(_xll.qlBlackDeltaCalculator(,S$5,"Spot",1,1,1,E11%*SQRT($P11)),S$6)</f>
        <v>0.98062090201561791</v>
      </c>
      <c r="T11" s="131">
        <f>_xll.qlBlackDeltaCalculatorStrikeFromDelta(_xll.qlBlackDeltaCalculator(,T$5,"Spot",1,1,1,F11%*SQRT($P11)),T$6)</f>
        <v>0.98750990231213354</v>
      </c>
      <c r="U11" s="131">
        <f>_xll.qlBlackDeltaCalculatorStrikeFromDelta(_xll.qlBlackDeltaCalculator(,U$5,"Spot",1,1,1,G11%*SQRT($P11)),U$6)</f>
        <v>0.99291407535978826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1.0078869072332299</v>
      </c>
      <c r="X11" s="131">
        <f>_xll.qlBlackDeltaCalculatorStrikeFromDelta(_xll.qlBlackDeltaCalculator(,X$5,"Spot",1,1,1,J11%*SQRT($P11)),X$6)</f>
        <v>1.0141828264149777</v>
      </c>
      <c r="Y11" s="131">
        <f>_xll.qlBlackDeltaCalculatorStrikeFromDelta(_xll.qlBlackDeltaCalculator(,Y$5,"Spot",1,1,1,K11%*SQRT($P11)),Y$6)</f>
        <v>1.022525754306383</v>
      </c>
      <c r="Z11" s="131">
        <f>_xll.qlBlackDeltaCalculatorStrikeFromDelta(_xll.qlBlackDeltaCalculator(,Z$5,"Spot",1,1,1,L11%*SQRT($P11)),Z$6)</f>
        <v>1.0290046488923532</v>
      </c>
      <c r="AA11" s="133">
        <f>_xll.qlBlackDeltaCalculatorStrikeFromDelta(_xll.qlBlackDeltaCalculator(,AA$5,"Spot",1,1,1,M11%*SQRT($P11)),AA$6)</f>
        <v>1.0388709082461127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obj_0004e#0002</v>
      </c>
      <c r="AI11" s="161">
        <f>_xll.qlSabrInterpolatedSmileSectionMaxError(AH11)</f>
        <v>8.8758792829768396E-4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_xll.qlInterpolatedSmileSection(,O11,Q11:AA11,C11:M11*(SQRT(P11)/100),1)</f>
        <v>obj_0004f#0002</v>
      </c>
      <c r="AR11" t="str">
        <f t="shared" ref="AR11:AR29" si="1">AO11</f>
        <v>obj_0004f#0002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0.95477721190508047</v>
      </c>
      <c r="R12" s="131">
        <f>_xll.qlBlackDeltaCalculatorStrikeFromDelta(_xll.qlBlackDeltaCalculator(,R$5,"Spot",1,1,1,D12%*SQRT($P12)),R$6)</f>
        <v>0.96530014316253543</v>
      </c>
      <c r="S12" s="131">
        <f>_xll.qlBlackDeltaCalculatorStrikeFromDelta(_xll.qlBlackDeltaCalculator(,S$5,"Spot",1,1,1,E12%*SQRT($P12)),S$6)</f>
        <v>0.9722956229606059</v>
      </c>
      <c r="T12" s="131">
        <f>_xll.qlBlackDeltaCalculatorStrikeFromDelta(_xll.qlBlackDeltaCalculator(,T$5,"Spot",1,1,1,F12%*SQRT($P12)),T$6)</f>
        <v>0.98217012286024008</v>
      </c>
      <c r="U12" s="131">
        <f>_xll.qlBlackDeltaCalculatorStrikeFromDelta(_xll.qlBlackDeltaCalculator(,U$5,"Spot",1,1,1,G12%*SQRT($P12)),U$6)</f>
        <v>0.98994522395141105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1.0114896349956464</v>
      </c>
      <c r="X12" s="131">
        <f>_xll.qlBlackDeltaCalculatorStrikeFromDelta(_xll.qlBlackDeltaCalculator(,X$5,"Spot",1,1,1,J12%*SQRT($P12)),X$6)</f>
        <v>1.0206372828790264</v>
      </c>
      <c r="Y12" s="131">
        <f>_xll.qlBlackDeltaCalculatorStrikeFromDelta(_xll.qlBlackDeltaCalculator(,Y$5,"Spot",1,1,1,K12%*SQRT($P12)),Y$6)</f>
        <v>1.0329985398848203</v>
      </c>
      <c r="Z12" s="131">
        <f>_xll.qlBlackDeltaCalculatorStrikeFromDelta(_xll.qlBlackDeltaCalculator(,Z$5,"Spot",1,1,1,L12%*SQRT($P12)),Z$6)</f>
        <v>1.0425040415528646</v>
      </c>
      <c r="AA12" s="133">
        <f>_xll.qlBlackDeltaCalculatorStrikeFromDelta(_xll.qlBlackDeltaCalculator(,AA$5,"Spot",1,1,1,M12%*SQRT($P12)),AA$6)</f>
        <v>1.0570276045289668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obj_0005b#0002</v>
      </c>
      <c r="AI12" s="161">
        <f>_xll.qlSabrInterpolatedSmileSectionMaxError(AH12)</f>
        <v>1.1340691474898967E-3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_xll.qlInterpolatedSmileSection(,O12,Q12:AA12,C12:M12*(SQRT(P12)/100),1)</f>
        <v>obj_0005c#0002</v>
      </c>
      <c r="AR12" t="str">
        <f t="shared" si="1"/>
        <v>obj_0005c#0002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0.94393541148952453</v>
      </c>
      <c r="R13" s="131">
        <f>_xll.qlBlackDeltaCalculatorStrikeFromDelta(_xll.qlBlackDeltaCalculator(,R$5,"Spot",1,1,1,D13%*SQRT($P13)),R$6)</f>
        <v>0.95715629806923241</v>
      </c>
      <c r="S13" s="131">
        <f>_xll.qlBlackDeltaCalculatorStrikeFromDelta(_xll.qlBlackDeltaCalculator(,S$5,"Spot",1,1,1,E13%*SQRT($P13)),S$6)</f>
        <v>0.965943888454602</v>
      </c>
      <c r="T13" s="131">
        <f>_xll.qlBlackDeltaCalculatorStrikeFromDelta(_xll.qlBlackDeltaCalculator(,T$5,"Spot",1,1,1,F13%*SQRT($P13)),T$6)</f>
        <v>0.97817092352916069</v>
      </c>
      <c r="U13" s="131">
        <f>_xll.qlBlackDeltaCalculatorStrikeFromDelta(_xll.qlBlackDeltaCalculator(,U$5,"Spot",1,1,1,G13%*SQRT($P13)),U$6)</f>
        <v>0.9877508468104681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1.0142661974899161</v>
      </c>
      <c r="X13" s="131">
        <f>_xll.qlBlackDeltaCalculatorStrikeFromDelta(_xll.qlBlackDeltaCalculator(,X$5,"Spot",1,1,1,J13%*SQRT($P13)),X$6)</f>
        <v>1.0256213494873978</v>
      </c>
      <c r="Y13" s="131">
        <f>_xll.qlBlackDeltaCalculatorStrikeFromDelta(_xll.qlBlackDeltaCalculator(,Y$5,"Spot",1,1,1,K13%*SQRT($P13)),Y$6)</f>
        <v>1.0410959182271773</v>
      </c>
      <c r="Z13" s="131">
        <f>_xll.qlBlackDeltaCalculatorStrikeFromDelta(_xll.qlBlackDeltaCalculator(,Z$5,"Spot",1,1,1,L13%*SQRT($P13)),Z$6)</f>
        <v>1.0531383740251883</v>
      </c>
      <c r="AA13" s="133">
        <f>_xll.qlBlackDeltaCalculatorStrikeFromDelta(_xll.qlBlackDeltaCalculator(,AA$5,"Spot",1,1,1,M13%*SQRT($P13)),AA$6)</f>
        <v>1.0716573495212076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obj_00068#0002</v>
      </c>
      <c r="AI13" s="161">
        <f>_xll.qlSabrInterpolatedSmileSectionMaxError(AH13)</f>
        <v>1.2003283230623135E-3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_xll.qlInterpolatedSmileSection(,O13,Q13:AA13,C13:M13*(SQRT(P13)/100),1)</f>
        <v>obj_00069#0002</v>
      </c>
      <c r="AR13" t="str">
        <f t="shared" si="1"/>
        <v>obj_00069#0002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0.93004328210972964</v>
      </c>
      <c r="R14" s="131">
        <f>_xll.qlBlackDeltaCalculatorStrikeFromDelta(_xll.qlBlackDeltaCalculator(,R$5,"Spot",1,1,1,D14%*SQRT($P14)),R$6)</f>
        <v>0.94730948229003653</v>
      </c>
      <c r="S14" s="131">
        <f>_xll.qlBlackDeltaCalculatorStrikeFromDelta(_xll.qlBlackDeltaCalculator(,S$5,"Spot",1,1,1,E14%*SQRT($P14)),S$6)</f>
        <v>0.95871929552333546</v>
      </c>
      <c r="T14" s="131">
        <f>_xll.qlBlackDeltaCalculatorStrikeFromDelta(_xll.qlBlackDeltaCalculator(,T$5,"Spot",1,1,1,F14%*SQRT($P14)),T$6)</f>
        <v>0.97367095941197124</v>
      </c>
      <c r="U14" s="131">
        <f>_xll.qlBlackDeltaCalculatorStrikeFromDelta(_xll.qlBlackDeltaCalculator(,U$5,"Spot",1,1,1,G14%*SQRT($P14)),U$6)</f>
        <v>0.98534053695572676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1.0172823803120112</v>
      </c>
      <c r="X14" s="131">
        <f>_xll.qlBlackDeltaCalculatorStrikeFromDelta(_xll.qlBlackDeltaCalculator(,X$5,"Spot",1,1,1,J14%*SQRT($P14)),X$6)</f>
        <v>1.0309152855623454</v>
      </c>
      <c r="Y14" s="131">
        <f>_xll.qlBlackDeltaCalculatorStrikeFromDelta(_xll.qlBlackDeltaCalculator(,Y$5,"Spot",1,1,1,K14%*SQRT($P14)),Y$6)</f>
        <v>1.0493861814255603</v>
      </c>
      <c r="Z14" s="131">
        <f>_xll.qlBlackDeltaCalculatorStrikeFromDelta(_xll.qlBlackDeltaCalculator(,Z$5,"Spot",1,1,1,L14%*SQRT($P14)),Z$6)</f>
        <v>1.0642308934618347</v>
      </c>
      <c r="AA14" s="133">
        <f>_xll.qlBlackDeltaCalculatorStrikeFromDelta(_xll.qlBlackDeltaCalculator(,AA$5,"Spot",1,1,1,M14%*SQRT($P14)),AA$6)</f>
        <v>1.0869469234323357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obj_00075#0002</v>
      </c>
      <c r="AI14" s="161">
        <f>_xll.qlSabrInterpolatedSmileSectionMaxError(AH14)</f>
        <v>1.2600142312158003E-3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_xll.qlInterpolatedSmileSection(,O14,Q14:AA14,C14:M14*(SQRT(P14)/100),1)</f>
        <v>obj_00076#0002</v>
      </c>
      <c r="AR14" t="str">
        <f t="shared" si="1"/>
        <v>obj_00076#0002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0.92138458302521442</v>
      </c>
      <c r="R15" s="131">
        <f>_xll.qlBlackDeltaCalculatorStrikeFromDelta(_xll.qlBlackDeltaCalculator(,R$5,"Spot",1,1,1,D15%*SQRT($P15)),R$6)</f>
        <v>0.9406227421679606</v>
      </c>
      <c r="S15" s="131">
        <f>_xll.qlBlackDeltaCalculatorStrikeFromDelta(_xll.qlBlackDeltaCalculator(,S$5,"Spot",1,1,1,E15%*SQRT($P15)),S$6)</f>
        <v>0.95324846218853243</v>
      </c>
      <c r="T15" s="131">
        <f>_xll.qlBlackDeltaCalculatorStrikeFromDelta(_xll.qlBlackDeltaCalculator(,T$5,"Spot",1,1,1,F15%*SQRT($P15)),T$6)</f>
        <v>0.97039686871618946</v>
      </c>
      <c r="U15" s="131">
        <f>_xll.qlBlackDeltaCalculatorStrikeFromDelta(_xll.qlBlackDeltaCalculator(,U$5,"Spot",1,1,1,G15%*SQRT($P15)),U$6)</f>
        <v>0.98359768315221019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1.0196236416774898</v>
      </c>
      <c r="X15" s="131">
        <f>_xll.qlBlackDeltaCalculatorStrikeFromDelta(_xll.qlBlackDeltaCalculator(,X$5,"Spot",1,1,1,J15%*SQRT($P15)),X$6)</f>
        <v>1.0351462067403683</v>
      </c>
      <c r="Y15" s="131">
        <f>_xll.qlBlackDeltaCalculatorStrikeFromDelta(_xll.qlBlackDeltaCalculator(,Y$5,"Spot",1,1,1,K15%*SQRT($P15)),Y$6)</f>
        <v>1.0565448146883107</v>
      </c>
      <c r="Z15" s="131">
        <f>_xll.qlBlackDeltaCalculatorStrikeFromDelta(_xll.qlBlackDeltaCalculator(,Z$5,"Spot",1,1,1,L15%*SQRT($P15)),Z$6)</f>
        <v>1.0739413501491473</v>
      </c>
      <c r="AA15" s="133">
        <f>_xll.qlBlackDeltaCalculatorStrikeFromDelta(_xll.qlBlackDeltaCalculator(,AA$5,"Spot",1,1,1,M15%*SQRT($P15)),AA$6)</f>
        <v>1.10086089960666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obj_00082#0002</v>
      </c>
      <c r="AI15" s="161">
        <f>_xll.qlSabrInterpolatedSmileSectionMaxError(AH15)</f>
        <v>1.1345251820487623E-3</v>
      </c>
      <c r="AJ15" s="162">
        <f>_xll.qlSabrInterpolatedSmileSectionAlpha(AH15)</f>
        <v>6.9686634551233154E-2</v>
      </c>
      <c r="AK15" s="161">
        <f>_xll.qlSabrInterpolatedSmileSectionBeta(AH15)</f>
        <v>0.7</v>
      </c>
      <c r="AL15" s="163">
        <f>_xll.qlSabrInterpolatedSmileSectionRho(AH15)</f>
        <v>0.16388161109012839</v>
      </c>
      <c r="AM15" s="164">
        <f>_xll.qlSabrInterpolatedSmileSectionNu(AH15)</f>
        <v>0.93955055663803011</v>
      </c>
      <c r="AN15" s="110" t="s">
        <v>63</v>
      </c>
      <c r="AO15" t="str">
        <f t="array" ref="AO15">_xll.qlInterpolatedSmileSection(,O15,Q15:AA15,C15:M15*(SQRT(P15)/100),1)</f>
        <v>obj_00083#0002</v>
      </c>
      <c r="AR15" t="str">
        <f t="shared" si="1"/>
        <v>obj_00083#0002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0.91261975437091214</v>
      </c>
      <c r="R16" s="131">
        <f>_xll.qlBlackDeltaCalculatorStrikeFromDelta(_xll.qlBlackDeltaCalculator(,R$5,"Spot",1,1,1,D16%*SQRT($P16)),R$6)</f>
        <v>0.93455662568271336</v>
      </c>
      <c r="S16" s="131">
        <f>_xll.qlBlackDeltaCalculatorStrikeFromDelta(_xll.qlBlackDeltaCalculator(,S$5,"Spot",1,1,1,E16%*SQRT($P16)),S$6)</f>
        <v>0.94857661238079105</v>
      </c>
      <c r="T16" s="131">
        <f>_xll.qlBlackDeltaCalculatorStrikeFromDelta(_xll.qlBlackDeltaCalculator(,T$5,"Spot",1,1,1,F16%*SQRT($P16)),T$6)</f>
        <v>0.96726185177656165</v>
      </c>
      <c r="U16" s="131">
        <f>_xll.qlBlackDeltaCalculatorStrikeFromDelta(_xll.qlBlackDeltaCalculator(,U$5,"Spot",1,1,1,G16%*SQRT($P16)),U$6)</f>
        <v>0.98193801296072625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1.0219379740493642</v>
      </c>
      <c r="X16" s="131">
        <f>_xll.qlBlackDeltaCalculatorStrikeFromDelta(_xll.qlBlackDeltaCalculator(,X$5,"Spot",1,1,1,J16%*SQRT($P16)),X$6)</f>
        <v>1.0393438456729851</v>
      </c>
      <c r="Y16" s="131">
        <f>_xll.qlBlackDeltaCalculatorStrikeFromDelta(_xll.qlBlackDeltaCalculator(,Y$5,"Spot",1,1,1,K16%*SQRT($P16)),Y$6)</f>
        <v>1.0636318019572517</v>
      </c>
      <c r="Z16" s="131">
        <f>_xll.qlBlackDeltaCalculatorStrikeFromDelta(_xll.qlBlackDeltaCalculator(,Z$5,"Spot",1,1,1,L16%*SQRT($P16)),Z$6)</f>
        <v>1.0833092790802783</v>
      </c>
      <c r="AA16" s="133">
        <f>_xll.qlBlackDeltaCalculatorStrikeFromDelta(_xll.qlBlackDeltaCalculator(,AA$5,"Spot",1,1,1,M16%*SQRT($P16)),AA$6)</f>
        <v>1.1141842299519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obj_0008f#0002</v>
      </c>
      <c r="AI16" s="161">
        <f>_xll.qlSabrInterpolatedSmileSectionMaxError(AH16)</f>
        <v>1.163459316192203E-3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_xll.qlInterpolatedSmileSection(,O16,Q16:AA16,C16:M16*(SQRT(P16)/100),1)</f>
        <v>obj_00090#0002</v>
      </c>
      <c r="AR16" t="str">
        <f t="shared" si="1"/>
        <v>obj_00090#0002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0.8899450068719198</v>
      </c>
      <c r="R17" s="131">
        <f>_xll.qlBlackDeltaCalculatorStrikeFromDelta(_xll.qlBlackDeltaCalculator(,R$5,"Spot",1,1,1,D17%*SQRT($P17)),R$6)</f>
        <v>0.91758394272102928</v>
      </c>
      <c r="S17" s="131">
        <f>_xll.qlBlackDeltaCalculatorStrikeFromDelta(_xll.qlBlackDeltaCalculator(,S$5,"Spot",1,1,1,E17%*SQRT($P17)),S$6)</f>
        <v>0.93577334650848076</v>
      </c>
      <c r="T17" s="131">
        <f>_xll.qlBlackDeltaCalculatorStrikeFromDelta(_xll.qlBlackDeltaCalculator(,T$5,"Spot",1,1,1,F17%*SQRT($P17)),T$6)</f>
        <v>0.95960935383630841</v>
      </c>
      <c r="U17" s="131">
        <f>_xll.qlBlackDeltaCalculatorStrikeFromDelta(_xll.qlBlackDeltaCalculator(,U$5,"Spot",1,1,1,G17%*SQRT($P17)),U$6)</f>
        <v>0.97787035019994095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1.0280319987783619</v>
      </c>
      <c r="X17" s="131">
        <f>_xll.qlBlackDeltaCalculatorStrikeFromDelta(_xll.qlBlackDeltaCalculator(,X$5,"Spot",1,1,1,J17%*SQRT($P17)),X$6)</f>
        <v>1.0501881647064182</v>
      </c>
      <c r="Y17" s="131">
        <f>_xll.qlBlackDeltaCalculatorStrikeFromDelta(_xll.qlBlackDeltaCalculator(,Y$5,"Spot",1,1,1,K17%*SQRT($P17)),Y$6)</f>
        <v>1.0810490574504006</v>
      </c>
      <c r="Z17" s="131">
        <f>_xll.qlBlackDeltaCalculatorStrikeFromDelta(_xll.qlBlackDeltaCalculator(,Z$5,"Spot",1,1,1,L17%*SQRT($P17)),Z$6)</f>
        <v>1.1075956447634816</v>
      </c>
      <c r="AA17" s="133">
        <f>_xll.qlBlackDeltaCalculatorStrikeFromDelta(_xll.qlBlackDeltaCalculator(,AA$5,"Spot",1,1,1,M17%*SQRT($P17)),AA$6)</f>
        <v>1.1488422065061259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obj_0009c#0002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_xll.qlInterpolatedSmileSection(,O17,Q17:AA17,C17:M17*(SQRT(P17)/100),1)</f>
        <v>obj_0009d#0002</v>
      </c>
      <c r="AR17" t="str">
        <f t="shared" si="1"/>
        <v>obj_0009d#0002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0.86859777627362589</v>
      </c>
      <c r="R18" s="131">
        <f>_xll.qlBlackDeltaCalculatorStrikeFromDelta(_xll.qlBlackDeltaCalculator(,R$5,"Spot",1,1,1,D18%*SQRT($P18)),R$6)</f>
        <v>0.90327771276278479</v>
      </c>
      <c r="S18" s="131">
        <f>_xll.qlBlackDeltaCalculatorStrikeFromDelta(_xll.qlBlackDeltaCalculator(,S$5,"Spot",1,1,1,E18%*SQRT($P18)),S$6)</f>
        <v>0.92541570699865394</v>
      </c>
      <c r="T18" s="131">
        <f>_xll.qlBlackDeltaCalculatorStrikeFromDelta(_xll.qlBlackDeltaCalculator(,T$5,"Spot",1,1,1,F18%*SQRT($P18)),T$6)</f>
        <v>0.95312049365425278</v>
      </c>
      <c r="U18" s="131">
        <f>_xll.qlBlackDeltaCalculatorStrikeFromDelta(_xll.qlBlackDeltaCalculator(,U$5,"Spot",1,1,1,G18%*SQRT($P18)),U$6)</f>
        <v>0.97445054964021049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1.033430628242838</v>
      </c>
      <c r="X18" s="131">
        <f>_xll.qlBlackDeltaCalculatorStrikeFromDelta(_xll.qlBlackDeltaCalculator(,X$5,"Spot",1,1,1,J18%*SQRT($P18)),X$6)</f>
        <v>1.059704105862725</v>
      </c>
      <c r="Y18" s="131">
        <f>_xll.qlBlackDeltaCalculatorStrikeFromDelta(_xll.qlBlackDeltaCalculator(,Y$5,"Spot",1,1,1,K18%*SQRT($P18)),Y$6)</f>
        <v>1.097522951497292</v>
      </c>
      <c r="Z18" s="131">
        <f>_xll.qlBlackDeltaCalculatorStrikeFromDelta(_xll.qlBlackDeltaCalculator(,Z$5,"Spot",1,1,1,L18%*SQRT($P18)),Z$6)</f>
        <v>1.1292547935537638</v>
      </c>
      <c r="AA18" s="133">
        <f>_xll.qlBlackDeltaCalculatorStrikeFromDelta(_xll.qlBlackDeltaCalculator(,AA$5,"Spot",1,1,1,M18%*SQRT($P18)),AA$6)</f>
        <v>1.1798710381841295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obj_000a9#0002</v>
      </c>
      <c r="AI18" s="161">
        <f>_xll.qlSabrInterpolatedSmileSectionMaxError(AH18)</f>
        <v>1.6093420118377527E-3</v>
      </c>
      <c r="AJ18" s="162">
        <f>_xll.qlSabrInterpolatedSmileSectionAlpha(AH18)</f>
        <v>7.2078139622617152E-2</v>
      </c>
      <c r="AK18" s="161">
        <f>_xll.qlSabrInterpolatedSmileSectionBeta(AH18)</f>
        <v>0.7</v>
      </c>
      <c r="AL18" s="163">
        <f>_xll.qlSabrInterpolatedSmileSectionRho(AH18)</f>
        <v>0.148914583105724</v>
      </c>
      <c r="AM18" s="164">
        <f>_xll.qlSabrInterpolatedSmileSectionNu(AH18)</f>
        <v>0.69201049811063031</v>
      </c>
      <c r="AN18" s="110" t="s">
        <v>66</v>
      </c>
      <c r="AO18" t="str">
        <f t="array" ref="AO18">_xll.qlInterpolatedSmileSection(,O18,Q18:AA18,C18:M18*(SQRT(P18)/100),1)</f>
        <v>obj_000aa#0002</v>
      </c>
      <c r="AR18" t="str">
        <f t="shared" si="1"/>
        <v>obj_000aa#0002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0.83886973020816358</v>
      </c>
      <c r="R19" s="131">
        <f>_xll.qlBlackDeltaCalculatorStrikeFromDelta(_xll.qlBlackDeltaCalculator(,R$5,"Spot",1,1,1,D19%*SQRT($P19)),R$6)</f>
        <v>0.87893131848138262</v>
      </c>
      <c r="S19" s="131">
        <f>_xll.qlBlackDeltaCalculatorStrikeFromDelta(_xll.qlBlackDeltaCalculator(,S$5,"Spot",1,1,1,E19%*SQRT($P19)),S$6)</f>
        <v>0.90501489274390778</v>
      </c>
      <c r="T19" s="131">
        <f>_xll.qlBlackDeltaCalculatorStrikeFromDelta(_xll.qlBlackDeltaCalculator(,T$5,"Spot",1,1,1,F19%*SQRT($P19)),T$6)</f>
        <v>0.94116318666077703</v>
      </c>
      <c r="U19" s="131">
        <f>_xll.qlBlackDeltaCalculatorStrikeFromDelta(_xll.qlBlackDeltaCalculator(,U$5,"Spot",1,1,1,G19%*SQRT($P19)),U$6)</f>
        <v>0.96841058687308301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1.0434925727686166</v>
      </c>
      <c r="X19" s="131">
        <f>_xll.qlBlackDeltaCalculatorStrikeFromDelta(_xll.qlBlackDeltaCalculator(,X$5,"Spot",1,1,1,J19%*SQRT($P19)),X$6)</f>
        <v>1.0768265059841118</v>
      </c>
      <c r="Y19" s="131">
        <f>_xll.qlBlackDeltaCalculatorStrikeFromDelta(_xll.qlBlackDeltaCalculator(,Y$5,"Spot",1,1,1,K19%*SQRT($P19)),Y$6)</f>
        <v>1.1247896068816678</v>
      </c>
      <c r="Z19" s="131">
        <f>_xll.qlBlackDeltaCalculatorStrikeFromDelta(_xll.qlBlackDeltaCalculator(,Z$5,"Spot",1,1,1,L19%*SQRT($P19)),Z$6)</f>
        <v>1.1648865253060234</v>
      </c>
      <c r="AA19" s="133">
        <f>_xll.qlBlackDeltaCalculatorStrikeFromDelta(_xll.qlBlackDeltaCalculator(,AA$5,"Spot",1,1,1,M19%*SQRT($P19)),AA$6)</f>
        <v>1.2292570754536651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obj_000b6#0002</v>
      </c>
      <c r="AI19" s="161">
        <f>_xll.qlSabrInterpolatedSmileSectionMaxError(AH19)</f>
        <v>1.2499542936670605E-3</v>
      </c>
      <c r="AJ19" s="162">
        <f>_xll.qlSabrInterpolatedSmileSectionAlpha(AH19)</f>
        <v>7.520164164069032E-2</v>
      </c>
      <c r="AK19" s="161">
        <f>_xll.qlSabrInterpolatedSmileSectionBeta(AH19)</f>
        <v>0.7</v>
      </c>
      <c r="AL19" s="163">
        <f>_xll.qlSabrInterpolatedSmileSectionRho(AH19)</f>
        <v>0.12227271458949478</v>
      </c>
      <c r="AM19" s="164">
        <f>_xll.qlSabrInterpolatedSmileSectionNu(AH19)</f>
        <v>0.54621214888593095</v>
      </c>
      <c r="AN19" s="110" t="s">
        <v>67</v>
      </c>
      <c r="AO19" t="str">
        <f t="array" ref="AO19">_xll.qlInterpolatedSmileSection(,O19,Q19:AA19,C19:M19*(SQRT(P19)/100),1)</f>
        <v>obj_000b7#0002</v>
      </c>
      <c r="AR19" t="str">
        <f t="shared" si="1"/>
        <v>obj_000b7#0002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0.81201084088659081</v>
      </c>
      <c r="R20" s="131">
        <f>_xll.qlBlackDeltaCalculatorStrikeFromDelta(_xll.qlBlackDeltaCalculator(,R$5,"Spot",1,1,1,D20%*SQRT($P20)),R$6)</f>
        <v>0.85851794263583214</v>
      </c>
      <c r="S20" s="131">
        <f>_xll.qlBlackDeltaCalculatorStrikeFromDelta(_xll.qlBlackDeltaCalculator(,S$5,"Spot",1,1,1,E20%*SQRT($P20)),S$6)</f>
        <v>0.88906672505539197</v>
      </c>
      <c r="T20" s="131">
        <f>_xll.qlBlackDeltaCalculatorStrikeFromDelta(_xll.qlBlackDeltaCalculator(,T$5,"Spot",1,1,1,F20%*SQRT($P20)),T$6)</f>
        <v>0.93157661775030576</v>
      </c>
      <c r="U20" s="131">
        <f>_xll.qlBlackDeltaCalculatorStrikeFromDelta(_xll.qlBlackDeltaCalculator(,U$5,"Spot",1,1,1,G20%*SQRT($P20)),U$6)</f>
        <v>0.96364883333944007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1.0523942762321472</v>
      </c>
      <c r="X20" s="131">
        <f>_xll.qlBlackDeltaCalculatorStrikeFromDelta(_xll.qlBlackDeltaCalculator(,X$5,"Spot",1,1,1,J20%*SQRT($P20)),X$6)</f>
        <v>1.0918540775627947</v>
      </c>
      <c r="Y20" s="131">
        <f>_xll.qlBlackDeltaCalculatorStrikeFromDelta(_xll.qlBlackDeltaCalculator(,Y$5,"Spot",1,1,1,K20%*SQRT($P20)),Y$6)</f>
        <v>1.1508040320510387</v>
      </c>
      <c r="Z20" s="131">
        <f>_xll.qlBlackDeltaCalculatorStrikeFromDelta(_xll.qlBlackDeltaCalculator(,Z$5,"Spot",1,1,1,L20%*SQRT($P20)),Z$6)</f>
        <v>1.197601690061207</v>
      </c>
      <c r="AA20" s="133">
        <f>_xll.qlBlackDeltaCalculatorStrikeFromDelta(_xll.qlBlackDeltaCalculator(,AA$5,"Spot",1,1,1,M20%*SQRT($P20)),AA$6)</f>
        <v>1.2754184277480745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obj_000c3#0002</v>
      </c>
      <c r="AI20" s="161">
        <f>_xll.qlSabrInterpolatedSmileSectionMaxError(AH20)</f>
        <v>1.4229652779160079E-3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_xll.qlInterpolatedSmileSection(,O20,Q20:AA20,C20:M20*(SQRT(P20)/100),1)</f>
        <v>obj_000c4#0002</v>
      </c>
      <c r="AR20" t="str">
        <f t="shared" si="1"/>
        <v>obj_000c4#0002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0.76210553910260526</v>
      </c>
      <c r="R21" s="131">
        <f>_xll.qlBlackDeltaCalculatorStrikeFromDelta(_xll.qlBlackDeltaCalculator(,R$5,"Spot",1,1,1,D21%*SQRT($P21)),R$6)</f>
        <v>0.82119621012930155</v>
      </c>
      <c r="S21" s="131">
        <f>_xll.qlBlackDeltaCalculatorStrikeFromDelta(_xll.qlBlackDeltaCalculator(,S$5,"Spot",1,1,1,E21%*SQRT($P21)),S$6)</f>
        <v>0.85953285300476123</v>
      </c>
      <c r="T21" s="131">
        <f>_xll.qlBlackDeltaCalculatorStrikeFromDelta(_xll.qlBlackDeltaCalculator(,T$5,"Spot",1,1,1,F21%*SQRT($P21)),T$6)</f>
        <v>0.91373800179811682</v>
      </c>
      <c r="U21" s="131">
        <f>_xll.qlBlackDeltaCalculatorStrikeFromDelta(_xll.qlBlackDeltaCalculator(,U$5,"Spot",1,1,1,G21%*SQRT($P21)),U$6)</f>
        <v>0.95522932834453866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1.0701367931733801</v>
      </c>
      <c r="X21" s="131">
        <f>_xll.qlBlackDeltaCalculatorStrikeFromDelta(_xll.qlBlackDeltaCalculator(,X$5,"Spot",1,1,1,J21%*SQRT($P21)),X$6)</f>
        <v>1.1208561120600773</v>
      </c>
      <c r="Y21" s="131">
        <f>_xll.qlBlackDeltaCalculatorStrikeFromDelta(_xll.qlBlackDeltaCalculator(,Y$5,"Spot",1,1,1,K21%*SQRT($P21)),Y$6)</f>
        <v>1.1967586364293359</v>
      </c>
      <c r="Z21" s="131">
        <f>_xll.qlBlackDeltaCalculatorStrikeFromDelta(_xll.qlBlackDeltaCalculator(,Z$5,"Spot",1,1,1,L21%*SQRT($P21)),Z$6)</f>
        <v>1.2575432582321999</v>
      </c>
      <c r="AA21" s="133">
        <f>_xll.qlBlackDeltaCalculatorStrikeFromDelta(_xll.qlBlackDeltaCalculator(,AA$5,"Spot",1,1,1,M21%*SQRT($P21)),AA$6)</f>
        <v>1.3599996076001553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obj_000d0#0002</v>
      </c>
      <c r="AI21" s="161">
        <f>_xll.qlSabrInterpolatedSmileSectionMaxError(AH21)</f>
        <v>1.099813465919558E-3</v>
      </c>
      <c r="AJ21" s="162">
        <f>_xll.qlSabrInterpolatedSmileSectionAlpha(AH21)</f>
        <v>8.1138568841768691E-2</v>
      </c>
      <c r="AK21" s="161">
        <f>_xll.qlSabrInterpolatedSmileSectionBeta(AH21)</f>
        <v>0.7</v>
      </c>
      <c r="AL21" s="163">
        <f>_xll.qlSabrInterpolatedSmileSectionRho(AH21)</f>
        <v>6.0723909057334685E-2</v>
      </c>
      <c r="AM21" s="164">
        <f>_xll.qlSabrInterpolatedSmileSectionNu(AH21)</f>
        <v>0.38109636534430935</v>
      </c>
      <c r="AN21" s="110" t="s">
        <v>69</v>
      </c>
      <c r="AO21" t="str">
        <f t="array" ref="AO21">_xll.qlInterpolatedSmileSection(,O21,Q21:AA21,C21:M21*(SQRT(P21)/100),1)</f>
        <v>obj_000d1#0002</v>
      </c>
      <c r="AR21" t="str">
        <f t="shared" si="1"/>
        <v>obj_000d1#0002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0.7212902953248288</v>
      </c>
      <c r="R22" s="131">
        <f>_xll.qlBlackDeltaCalculatorStrikeFromDelta(_xll.qlBlackDeltaCalculator(,R$5,"Spot",1,1,1,D22%*SQRT($P22)),R$6)</f>
        <v>0.78978474556897293</v>
      </c>
      <c r="S22" s="131">
        <f>_xll.qlBlackDeltaCalculatorStrikeFromDelta(_xll.qlBlackDeltaCalculator(,S$5,"Spot",1,1,1,E22%*SQRT($P22)),S$6)</f>
        <v>0.83427444586888222</v>
      </c>
      <c r="T22" s="131">
        <f>_xll.qlBlackDeltaCalculatorStrikeFromDelta(_xll.qlBlackDeltaCalculator(,T$5,"Spot",1,1,1,F22%*SQRT($P22)),T$6)</f>
        <v>0.89857603917757323</v>
      </c>
      <c r="U22" s="131">
        <f>_xll.qlBlackDeltaCalculatorStrikeFromDelta(_xll.qlBlackDeltaCalculator(,U$5,"Spot",1,1,1,G22%*SQRT($P22)),U$6)</f>
        <v>0.94848026422738463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1.0876551003383246</v>
      </c>
      <c r="X22" s="131">
        <f>_xll.qlBlackDeltaCalculatorStrikeFromDelta(_xll.qlBlackDeltaCalculator(,X$5,"Spot",1,1,1,J22%*SQRT($P22)),X$6)</f>
        <v>1.1488632378961505</v>
      </c>
      <c r="Y22" s="131">
        <f>_xll.qlBlackDeltaCalculatorStrikeFromDelta(_xll.qlBlackDeltaCalculator(,Y$5,"Spot",1,1,1,K22%*SQRT($P22)),Y$6)</f>
        <v>1.2394398853412234</v>
      </c>
      <c r="Z22" s="131">
        <f>_xll.qlBlackDeltaCalculatorStrikeFromDelta(_xll.qlBlackDeltaCalculator(,Z$5,"Spot",1,1,1,L22%*SQRT($P22)),Z$6)</f>
        <v>1.3169067904876817</v>
      </c>
      <c r="AA22" s="133">
        <f>_xll.qlBlackDeltaCalculatorStrikeFromDelta(_xll.qlBlackDeltaCalculator(,AA$5,"Spot",1,1,1,M22%*SQRT($P22)),AA$6)</f>
        <v>1.4436250300882505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obj_000dd#0002</v>
      </c>
      <c r="AI22" s="161">
        <f>_xll.qlSabrInterpolatedSmileSectionMaxError(AH22)</f>
        <v>1.422152013195413E-3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_xll.qlInterpolatedSmileSection(,O22,Q22:AA22,C22:M22*(SQRT(P22)/100),1)</f>
        <v>obj_000de#0002</v>
      </c>
      <c r="AR22" t="str">
        <f t="shared" si="1"/>
        <v>obj_000de#0002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0.6869538102589996</v>
      </c>
      <c r="R23" s="131">
        <f>_xll.qlBlackDeltaCalculatorStrikeFromDelta(_xll.qlBlackDeltaCalculator(,R$5,"Spot",1,1,1,D23%*SQRT($P23)),R$6)</f>
        <v>0.76309524908866333</v>
      </c>
      <c r="S23" s="131">
        <f>_xll.qlBlackDeltaCalculatorStrikeFromDelta(_xll.qlBlackDeltaCalculator(,S$5,"Spot",1,1,1,E23%*SQRT($P23)),S$6)</f>
        <v>0.81255927498701297</v>
      </c>
      <c r="T23" s="131">
        <f>_xll.qlBlackDeltaCalculatorStrikeFromDelta(_xll.qlBlackDeltaCalculator(,T$5,"Spot",1,1,1,F23%*SQRT($P23)),T$6)</f>
        <v>0.88564854634251589</v>
      </c>
      <c r="U23" s="131">
        <f>_xll.qlBlackDeltaCalculatorStrikeFromDelta(_xll.qlBlackDeltaCalculator(,U$5,"Spot",1,1,1,G23%*SQRT($P23)),U$6)</f>
        <v>0.94308408684131517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1.1048482366082666</v>
      </c>
      <c r="X23" s="131">
        <f>_xll.qlBlackDeltaCalculatorStrikeFromDelta(_xll.qlBlackDeltaCalculator(,X$5,"Spot",1,1,1,J23%*SQRT($P23)),X$6)</f>
        <v>1.1766442192386177</v>
      </c>
      <c r="Y23" s="131">
        <f>_xll.qlBlackDeltaCalculatorStrikeFromDelta(_xll.qlBlackDeltaCalculator(,Y$5,"Spot",1,1,1,K23%*SQRT($P23)),Y$6)</f>
        <v>1.2864391102186725</v>
      </c>
      <c r="Z23" s="131">
        <f>_xll.qlBlackDeltaCalculatorStrikeFromDelta(_xll.qlBlackDeltaCalculator(,Z$5,"Spot",1,1,1,L23%*SQRT($P23)),Z$6)</f>
        <v>1.3772027098413699</v>
      </c>
      <c r="AA23" s="133">
        <f>_xll.qlBlackDeltaCalculatorStrikeFromDelta(_xll.qlBlackDeltaCalculator(,AA$5,"Spot",1,1,1,M23%*SQRT($P23)),AA$6)</f>
        <v>1.5297051498198755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obj_000ea#0002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_xll.qlInterpolatedSmileSection(,O23,Q23:AA23,C23:M23*(SQRT(P23)/100),1)</f>
        <v>obj_000eb#0002</v>
      </c>
      <c r="AR23" t="str">
        <f t="shared" si="1"/>
        <v>obj_000eb#0002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0.65993062845418138</v>
      </c>
      <c r="R24" s="131">
        <f>_xll.qlBlackDeltaCalculatorStrikeFromDelta(_xll.qlBlackDeltaCalculator(,R$5,"Spot",1,1,1,D24%*SQRT($P24)),R$6)</f>
        <v>0.7418550831682853</v>
      </c>
      <c r="S24" s="131">
        <f>_xll.qlBlackDeltaCalculatorStrikeFromDelta(_xll.qlBlackDeltaCalculator(,S$5,"Spot",1,1,1,E24%*SQRT($P24)),S$6)</f>
        <v>0.79654215787945415</v>
      </c>
      <c r="T24" s="131">
        <f>_xll.qlBlackDeltaCalculatorStrikeFromDelta(_xll.qlBlackDeltaCalculator(,T$5,"Spot",1,1,1,F24%*SQRT($P24)),T$6)</f>
        <v>0.87645162366172902</v>
      </c>
      <c r="U24" s="131">
        <f>_xll.qlBlackDeltaCalculatorStrikeFromDelta(_xll.qlBlackDeltaCalculator(,U$5,"Spot",1,1,1,G24%*SQRT($P24)),U$6)</f>
        <v>0.93989399756329883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1.1216760294135866</v>
      </c>
      <c r="X24" s="131">
        <f>_xll.qlBlackDeltaCalculatorStrikeFromDelta(_xll.qlBlackDeltaCalculator(,X$5,"Spot",1,1,1,J24%*SQRT($P24)),X$6)</f>
        <v>1.202457045113335</v>
      </c>
      <c r="Y24" s="131">
        <f>_xll.qlBlackDeltaCalculatorStrikeFromDelta(_xll.qlBlackDeltaCalculator(,Y$5,"Spot",1,1,1,K24%*SQRT($P24)),Y$6)</f>
        <v>1.3261523931902517</v>
      </c>
      <c r="Z24" s="131">
        <f>_xll.qlBlackDeltaCalculatorStrikeFromDelta(_xll.qlBlackDeltaCalculator(,Z$5,"Spot",1,1,1,L24%*SQRT($P24)),Z$6)</f>
        <v>1.4278748957771505</v>
      </c>
      <c r="AA24" s="133">
        <f>_xll.qlBlackDeltaCalculatorStrikeFromDelta(_xll.qlBlackDeltaCalculator(,AA$5,"Spot",1,1,1,M24%*SQRT($P24)),AA$6)</f>
        <v>1.6026342612261175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obj_000f7#0002</v>
      </c>
      <c r="AI24" s="161">
        <f>_xll.qlSabrInterpolatedSmileSectionMaxError(AH24)</f>
        <v>1.2913912038451936E-3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_xll.qlInterpolatedSmileSection(,O24,Q24:AA24,C24:M24*(SQRT(P24)/100),1)</f>
        <v>obj_000f8#0002</v>
      </c>
      <c r="AR24" t="str">
        <f t="shared" si="1"/>
        <v>obj_000f8#0002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0.63694593698644342</v>
      </c>
      <c r="R25" s="131">
        <f>_xll.qlBlackDeltaCalculatorStrikeFromDelta(_xll.qlBlackDeltaCalculator(,R$5,"Spot",1,1,1,D25%*SQRT($P25)),R$6)</f>
        <v>0.7239937251638966</v>
      </c>
      <c r="S25" s="131">
        <f>_xll.qlBlackDeltaCalculatorStrikeFromDelta(_xll.qlBlackDeltaCalculator(,S$5,"Spot",1,1,1,E25%*SQRT($P25)),S$6)</f>
        <v>0.78241446272457271</v>
      </c>
      <c r="T25" s="131">
        <f>_xll.qlBlackDeltaCalculatorStrikeFromDelta(_xll.qlBlackDeltaCalculator(,T$5,"Spot",1,1,1,F25%*SQRT($P25)),T$6)</f>
        <v>0.86835176589976526</v>
      </c>
      <c r="U25" s="131">
        <f>_xll.qlBlackDeltaCalculatorStrikeFromDelta(_xll.qlBlackDeltaCalculator(,U$5,"Spot",1,1,1,G25%*SQRT($P25)),U$6)</f>
        <v>0.93732248900447579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1.1383106866224051</v>
      </c>
      <c r="X25" s="131">
        <f>_xll.qlBlackDeltaCalculatorStrikeFromDelta(_xll.qlBlackDeltaCalculator(,X$5,"Spot",1,1,1,J25%*SQRT($P25)),X$6)</f>
        <v>1.2253132497171606</v>
      </c>
      <c r="Y25" s="131">
        <f>_xll.qlBlackDeltaCalculatorStrikeFromDelta(_xll.qlBlackDeltaCalculator(,Y$5,"Spot",1,1,1,K25%*SQRT($P25)),Y$6)</f>
        <v>1.3638059355434207</v>
      </c>
      <c r="Z25" s="131">
        <f>_xll.qlBlackDeltaCalculatorStrikeFromDelta(_xll.qlBlackDeltaCalculator(,Z$5,"Spot",1,1,1,L25%*SQRT($P25)),Z$6)</f>
        <v>1.4773367004927143</v>
      </c>
      <c r="AA25" s="133">
        <f>_xll.qlBlackDeltaCalculatorStrikeFromDelta(_xll.qlBlackDeltaCalculator(,AA$5,"Spot",1,1,1,M25%*SQRT($P25)),AA$6)</f>
        <v>1.6737748181760885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obj_00104#0002</v>
      </c>
      <c r="AI25" s="161">
        <f>_xll.qlSabrInterpolatedSmileSectionMaxError(AH25)</f>
        <v>1.3378060806738118E-3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_xll.qlInterpolatedSmileSection(,O25,Q25:AA25,C25:M25*(SQRT(P25)/100),1)</f>
        <v>obj_00105#0002</v>
      </c>
      <c r="AR25" t="str">
        <f t="shared" si="1"/>
        <v>obj_00105#0002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0.57965015783067286</v>
      </c>
      <c r="R26" s="131">
        <f>_xll.qlBlackDeltaCalculatorStrikeFromDelta(_xll.qlBlackDeltaCalculator(,R$5,"Spot",1,1,1,D26%*SQRT($P26)),R$6)</f>
        <v>0.67883092519511012</v>
      </c>
      <c r="S26" s="131">
        <f>_xll.qlBlackDeltaCalculatorStrikeFromDelta(_xll.qlBlackDeltaCalculator(,S$5,"Spot",1,1,1,E26%*SQRT($P26)),S$6)</f>
        <v>0.74702766249579322</v>
      </c>
      <c r="T26" s="131">
        <f>_xll.qlBlackDeltaCalculatorStrikeFromDelta(_xll.qlBlackDeltaCalculator(,T$5,"Spot",1,1,1,F26%*SQRT($P26)),T$6)</f>
        <v>0.8487791069637366</v>
      </c>
      <c r="U26" s="131">
        <f>_xll.qlBlackDeltaCalculatorStrikeFromDelta(_xll.qlBlackDeltaCalculator(,U$5,"Spot",1,1,1,G26%*SQRT($P26)),U$6)</f>
        <v>0.93115331652313016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1.1790205924510246</v>
      </c>
      <c r="X26" s="131">
        <f>_xll.qlBlackDeltaCalculatorStrikeFromDelta(_xll.qlBlackDeltaCalculator(,X$5,"Spot",1,1,1,J26%*SQRT($P26)),X$6)</f>
        <v>1.295593821268922</v>
      </c>
      <c r="Y26" s="131">
        <f>_xll.qlBlackDeltaCalculatorStrikeFromDelta(_xll.qlBlackDeltaCalculator(,Y$5,"Spot",1,1,1,K26%*SQRT($P26)),Y$6)</f>
        <v>1.4764315152583041</v>
      </c>
      <c r="Z26" s="131">
        <f>_xll.qlBlackDeltaCalculatorStrikeFromDelta(_xll.qlBlackDeltaCalculator(,Z$5,"Spot",1,1,1,L26%*SQRT($P26)),Z$6)</f>
        <v>1.6261467452084393</v>
      </c>
      <c r="AA26" s="133">
        <f>_xll.qlBlackDeltaCalculatorStrikeFromDelta(_xll.qlBlackDeltaCalculator(,AA$5,"Spot",1,1,1,M26%*SQRT($P26)),AA$6)</f>
        <v>1.892381348222395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obj_00111#0002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_xll.qlInterpolatedSmileSection(,O26,Q26:AA26,C26:M26*(SQRT(P26)/100),1)</f>
        <v>obj_00112#0002</v>
      </c>
      <c r="AR26" t="str">
        <f t="shared" si="1"/>
        <v>obj_00112#0002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0.53969983721334813</v>
      </c>
      <c r="R27" s="131">
        <f>_xll.qlBlackDeltaCalculatorStrikeFromDelta(_xll.qlBlackDeltaCalculator(,R$5,"Spot",1,1,1,D27%*SQRT($P27)),R$6)</f>
        <v>0.64072883549719184</v>
      </c>
      <c r="S27" s="131">
        <f>_xll.qlBlackDeltaCalculatorStrikeFromDelta(_xll.qlBlackDeltaCalculator(,S$5,"Spot",1,1,1,E27%*SQRT($P27)),S$6)</f>
        <v>0.71485403912207424</v>
      </c>
      <c r="T27" s="131">
        <f>_xll.qlBlackDeltaCalculatorStrikeFromDelta(_xll.qlBlackDeltaCalculator(,T$5,"Spot",1,1,1,F27%*SQRT($P27)),T$6)</f>
        <v>0.83064354472603097</v>
      </c>
      <c r="U27" s="131">
        <f>_xll.qlBlackDeltaCalculatorStrikeFromDelta(_xll.qlBlackDeltaCalculator(,U$5,"Spot",1,1,1,G27%*SQRT($P27)),U$6)</f>
        <v>0.92848957739154203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1.240576694301627</v>
      </c>
      <c r="X27" s="131">
        <f>_xll.qlBlackDeltaCalculatorStrikeFromDelta(_xll.qlBlackDeltaCalculator(,X$5,"Spot",1,1,1,J27%*SQRT($P27)),X$6)</f>
        <v>1.3940178881639618</v>
      </c>
      <c r="Y27" s="131">
        <f>_xll.qlBlackDeltaCalculatorStrikeFromDelta(_xll.qlBlackDeltaCalculator(,Y$5,"Spot",1,1,1,K27%*SQRT($P27)),Y$6)</f>
        <v>1.6320517992136647</v>
      </c>
      <c r="Z27" s="131">
        <f>_xll.qlBlackDeltaCalculatorStrikeFromDelta(_xll.qlBlackDeltaCalculator(,Z$5,"Spot",1,1,1,L27%*SQRT($P27)),Z$6)</f>
        <v>1.8244649566063031</v>
      </c>
      <c r="AA27" s="133">
        <f>_xll.qlBlackDeltaCalculatorStrikeFromDelta(_xll.qlBlackDeltaCalculator(,AA$5,"Spot",1,1,1,M27%*SQRT($P27)),AA$6)</f>
        <v>2.1605779180441993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obj_0011e#0002</v>
      </c>
      <c r="AI27" s="161">
        <f>_xll.qlSabrInterpolatedSmileSectionMaxError(AH27)</f>
        <v>1.482035737091339E-3</v>
      </c>
      <c r="AJ27" s="162">
        <f>_xll.qlSabrInterpolatedSmileSectionAlpha(AH27)</f>
        <v>9.3809619259997062E-2</v>
      </c>
      <c r="AK27" s="161">
        <f>_xll.qlSabrInterpolatedSmileSectionBeta(AH27)</f>
        <v>0.7</v>
      </c>
      <c r="AL27" s="163">
        <f>_xll.qlSabrInterpolatedSmileSectionRho(AH27)</f>
        <v>0.11636028251742936</v>
      </c>
      <c r="AM27" s="164">
        <f>_xll.qlSabrInterpolatedSmileSectionNu(AH27)</f>
        <v>0.14559479086829619</v>
      </c>
      <c r="AN27" s="110" t="s">
        <v>75</v>
      </c>
      <c r="AO27" t="str">
        <f t="array" ref="AO27">_xll.qlInterpolatedSmileSection(,O27,Q27:AA27,C27:M27*(SQRT(P27)/100),1)</f>
        <v>obj_0011f#0002</v>
      </c>
      <c r="AR27" t="str">
        <f t="shared" si="1"/>
        <v>obj_0011f#0002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0.50837030374119208</v>
      </c>
      <c r="R28" s="131">
        <f>_xll.qlBlackDeltaCalculatorStrikeFromDelta(_xll.qlBlackDeltaCalculator(,R$5,"Spot",1,1,1,D28%*SQRT($P28)),R$6)</f>
        <v>0.61274319085475148</v>
      </c>
      <c r="S28" s="131">
        <f>_xll.qlBlackDeltaCalculatorStrikeFromDelta(_xll.qlBlackDeltaCalculator(,S$5,"Spot",1,1,1,E28%*SQRT($P28)),S$6)</f>
        <v>0.69145472388171458</v>
      </c>
      <c r="T28" s="131">
        <f>_xll.qlBlackDeltaCalculatorStrikeFromDelta(_xll.qlBlackDeltaCalculator(,T$5,"Spot",1,1,1,F28%*SQRT($P28)),T$6)</f>
        <v>0.81852238017086654</v>
      </c>
      <c r="U28" s="131">
        <f>_xll.qlBlackDeltaCalculatorStrikeFromDelta(_xll.qlBlackDeltaCalculator(,U$5,"Spot",1,1,1,G28%*SQRT($P28)),U$6)</f>
        <v>0.92951082165347942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1.2996513531598333</v>
      </c>
      <c r="X28" s="131">
        <f>_xll.qlBlackDeltaCalculatorStrikeFromDelta(_xll.qlBlackDeltaCalculator(,X$5,"Spot",1,1,1,J28%*SQRT($P28)),X$6)</f>
        <v>1.4873617690495591</v>
      </c>
      <c r="Y28" s="131">
        <f>_xll.qlBlackDeltaCalculatorStrikeFromDelta(_xll.qlBlackDeltaCalculator(,Y$5,"Spot",1,1,1,K28%*SQRT($P28)),Y$6)</f>
        <v>1.7760304091905281</v>
      </c>
      <c r="Z28" s="131">
        <f>_xll.qlBlackDeltaCalculatorStrikeFromDelta(_xll.qlBlackDeltaCalculator(,Z$5,"Spot",1,1,1,L28%*SQRT($P28)),Z$6)</f>
        <v>2.0084986347001399</v>
      </c>
      <c r="AA28" s="133">
        <f>_xll.qlBlackDeltaCalculatorStrikeFromDelta(_xll.qlBlackDeltaCalculator(,AA$5,"Spot",1,1,1,M28%*SQRT($P28)),AA$6)</f>
        <v>2.416700957615189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obj_0012b#0002</v>
      </c>
      <c r="AI28" s="161">
        <f>_xll.qlSabrInterpolatedSmileSectionMaxError(AH28)</f>
        <v>1.430309476048594E-3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_xll.qlInterpolatedSmileSection(,O28,Q28:AA28,C28:M28*(SQRT(P28)/100),1)</f>
        <v>obj_0012c#0002</v>
      </c>
      <c r="AR28" t="str">
        <f t="shared" si="1"/>
        <v>obj_0012c#0002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0.48371235052134631</v>
      </c>
      <c r="R29" s="135">
        <f>_xll.qlBlackDeltaCalculatorStrikeFromDelta(_xll.qlBlackDeltaCalculator(,R$5,"Spot",1,1,1,D29%*SQRT($P29)),R$6)</f>
        <v>0.59111162583250498</v>
      </c>
      <c r="S29" s="135">
        <f>_xll.qlBlackDeltaCalculatorStrikeFromDelta(_xll.qlBlackDeltaCalculator(,S$5,"Spot",1,1,1,E29%*SQRT($P29)),S$6)</f>
        <v>0.67356129492759143</v>
      </c>
      <c r="T29" s="135">
        <f>_xll.qlBlackDeltaCalculatorStrikeFromDelta(_xll.qlBlackDeltaCalculator(,T$5,"Spot",1,1,1,F29%*SQRT($P29)),T$6)</f>
        <v>0.81017311864654062</v>
      </c>
      <c r="U29" s="135">
        <f>_xll.qlBlackDeltaCalculatorStrikeFromDelta(_xll.qlBlackDeltaCalculator(,U$5,"Spot",1,1,1,G29%*SQRT($P29)),U$6)</f>
        <v>0.93289787186461204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1.3575441972747269</v>
      </c>
      <c r="X29" s="135">
        <f>_xll.qlBlackDeltaCalculatorStrikeFromDelta(_xll.qlBlackDeltaCalculator(,X$5,"Spot",1,1,1,J29%*SQRT($P29)),X$6)</f>
        <v>1.5760759149940908</v>
      </c>
      <c r="Y29" s="135">
        <f>_xll.qlBlackDeltaCalculatorStrikeFromDelta(_xll.qlBlackDeltaCalculator(,Y$5,"Spot",1,1,1,K29%*SQRT($P29)),Y$6)</f>
        <v>1.9118761610830781</v>
      </c>
      <c r="Z29" s="135">
        <f>_xll.qlBlackDeltaCalculatorStrikeFromDelta(_xll.qlBlackDeltaCalculator(,Z$5,"Spot",1,1,1,L29%*SQRT($P29)),Z$6)</f>
        <v>2.1844058276805809</v>
      </c>
      <c r="AA29" s="137">
        <f>_xll.qlBlackDeltaCalculatorStrikeFromDelta(_xll.qlBlackDeltaCalculator(,AA$5,"Spot",1,1,1,M29%*SQRT($P29)),AA$6)</f>
        <v>2.6692743955325677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obj_00138#0002</v>
      </c>
      <c r="AI29" s="166">
        <f>_xll.qlSabrInterpolatedSmileSectionMaxError(AH29)</f>
        <v>1.1468213417056838E-3</v>
      </c>
      <c r="AJ29" s="167">
        <f>_xll.qlSabrInterpolatedSmileSectionAlpha(AH29)</f>
        <v>9.4229303329097444E-2</v>
      </c>
      <c r="AK29" s="166">
        <f>_xll.qlSabrInterpolatedSmileSectionBeta(AH29)</f>
        <v>0.7</v>
      </c>
      <c r="AL29" s="168">
        <f>_xll.qlSabrInterpolatedSmileSectionRho(AH29)</f>
        <v>0.26049354479658726</v>
      </c>
      <c r="AM29" s="169">
        <f>_xll.qlSabrInterpolatedSmileSectionNu(AH29)</f>
        <v>9.1500508236772332E-2</v>
      </c>
      <c r="AN29" s="111" t="s">
        <v>76</v>
      </c>
      <c r="AO29" t="str">
        <f t="array" ref="AO29">_xll.qlInterpolatedSmileSection(,O29,Q29:AA29,C29:M29*(SQRT(P29)/100),1)</f>
        <v>obj_00139#0002</v>
      </c>
      <c r="AR29" t="str">
        <f t="shared" si="1"/>
        <v>obj_00139#0002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35"/>
  <sheetViews>
    <sheetView showGridLines="0" topLeftCell="R1" zoomScale="70" zoomScaleNormal="70" workbookViewId="0">
      <selection activeCell="AH7" sqref="AH7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1">
        <f>_xll.qlSettingsEvaluationDate()</f>
        <v>43018</v>
      </c>
      <c r="D2" s="271"/>
      <c r="G2" s="113" t="s">
        <v>92</v>
      </c>
      <c r="H2" s="154" t="str">
        <f>_xll.qlSmiledSurface(,AH7:AH20,C2,"NullCalendar","Following","Act/365 (Fixed)")</f>
        <v>obj_003c6#0001</v>
      </c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0.99062800543374674</v>
      </c>
      <c r="R7" s="127">
        <f>_xll.qlBlackDeltaCalculatorStrikeFromDelta(_xll.qlBlackDeltaCalculator(,R$5,"Spot",1,1,1,D7%*SQRT($P7)),R$6)</f>
        <v>0.99287371103082611</v>
      </c>
      <c r="S7" s="127">
        <f>_xll.qlBlackDeltaCalculatorStrikeFromDelta(_xll.qlBlackDeltaCalculator(,S$5,"Spot",1,1,1,E7%*SQRT($P7)),S$6)</f>
        <v>0.9943672168964921</v>
      </c>
      <c r="T7" s="127">
        <f>_xll.qlBlackDeltaCalculatorStrikeFromDelta(_xll.qlBlackDeltaCalculator(,T$5,"Spot",1,1,1,F7%*SQRT($P7)),T$6)</f>
        <v>0.9963986883865259</v>
      </c>
      <c r="U7" s="127">
        <f>_xll.qlBlackDeltaCalculatorStrikeFromDelta(_xll.qlBlackDeltaCalculator(,U$5,"Spot",1,1,1,G7%*SQRT($P7)),U$6)</f>
        <v>0.99796271354680033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1.0020996210969677</v>
      </c>
      <c r="X7" s="127">
        <f>_xll.qlBlackDeltaCalculatorStrikeFromDelta(_xll.qlBlackDeltaCalculator(,X$5,"Spot",1,1,1,J7%*SQRT($P7)),X$6)</f>
        <v>1.0037290009710598</v>
      </c>
      <c r="Y7" s="127">
        <f>_xll.qlBlackDeltaCalculatorStrikeFromDelta(_xll.qlBlackDeltaCalculator(,Y$5,"Spot",1,1,1,K7%*SQRT($P7)),Y$6)</f>
        <v>1.0058812315428802</v>
      </c>
      <c r="Z7" s="127">
        <f>_xll.qlBlackDeltaCalculatorStrikeFromDelta(_xll.qlBlackDeltaCalculator(,Z$5,"Spot",1,1,1,L7%*SQRT($P7)),Z$6)</f>
        <v>1.0074940095382097</v>
      </c>
      <c r="AA7" s="129">
        <f>_xll.qlBlackDeltaCalculatorStrikeFromDelta(_xll.qlBlackDeltaCalculator(,AA$5,"Spot",1,1,1,M7%*SQRT($P7)),AA$6)</f>
        <v>1.0099414109814295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obj_00145#0002</v>
      </c>
      <c r="AI7" s="156">
        <f>_xll.qlSabrInterpolatedSmileSectionMaxError(AH7)</f>
        <v>6.158631393117231E-4</v>
      </c>
      <c r="AJ7" s="157">
        <f>_xll.qlSabrInterpolatedSmileSectionAlpha(AH7)</f>
        <v>0.10024812376729519</v>
      </c>
      <c r="AK7" s="156">
        <f>_xll.qlSabrInterpolatedSmileSectionBeta(AH7)</f>
        <v>0.7</v>
      </c>
      <c r="AL7" s="158">
        <f>_xll.qlSabrInterpolatedSmileSectionRho(AH7)</f>
        <v>6.9587705212819345E-2</v>
      </c>
      <c r="AM7" s="159">
        <f>_xll.qlSabrInterpolatedSmileSectionNu(AH7)</f>
        <v>8.8802968130497479</v>
      </c>
      <c r="AN7" s="109" t="s">
        <v>55</v>
      </c>
      <c r="AO7" t="str">
        <f t="array" ref="AO7">_xll.qlInterpolatedSmileSection(,O7,Q7:AA7,C7:M7*(SQRT(P7)/100),1)</f>
        <v>obj_00146#0002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0.97958241069527108</v>
      </c>
      <c r="R8" s="131">
        <f>_xll.qlBlackDeltaCalculatorStrikeFromDelta(_xll.qlBlackDeltaCalculator(,R$5,"Spot",1,1,1,D8%*SQRT($P8)),R$6)</f>
        <v>0.98445544063956936</v>
      </c>
      <c r="S8" s="131">
        <f>_xll.qlBlackDeltaCalculatorStrikeFromDelta(_xll.qlBlackDeltaCalculator(,S$5,"Spot",1,1,1,E8%*SQRT($P8)),S$6)</f>
        <v>0.98764816397061517</v>
      </c>
      <c r="T8" s="131">
        <f>_xll.qlBlackDeltaCalculatorStrikeFromDelta(_xll.qlBlackDeltaCalculator(,T$5,"Spot",1,1,1,F8%*SQRT($P8)),T$6)</f>
        <v>0.99209231742712745</v>
      </c>
      <c r="U8" s="131">
        <f>_xll.qlBlackDeltaCalculatorStrikeFromDelta(_xll.qlBlackDeltaCalculator(,U$5,"Spot",1,1,1,G8%*SQRT($P8)),U$6)</f>
        <v>0.99555127334694016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1.0046515063578556</v>
      </c>
      <c r="X8" s="131">
        <f>_xll.qlBlackDeltaCalculatorStrikeFromDelta(_xll.qlBlackDeltaCalculator(,X$5,"Spot",1,1,1,J8%*SQRT($P8)),X$6)</f>
        <v>1.0082470432583086</v>
      </c>
      <c r="Y8" s="131">
        <f>_xll.qlBlackDeltaCalculatorStrikeFromDelta(_xll.qlBlackDeltaCalculator(,Y$5,"Spot",1,1,1,K8%*SQRT($P8)),Y$6)</f>
        <v>1.012933081139743</v>
      </c>
      <c r="Z8" s="131">
        <f>_xll.qlBlackDeltaCalculatorStrikeFromDelta(_xll.qlBlackDeltaCalculator(,Z$5,"Spot",1,1,1,L8%*SQRT($P8)),Z$6)</f>
        <v>1.016444078184864</v>
      </c>
      <c r="AA8" s="133">
        <f>_xll.qlBlackDeltaCalculatorStrikeFromDelta(_xll.qlBlackDeltaCalculator(,AA$5,"Spot",1,1,1,M8%*SQRT($P8)),AA$6)</f>
        <v>1.0217881184073685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obj_00152#0002</v>
      </c>
      <c r="AI8" s="161">
        <f>_xll.qlSabrInterpolatedSmileSectionMaxError(AH8)</f>
        <v>3.9468265823101867E-4</v>
      </c>
      <c r="AJ8" s="162">
        <f>_xll.qlSabrInterpolatedSmileSectionAlpha(AH8)</f>
        <v>8.3481544337433045E-2</v>
      </c>
      <c r="AK8" s="161">
        <f>_xll.qlSabrInterpolatedSmileSectionBeta(AH8)</f>
        <v>0.7</v>
      </c>
      <c r="AL8" s="163">
        <f>_xll.qlSabrInterpolatedSmileSectionRho(AH8)</f>
        <v>5.7462135708016511E-2</v>
      </c>
      <c r="AM8" s="164">
        <f>_xll.qlSabrInterpolatedSmileSectionNu(AH8)</f>
        <v>3.2350602496488521</v>
      </c>
      <c r="AN8" s="110" t="s">
        <v>56</v>
      </c>
      <c r="AO8" t="str">
        <f t="array" ref="AO8">_xll.qlInterpolatedSmileSection(,O8,Q8:AA8,C8:M8*(SQRT(P8)/100),1)</f>
        <v>obj_00153#0002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0.9682199845120566</v>
      </c>
      <c r="R9" s="131">
        <f>_xll.qlBlackDeltaCalculatorStrikeFromDelta(_xll.qlBlackDeltaCalculator(,R$5,"Spot",1,1,1,D9%*SQRT($P9)),R$6)</f>
        <v>0.9757960513338656</v>
      </c>
      <c r="S9" s="131">
        <f>_xll.qlBlackDeltaCalculatorStrikeFromDelta(_xll.qlBlackDeltaCalculator(,S$5,"Spot",1,1,1,E9%*SQRT($P9)),S$6)</f>
        <v>0.98077790900142237</v>
      </c>
      <c r="T9" s="131">
        <f>_xll.qlBlackDeltaCalculatorStrikeFromDelta(_xll.qlBlackDeltaCalculator(,T$5,"Spot",1,1,1,F9%*SQRT($P9)),T$6)</f>
        <v>0.98772678154524918</v>
      </c>
      <c r="U9" s="131">
        <f>_xll.qlBlackDeltaCalculatorStrikeFromDelta(_xll.qlBlackDeltaCalculator(,U$5,"Spot",1,1,1,G9%*SQRT($P9)),U$6)</f>
        <v>0.99312545421580734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1.0072823430729068</v>
      </c>
      <c r="X9" s="131">
        <f>_xll.qlBlackDeltaCalculatorStrikeFromDelta(_xll.qlBlackDeltaCalculator(,X$5,"Spot",1,1,1,J9%*SQRT($P9)),X$6)</f>
        <v>1.0128324412941381</v>
      </c>
      <c r="Y9" s="131">
        <f>_xll.qlBlackDeltaCalculatorStrikeFromDelta(_xll.qlBlackDeltaCalculator(,Y$5,"Spot",1,1,1,K9%*SQRT($P9)),Y$6)</f>
        <v>1.0200473995696224</v>
      </c>
      <c r="Z9" s="131">
        <f>_xll.qlBlackDeltaCalculatorStrikeFromDelta(_xll.qlBlackDeltaCalculator(,Z$5,"Spot",1,1,1,L9%*SQRT($P9)),Z$6)</f>
        <v>1.0253753575348497</v>
      </c>
      <c r="AA9" s="133">
        <f>_xll.qlBlackDeltaCalculatorStrikeFromDelta(_xll.qlBlackDeltaCalculator(,AA$5,"Spot",1,1,1,M9%*SQRT($P9)),AA$6)</f>
        <v>1.0335125769618085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obj_0015f#0002</v>
      </c>
      <c r="AI9" s="161">
        <f>_xll.qlSabrInterpolatedSmileSectionMaxError(AH9)</f>
        <v>4.253861973897155E-4</v>
      </c>
      <c r="AJ9" s="162">
        <f>_xll.qlSabrInterpolatedSmileSectionAlpha(AH9)</f>
        <v>9.1958112269055717E-2</v>
      </c>
      <c r="AK9" s="161">
        <f>_xll.qlSabrInterpolatedSmileSectionBeta(AH9)</f>
        <v>0.7</v>
      </c>
      <c r="AL9" s="163">
        <f>_xll.qlSabrInterpolatedSmileSectionRho(AH9)</f>
        <v>2.3080897210190708E-2</v>
      </c>
      <c r="AM9" s="164">
        <f>_xll.qlSabrInterpolatedSmileSectionNu(AH9)</f>
        <v>2.212914876573338</v>
      </c>
      <c r="AN9" s="110" t="s">
        <v>57</v>
      </c>
      <c r="AO9" t="str">
        <f t="array" ref="AO9">_xll.qlInterpolatedSmileSection(,O9,Q9:AA9,C9:M9*(SQRT(P9)/100),1)</f>
        <v>obj_00160#0002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0.96291550357233091</v>
      </c>
      <c r="R10" s="131">
        <f>_xll.qlBlackDeltaCalculatorStrikeFromDelta(_xll.qlBlackDeltaCalculator(,R$5,"Spot",1,1,1,D10%*SQRT($P10)),R$6)</f>
        <v>0.97186200890399621</v>
      </c>
      <c r="S10" s="131">
        <f>_xll.qlBlackDeltaCalculatorStrikeFromDelta(_xll.qlBlackDeltaCalculator(,S$5,"Spot",1,1,1,E10%*SQRT($P10)),S$6)</f>
        <v>0.97774513889027193</v>
      </c>
      <c r="T10" s="131">
        <f>_xll.qlBlackDeltaCalculatorStrikeFromDelta(_xll.qlBlackDeltaCalculator(,T$5,"Spot",1,1,1,F10%*SQRT($P10)),T$6)</f>
        <v>0.98580075101593156</v>
      </c>
      <c r="U10" s="131">
        <f>_xll.qlBlackDeltaCalculatorStrikeFromDelta(_xll.qlBlackDeltaCalculator(,U$5,"Spot",1,1,1,G10%*SQRT($P10)),U$6)</f>
        <v>0.99206000160925767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1.0084205987572856</v>
      </c>
      <c r="X10" s="131">
        <f>_xll.qlBlackDeltaCalculatorStrikeFromDelta(_xll.qlBlackDeltaCalculator(,X$5,"Spot",1,1,1,J10%*SQRT($P10)),X$6)</f>
        <v>1.0147850474530571</v>
      </c>
      <c r="Y10" s="131">
        <f>_xll.qlBlackDeltaCalculatorStrikeFromDelta(_xll.qlBlackDeltaCalculator(,Y$5,"Spot",1,1,1,K10%*SQRT($P10)),Y$6)</f>
        <v>1.0230983475016189</v>
      </c>
      <c r="Z10" s="131">
        <f>_xll.qlBlackDeltaCalculatorStrikeFromDelta(_xll.qlBlackDeltaCalculator(,Z$5,"Spot",1,1,1,L10%*SQRT($P10)),Z$6)</f>
        <v>1.0292307585598812</v>
      </c>
      <c r="AA10" s="133">
        <f>_xll.qlBlackDeltaCalculatorStrikeFromDelta(_xll.qlBlackDeltaCalculator(,AA$5,"Spot",1,1,1,M10%*SQRT($P10)),AA$6)</f>
        <v>1.0386656740461537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obj_0016c#0002</v>
      </c>
      <c r="AI10" s="161">
        <f>_xll.qlSabrInterpolatedSmileSectionMaxError(AH10)</f>
        <v>3.0205438425880138E-4</v>
      </c>
      <c r="AJ10" s="162">
        <f>_xll.qlSabrInterpolatedSmileSectionAlpha(AH10)</f>
        <v>8.6778266475356858E-2</v>
      </c>
      <c r="AK10" s="161">
        <f>_xll.qlSabrInterpolatedSmileSectionBeta(AH10)</f>
        <v>0.7</v>
      </c>
      <c r="AL10" s="163">
        <f>_xll.qlSabrInterpolatedSmileSectionRho(AH10)</f>
        <v>-4.0113920278539916E-3</v>
      </c>
      <c r="AM10" s="164">
        <f>_xll.qlSabrInterpolatedSmileSectionNu(AH10)</f>
        <v>1.8236660052597344</v>
      </c>
      <c r="AN10" s="110" t="s">
        <v>58</v>
      </c>
      <c r="AO10" t="str">
        <f t="array" ref="AO10">_xll.qlInterpolatedSmileSection(,O10,Q10:AA10,C10:M10*(SQRT(P10)/100),1)</f>
        <v>obj_0016d#0002</v>
      </c>
      <c r="AR10" t="str">
        <f>AO7</f>
        <v>obj_00146#0002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0.95973798206926386</v>
      </c>
      <c r="R11" s="131">
        <f>_xll.qlBlackDeltaCalculatorStrikeFromDelta(_xll.qlBlackDeltaCalculator(,R$5,"Spot",1,1,1,D11%*SQRT($P11)),R$6)</f>
        <v>0.9696606478674924</v>
      </c>
      <c r="S11" s="131">
        <f>_xll.qlBlackDeltaCalculatorStrikeFromDelta(_xll.qlBlackDeltaCalculator(,S$5,"Spot",1,1,1,E11%*SQRT($P11)),S$6)</f>
        <v>0.97616053242199852</v>
      </c>
      <c r="T11" s="131">
        <f>_xll.qlBlackDeltaCalculatorStrikeFromDelta(_xll.qlBlackDeltaCalculator(,T$5,"Spot",1,1,1,F11%*SQRT($P11)),T$6)</f>
        <v>0.98488395467961742</v>
      </c>
      <c r="U11" s="131">
        <f>_xll.qlBlackDeltaCalculatorStrikeFromDelta(_xll.qlBlackDeltaCalculator(,U$5,"Spot",1,1,1,G11%*SQRT($P11)),U$6)</f>
        <v>0.99161930893882599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1.0088721972448136</v>
      </c>
      <c r="X11" s="131">
        <f>_xll.qlBlackDeltaCalculatorStrikeFromDelta(_xll.qlBlackDeltaCalculator(,X$5,"Spot",1,1,1,J11%*SQRT($P11)),X$6)</f>
        <v>1.0155064049032272</v>
      </c>
      <c r="Y11" s="131">
        <f>_xll.qlBlackDeltaCalculatorStrikeFromDelta(_xll.qlBlackDeltaCalculator(,Y$5,"Spot",1,1,1,K11%*SQRT($P11)),Y$6)</f>
        <v>1.0241988558196684</v>
      </c>
      <c r="Z11" s="131">
        <f>_xll.qlBlackDeltaCalculatorStrikeFromDelta(_xll.qlBlackDeltaCalculator(,Z$5,"Spot",1,1,1,L11%*SQRT($P11)),Z$6)</f>
        <v>1.0308055116411075</v>
      </c>
      <c r="AA11" s="133">
        <f>_xll.qlBlackDeltaCalculatorStrikeFromDelta(_xll.qlBlackDeltaCalculator(,AA$5,"Spot",1,1,1,M11%*SQRT($P11)),AA$6)</f>
        <v>1.0412428607708311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obj_00179#0002</v>
      </c>
      <c r="AI11" s="161">
        <f>_xll.qlSabrInterpolatedSmileSectionMaxError(AH11)</f>
        <v>5.2724498284012489E-4</v>
      </c>
      <c r="AJ11" s="162">
        <f>_xll.qlSabrInterpolatedSmileSectionAlpha(AH11)</f>
        <v>7.489454653106678E-2</v>
      </c>
      <c r="AK11" s="161">
        <f>_xll.qlSabrInterpolatedSmileSectionBeta(AH11)</f>
        <v>0.7</v>
      </c>
      <c r="AL11" s="163">
        <f>_xll.qlSabrInterpolatedSmileSectionRho(AH11)</f>
        <v>-4.4945318274990841E-2</v>
      </c>
      <c r="AM11" s="164">
        <f>_xll.qlSabrInterpolatedSmileSectionNu(AH11)</f>
        <v>1.6731295202066956</v>
      </c>
      <c r="AN11" s="110" t="s">
        <v>59</v>
      </c>
      <c r="AO11" t="str">
        <f t="array" ref="AO11">_xll.qlInterpolatedSmileSection(,O11,Q11:AA11,C11:M11*(SQRT(P11)/100),1)</f>
        <v>obj_0017a#0002</v>
      </c>
      <c r="AR11" t="str">
        <f t="shared" ref="AR11:AR29" si="1">AO11</f>
        <v>obj_0017a#0002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0.94173411583471656</v>
      </c>
      <c r="R12" s="131">
        <f>_xll.qlBlackDeltaCalculatorStrikeFromDelta(_xll.qlBlackDeltaCalculator(,R$5,"Spot",1,1,1,D12%*SQRT($P12)),R$6)</f>
        <v>0.95647640223630048</v>
      </c>
      <c r="S12" s="131">
        <f>_xll.qlBlackDeltaCalculatorStrikeFromDelta(_xll.qlBlackDeltaCalculator(,S$5,"Spot",1,1,1,E12%*SQRT($P12)),S$6)</f>
        <v>0.96603948123415606</v>
      </c>
      <c r="T12" s="131">
        <f>_xll.qlBlackDeltaCalculatorStrikeFromDelta(_xll.qlBlackDeltaCalculator(,T$5,"Spot",1,1,1,F12%*SQRT($P12)),T$6)</f>
        <v>0.97869561527023052</v>
      </c>
      <c r="U12" s="131">
        <f>_xll.qlBlackDeltaCalculatorStrikeFromDelta(_xll.qlBlackDeltaCalculator(,U$5,"Spot",1,1,1,G12%*SQRT($P12)),U$6)</f>
        <v>0.98832077521582407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1.0125683830644647</v>
      </c>
      <c r="X12" s="131">
        <f>_xll.qlBlackDeltaCalculatorStrikeFromDelta(_xll.qlBlackDeltaCalculator(,X$5,"Spot",1,1,1,J12%*SQRT($P12)),X$6)</f>
        <v>1.0220415738613595</v>
      </c>
      <c r="Y12" s="131">
        <f>_xll.qlBlackDeltaCalculatorStrikeFromDelta(_xll.qlBlackDeltaCalculator(,Y$5,"Spot",1,1,1,K12%*SQRT($P12)),Y$6)</f>
        <v>1.0344879189511673</v>
      </c>
      <c r="Z12" s="131">
        <f>_xll.qlBlackDeltaCalculatorStrikeFromDelta(_xll.qlBlackDeltaCalculator(,Z$5,"Spot",1,1,1,L12%*SQRT($P12)),Z$6)</f>
        <v>1.0439780833639007</v>
      </c>
      <c r="AA12" s="133">
        <f>_xll.qlBlackDeltaCalculatorStrikeFromDelta(_xll.qlBlackDeltaCalculator(,AA$5,"Spot",1,1,1,M12%*SQRT($P12)),AA$6)</f>
        <v>1.0589372108435144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obj_00186#0002</v>
      </c>
      <c r="AI12" s="161">
        <f>_xll.qlSabrInterpolatedSmileSectionMaxError(AH12)</f>
        <v>7.4467703044464595E-4</v>
      </c>
      <c r="AJ12" s="162">
        <f>_xll.qlSabrInterpolatedSmileSectionAlpha(AH12)</f>
        <v>7.4647565489300016E-2</v>
      </c>
      <c r="AK12" s="161">
        <f>_xll.qlSabrInterpolatedSmileSectionBeta(AH12)</f>
        <v>0.7</v>
      </c>
      <c r="AL12" s="163">
        <f>_xll.qlSabrInterpolatedSmileSectionRho(AH12)</f>
        <v>-7.5167527647679699E-2</v>
      </c>
      <c r="AM12" s="164">
        <f>_xll.qlSabrInterpolatedSmileSectionNu(AH12)</f>
        <v>1.3428704795006485</v>
      </c>
      <c r="AN12" s="110" t="s">
        <v>60</v>
      </c>
      <c r="AO12" t="str">
        <f t="array" ref="AO12">_xll.qlInterpolatedSmileSection(,O12,Q12:AA12,C12:M12*(SQRT(P12)/100),1)</f>
        <v>obj_00187#0002</v>
      </c>
      <c r="AR12" t="str">
        <f t="shared" si="1"/>
        <v>obj_00187#0002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_xll.qlBlackDeltaCalculatorStrikeFromDelta(_xll.qlBlackDeltaCalculator(,Q$5,"Spot",1,1,1,C13%*SQRT($P13)),Q$6)</f>
        <v>0.92570347666154618</v>
      </c>
      <c r="R13" s="131">
        <f>_xll.qlBlackDeltaCalculatorStrikeFromDelta(_xll.qlBlackDeltaCalculator(,R$5,"Spot",1,1,1,D13%*SQRT($P13)),R$6)</f>
        <v>0.94485470244839209</v>
      </c>
      <c r="S13" s="131">
        <f>_xll.qlBlackDeltaCalculatorStrikeFromDelta(_xll.qlBlackDeltaCalculator(,S$5,"Spot",1,1,1,E13%*SQRT($P13)),S$6)</f>
        <v>0.95722426352554535</v>
      </c>
      <c r="T13" s="131">
        <f>_xll.qlBlackDeltaCalculatorStrikeFromDelta(_xll.qlBlackDeltaCalculator(,T$5,"Spot",1,1,1,F13%*SQRT($P13)),T$6)</f>
        <v>0.97342355466376962</v>
      </c>
      <c r="U13" s="131">
        <f>_xll.qlBlackDeltaCalculatorStrikeFromDelta(_xll.qlBlackDeltaCalculator(,U$5,"Spot",1,1,1,G13%*SQRT($P13)),U$6)</f>
        <v>0.98559825780144861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1.0156751018216339</v>
      </c>
      <c r="X13" s="131">
        <f>_xll.qlBlackDeltaCalculatorStrikeFromDelta(_xll.qlBlackDeltaCalculator(,X$5,"Spot",1,1,1,J13%*SQRT($P13)),X$6)</f>
        <v>1.0274236390747691</v>
      </c>
      <c r="Y13" s="131">
        <f>_xll.qlBlackDeltaCalculatorStrikeFromDelta(_xll.qlBlackDeltaCalculator(,Y$5,"Spot",1,1,1,K13%*SQRT($P13)),Y$6)</f>
        <v>1.0430652283709834</v>
      </c>
      <c r="Z13" s="131">
        <f>_xll.qlBlackDeltaCalculatorStrikeFromDelta(_xll.qlBlackDeltaCalculator(,Z$5,"Spot",1,1,1,L13%*SQRT($P13)),Z$6)</f>
        <v>1.0550763709786988</v>
      </c>
      <c r="AA13" s="133">
        <f>_xll.qlBlackDeltaCalculatorStrikeFromDelta(_xll.qlBlackDeltaCalculator(,AA$5,"Spot",1,1,1,M13%*SQRT($P13)),AA$6)</f>
        <v>1.0738834255435867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obj_00193#0002</v>
      </c>
      <c r="AI13" s="161">
        <f>_xll.qlSabrInterpolatedSmileSectionMaxError(AH13)</f>
        <v>1.0364491611156851E-3</v>
      </c>
      <c r="AJ13" s="162">
        <f>_xll.qlSabrInterpolatedSmileSectionAlpha(AH13)</f>
        <v>7.5197902935251096E-2</v>
      </c>
      <c r="AK13" s="161">
        <f>_xll.qlSabrInterpolatedSmileSectionBeta(AH13)</f>
        <v>0.7</v>
      </c>
      <c r="AL13" s="163">
        <f>_xll.qlSabrInterpolatedSmileSectionRho(AH13)</f>
        <v>-0.1109631360972451</v>
      </c>
      <c r="AM13" s="164">
        <f>_xll.qlSabrInterpolatedSmileSectionNu(AH13)</f>
        <v>1.1811948778819497</v>
      </c>
      <c r="AN13" s="110" t="s">
        <v>61</v>
      </c>
      <c r="AO13" t="str">
        <f t="array" ref="AO13">_xll.qlInterpolatedSmileSection(,O13,Q13:AA13,C13:M13*(SQRT(P13)/100),1)</f>
        <v>obj_00194#0002</v>
      </c>
      <c r="AR13" t="str">
        <f t="shared" si="1"/>
        <v>obj_00194#0002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0.91088460075646149</v>
      </c>
      <c r="R14" s="131">
        <f>_xll.qlBlackDeltaCalculatorStrikeFromDelta(_xll.qlBlackDeltaCalculator(,R$5,"Spot",1,1,1,D14%*SQRT($P14)),R$6)</f>
        <v>0.9342466246107719</v>
      </c>
      <c r="S14" s="131">
        <f>_xll.qlBlackDeltaCalculatorStrikeFromDelta(_xll.qlBlackDeltaCalculator(,S$5,"Spot",1,1,1,E14%*SQRT($P14)),S$6)</f>
        <v>0.94966990066707346</v>
      </c>
      <c r="T14" s="131">
        <f>_xll.qlBlackDeltaCalculatorStrikeFromDelta(_xll.qlBlackDeltaCalculator(,T$5,"Spot",1,1,1,F14%*SQRT($P14)),T$6)</f>
        <v>0.96888431826444976</v>
      </c>
      <c r="U14" s="131">
        <f>_xll.qlBlackDeltaCalculatorStrikeFromDelta(_xll.qlBlackDeltaCalculator(,U$5,"Spot",1,1,1,G14%*SQRT($P14)),U$6)</f>
        <v>0.98332451420860023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1.0184937023419038</v>
      </c>
      <c r="X14" s="131">
        <f>_xll.qlBlackDeltaCalculatorStrikeFromDelta(_xll.qlBlackDeltaCalculator(,X$5,"Spot",1,1,1,J14%*SQRT($P14)),X$6)</f>
        <v>1.0321769090959656</v>
      </c>
      <c r="Y14" s="131">
        <f>_xll.qlBlackDeltaCalculatorStrikeFromDelta(_xll.qlBlackDeltaCalculator(,Y$5,"Spot",1,1,1,K14%*SQRT($P14)),Y$6)</f>
        <v>1.0505737930811321</v>
      </c>
      <c r="Z14" s="131">
        <f>_xll.qlBlackDeltaCalculatorStrikeFromDelta(_xll.qlBlackDeltaCalculator(,Z$5,"Spot",1,1,1,L14%*SQRT($P14)),Z$6)</f>
        <v>1.0645512343341412</v>
      </c>
      <c r="AA14" s="133">
        <f>_xll.qlBlackDeltaCalculatorStrikeFromDelta(_xll.qlBlackDeltaCalculator(,AA$5,"Spot",1,1,1,M14%*SQRT($P14)),AA$6)</f>
        <v>1.0866796249228343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obj_001a0#0002</v>
      </c>
      <c r="AI14" s="161">
        <f>_xll.qlSabrInterpolatedSmileSectionMaxError(AH14)</f>
        <v>8.2215611955990808E-4</v>
      </c>
      <c r="AJ14" s="162">
        <f>_xll.qlSabrInterpolatedSmileSectionAlpha(AH14)</f>
        <v>7.585208399843088E-2</v>
      </c>
      <c r="AK14" s="161">
        <f>_xll.qlSabrInterpolatedSmileSectionBeta(AH14)</f>
        <v>0.7</v>
      </c>
      <c r="AL14" s="163">
        <f>_xll.qlSabrInterpolatedSmileSectionRho(AH14)</f>
        <v>-0.13798817041177311</v>
      </c>
      <c r="AM14" s="164">
        <f>_xll.qlSabrInterpolatedSmileSectionNu(AH14)</f>
        <v>1.0763289510050349</v>
      </c>
      <c r="AN14" s="110" t="s">
        <v>62</v>
      </c>
      <c r="AO14" t="str">
        <f t="array" ref="AO14">_xll.qlInterpolatedSmileSection(,O14,Q14:AA14,C14:M14*(SQRT(P14)/100),1)</f>
        <v>obj_001a1#0002</v>
      </c>
      <c r="AR14" t="str">
        <f t="shared" si="1"/>
        <v>obj_001a1#0002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0.89690502877121869</v>
      </c>
      <c r="R15" s="131">
        <f>_xll.qlBlackDeltaCalculatorStrikeFromDelta(_xll.qlBlackDeltaCalculator(,R$5,"Spot",1,1,1,D15%*SQRT($P15)),R$6)</f>
        <v>0.92531838230756691</v>
      </c>
      <c r="S15" s="131">
        <f>_xll.qlBlackDeltaCalculatorStrikeFromDelta(_xll.qlBlackDeltaCalculator(,S$5,"Spot",1,1,1,E15%*SQRT($P15)),S$6)</f>
        <v>0.94322832866709572</v>
      </c>
      <c r="T15" s="131">
        <f>_xll.qlBlackDeltaCalculatorStrikeFromDelta(_xll.qlBlackDeltaCalculator(,T$5,"Spot",1,1,1,F15%*SQRT($P15)),T$6)</f>
        <v>0.96523770826532052</v>
      </c>
      <c r="U15" s="131">
        <f>_xll.qlBlackDeltaCalculatorStrikeFromDelta(_xll.qlBlackDeltaCalculator(,U$5,"Spot",1,1,1,G15%*SQRT($P15)),U$6)</f>
        <v>0.98143548779315859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1.0208459919539237</v>
      </c>
      <c r="X15" s="131">
        <f>_xll.qlBlackDeltaCalculatorStrikeFromDelta(_xll.qlBlackDeltaCalculator(,X$5,"Spot",1,1,1,J15%*SQRT($P15)),X$6)</f>
        <v>1.0361646136139102</v>
      </c>
      <c r="Y15" s="131">
        <f>_xll.qlBlackDeltaCalculatorStrikeFromDelta(_xll.qlBlackDeltaCalculator(,Y$5,"Spot",1,1,1,K15%*SQRT($P15)),Y$6)</f>
        <v>1.0569146880566747</v>
      </c>
      <c r="Z15" s="131">
        <f>_xll.qlBlackDeltaCalculatorStrikeFromDelta(_xll.qlBlackDeltaCalculator(,Z$5,"Spot",1,1,1,L15%*SQRT($P15)),Z$6)</f>
        <v>1.0730743854115448</v>
      </c>
      <c r="AA15" s="133">
        <f>_xll.qlBlackDeltaCalculatorStrikeFromDelta(_xll.qlBlackDeltaCalculator(,AA$5,"Spot",1,1,1,M15%*SQRT($P15)),AA$6)</f>
        <v>1.0981293848873745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obj_001ad#0002</v>
      </c>
      <c r="AI15" s="161">
        <f>_xll.qlSabrInterpolatedSmileSectionMaxError(AH15)</f>
        <v>1.0992300134401306E-3</v>
      </c>
      <c r="AJ15" s="162">
        <f>_xll.qlSabrInterpolatedSmileSectionAlpha(AH15)</f>
        <v>7.6353678277219547E-2</v>
      </c>
      <c r="AK15" s="161">
        <f>_xll.qlSabrInterpolatedSmileSectionBeta(AH15)</f>
        <v>0.7</v>
      </c>
      <c r="AL15" s="163">
        <f>_xll.qlSabrInterpolatedSmileSectionRho(AH15)</f>
        <v>-0.153793897630076</v>
      </c>
      <c r="AM15" s="164">
        <f>_xll.qlSabrInterpolatedSmileSectionNu(AH15)</f>
        <v>1.0306613591284417</v>
      </c>
      <c r="AN15" s="110" t="s">
        <v>63</v>
      </c>
      <c r="AO15" t="str">
        <f t="array" ref="AO15">_xll.qlInterpolatedSmileSection(,O15,Q15:AA15,C15:M15*(SQRT(P15)/100),1)</f>
        <v>obj_001ae#0002</v>
      </c>
      <c r="AR15" t="str">
        <f t="shared" si="1"/>
        <v>obj_001ae#0002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0.88565719152650635</v>
      </c>
      <c r="R16" s="131">
        <f>_xll.qlBlackDeltaCalculatorStrikeFromDelta(_xll.qlBlackDeltaCalculator(,R$5,"Spot",1,1,1,D16%*SQRT($P16)),R$6)</f>
        <v>0.9169348883115287</v>
      </c>
      <c r="S16" s="131">
        <f>_xll.qlBlackDeltaCalculatorStrikeFromDelta(_xll.qlBlackDeltaCalculator(,S$5,"Spot",1,1,1,E16%*SQRT($P16)),S$6)</f>
        <v>0.93698864103933122</v>
      </c>
      <c r="T16" s="131">
        <f>_xll.qlBlackDeltaCalculatorStrikeFromDelta(_xll.qlBlackDeltaCalculator(,T$5,"Spot",1,1,1,F16%*SQRT($P16)),T$6)</f>
        <v>0.96163880638463595</v>
      </c>
      <c r="U16" s="131">
        <f>_xll.qlBlackDeltaCalculatorStrikeFromDelta(_xll.qlBlackDeltaCalculator(,U$5,"Spot",1,1,1,G16%*SQRT($P16)),U$6)</f>
        <v>0.97957652144136431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1.0231913029296145</v>
      </c>
      <c r="X16" s="131">
        <f>_xll.qlBlackDeltaCalculatorStrikeFromDelta(_xll.qlBlackDeltaCalculator(,X$5,"Spot",1,1,1,J16%*SQRT($P16)),X$6)</f>
        <v>1.0400941378934585</v>
      </c>
      <c r="Y16" s="131">
        <f>_xll.qlBlackDeltaCalculatorStrikeFromDelta(_xll.qlBlackDeltaCalculator(,Y$5,"Spot",1,1,1,K16%*SQRT($P16)),Y$6)</f>
        <v>1.0631388574406659</v>
      </c>
      <c r="Z16" s="131">
        <f>_xll.qlBlackDeltaCalculatorStrikeFromDelta(_xll.qlBlackDeltaCalculator(,Z$5,"Spot",1,1,1,L16%*SQRT($P16)),Z$6)</f>
        <v>1.0813914387994614</v>
      </c>
      <c r="AA16" s="133">
        <f>_xll.qlBlackDeltaCalculatorStrikeFromDelta(_xll.qlBlackDeltaCalculator(,AA$5,"Spot",1,1,1,M16%*SQRT($P16)),AA$6)</f>
        <v>1.1096243411411337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obj_001ba#0002</v>
      </c>
      <c r="AI16" s="161">
        <f>_xll.qlSabrInterpolatedSmileSectionMaxError(AH16)</f>
        <v>9.7426213218926305E-4</v>
      </c>
      <c r="AJ16" s="162">
        <f>_xll.qlSabrInterpolatedSmileSectionAlpha(AH16)</f>
        <v>7.6861190898793466E-2</v>
      </c>
      <c r="AK16" s="161">
        <f>_xll.qlSabrInterpolatedSmileSectionBeta(AH16)</f>
        <v>0.7</v>
      </c>
      <c r="AL16" s="163">
        <f>_xll.qlSabrInterpolatedSmileSectionRho(AH16)</f>
        <v>-0.16452615288474448</v>
      </c>
      <c r="AM16" s="164">
        <f>_xll.qlSabrInterpolatedSmileSectionNu(AH16)</f>
        <v>0.9591865393066491</v>
      </c>
      <c r="AN16" s="110" t="s">
        <v>64</v>
      </c>
      <c r="AO16" t="str">
        <f t="array" ref="AO16">_xll.qlInterpolatedSmileSection(,O16,Q16:AA16,C16:M16*(SQRT(P16)/100),1)</f>
        <v>obj_001bb#0002</v>
      </c>
      <c r="AR16" t="str">
        <f t="shared" si="1"/>
        <v>obj_001bb#0002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0.85672995981993683</v>
      </c>
      <c r="R17" s="131">
        <f>_xll.qlBlackDeltaCalculatorStrikeFromDelta(_xll.qlBlackDeltaCalculator(,R$5,"Spot",1,1,1,D17%*SQRT($P17)),R$6)</f>
        <v>0.89566303762920318</v>
      </c>
      <c r="S17" s="131">
        <f>_xll.qlBlackDeltaCalculatorStrikeFromDelta(_xll.qlBlackDeltaCalculator(,S$5,"Spot",1,1,1,E17%*SQRT($P17)),S$6)</f>
        <v>0.92102055368577063</v>
      </c>
      <c r="T17" s="131">
        <f>_xll.qlBlackDeltaCalculatorStrikeFromDelta(_xll.qlBlackDeltaCalculator(,T$5,"Spot",1,1,1,F17%*SQRT($P17)),T$6)</f>
        <v>0.95197935333474304</v>
      </c>
      <c r="U17" s="131">
        <f>_xll.qlBlackDeltaCalculatorStrikeFromDelta(_xll.qlBlackDeltaCalculator(,U$5,"Spot",1,1,1,G17%*SQRT($P17)),U$6)</f>
        <v>0.97475464109178733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1.0295151824945323</v>
      </c>
      <c r="X17" s="131">
        <f>_xll.qlBlackDeltaCalculatorStrikeFromDelta(_xll.qlBlackDeltaCalculator(,X$5,"Spot",1,1,1,J17%*SQRT($P17)),X$6)</f>
        <v>1.0507017673066543</v>
      </c>
      <c r="Y17" s="131">
        <f>_xll.qlBlackDeltaCalculatorStrikeFromDelta(_xll.qlBlackDeltaCalculator(,Y$5,"Spot",1,1,1,K17%*SQRT($P17)),Y$6)</f>
        <v>1.0789788296932448</v>
      </c>
      <c r="Z17" s="131">
        <f>_xll.qlBlackDeltaCalculatorStrikeFromDelta(_xll.qlBlackDeltaCalculator(,Z$5,"Spot",1,1,1,L17%*SQRT($P17)),Z$6)</f>
        <v>1.1013744194767718</v>
      </c>
      <c r="AA17" s="133">
        <f>_xll.qlBlackDeltaCalculatorStrikeFromDelta(_xll.qlBlackDeltaCalculator(,AA$5,"Spot",1,1,1,M17%*SQRT($P17)),AA$6)</f>
        <v>1.1378107599571541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obj_001c7#0002</v>
      </c>
      <c r="AI17" s="161">
        <f>_xll.qlSabrInterpolatedSmileSectionMaxError(AH17)</f>
        <v>7.9546053969051234E-4</v>
      </c>
      <c r="AJ17" s="162">
        <f>_xll.qlSabrInterpolatedSmileSectionAlpha(AH17)</f>
        <v>7.9055501676306941E-2</v>
      </c>
      <c r="AK17" s="161">
        <f>_xll.qlSabrInterpolatedSmileSectionBeta(AH17)</f>
        <v>0.7</v>
      </c>
      <c r="AL17" s="163">
        <f>_xll.qlSabrInterpolatedSmileSectionRho(AH17)</f>
        <v>-0.2067884663411925</v>
      </c>
      <c r="AM17" s="164">
        <f>_xll.qlSabrInterpolatedSmileSectionNu(AH17)</f>
        <v>0.78603262220198733</v>
      </c>
      <c r="AN17" s="110" t="s">
        <v>65</v>
      </c>
      <c r="AO17" t="str">
        <f t="array" ref="AO17">_xll.qlInterpolatedSmileSection(,O17,Q17:AA17,C17:M17*(SQRT(P17)/100),1)</f>
        <v>obj_001c8#0002</v>
      </c>
      <c r="AR17" t="str">
        <f t="shared" si="1"/>
        <v>obj_001c8#0002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0.82807041876881904</v>
      </c>
      <c r="R18" s="131">
        <f>_xll.qlBlackDeltaCalculatorStrikeFromDelta(_xll.qlBlackDeltaCalculator(,R$5,"Spot",1,1,1,D18%*SQRT($P18)),R$6)</f>
        <v>0.87686562692488823</v>
      </c>
      <c r="S18" s="131">
        <f>_xll.qlBlackDeltaCalculatorStrikeFromDelta(_xll.qlBlackDeltaCalculator(,S$5,"Spot",1,1,1,E18%*SQRT($P18)),S$6)</f>
        <v>0.90861888704936067</v>
      </c>
      <c r="T18" s="131">
        <f>_xll.qlBlackDeltaCalculatorStrikeFromDelta(_xll.qlBlackDeltaCalculator(,T$5,"Spot",1,1,1,F18%*SQRT($P18)),T$6)</f>
        <v>0.94519718900243144</v>
      </c>
      <c r="U18" s="131">
        <f>_xll.qlBlackDeltaCalculatorStrikeFromDelta(_xll.qlBlackDeltaCalculator(,U$5,"Spot",1,1,1,G18%*SQRT($P18)),U$6)</f>
        <v>0.97142670869024694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1.0351656032805781</v>
      </c>
      <c r="X18" s="131">
        <f>_xll.qlBlackDeltaCalculatorStrikeFromDelta(_xll.qlBlackDeltaCalculator(,X$5,"Spot",1,1,1,J18%*SQRT($P18)),X$6)</f>
        <v>1.0599924663197497</v>
      </c>
      <c r="Y18" s="131">
        <f>_xll.qlBlackDeltaCalculatorStrikeFromDelta(_xll.qlBlackDeltaCalculator(,Y$5,"Spot",1,1,1,K18%*SQRT($P18)),Y$6)</f>
        <v>1.09298105905855</v>
      </c>
      <c r="Z18" s="131">
        <f>_xll.qlBlackDeltaCalculatorStrikeFromDelta(_xll.qlBlackDeltaCalculator(,Z$5,"Spot",1,1,1,L18%*SQRT($P18)),Z$6)</f>
        <v>1.1191219257451632</v>
      </c>
      <c r="AA18" s="133">
        <f>_xll.qlBlackDeltaCalculatorStrikeFromDelta(_xll.qlBlackDeltaCalculator(,AA$5,"Spot",1,1,1,M18%*SQRT($P18)),AA$6)</f>
        <v>1.1630099270357892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obj_001d4#0002</v>
      </c>
      <c r="AI18" s="161">
        <f>_xll.qlSabrInterpolatedSmileSectionMaxError(AH18)</f>
        <v>1.580607941810086E-3</v>
      </c>
      <c r="AJ18" s="162">
        <f>_xll.qlSabrInterpolatedSmileSectionAlpha(AH18)</f>
        <v>7.8948038570104934E-2</v>
      </c>
      <c r="AK18" s="161">
        <f>_xll.qlSabrInterpolatedSmileSectionBeta(AH18)</f>
        <v>0.7</v>
      </c>
      <c r="AL18" s="163">
        <f>_xll.qlSabrInterpolatedSmileSectionRho(AH18)</f>
        <v>-0.21121802374076437</v>
      </c>
      <c r="AM18" s="164">
        <f>_xll.qlSabrInterpolatedSmileSectionNu(AH18)</f>
        <v>0.72554222021076953</v>
      </c>
      <c r="AN18" s="110" t="s">
        <v>66</v>
      </c>
      <c r="AO18" t="str">
        <f t="array" ref="AO18">_xll.qlInterpolatedSmileSection(,O18,Q18:AA18,C18:M18*(SQRT(P18)/100),1)</f>
        <v>obj_001d5#0002</v>
      </c>
      <c r="AR18" t="str">
        <f t="shared" si="1"/>
        <v>obj_001d5#0002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0.79437418230918122</v>
      </c>
      <c r="R19" s="131">
        <f>_xll.qlBlackDeltaCalculatorStrikeFromDelta(_xll.qlBlackDeltaCalculator(,R$5,"Spot",1,1,1,D19%*SQRT($P19)),R$6)</f>
        <v>0.84815966403739651</v>
      </c>
      <c r="S19" s="131">
        <f>_xll.qlBlackDeltaCalculatorStrikeFromDelta(_xll.qlBlackDeltaCalculator(,S$5,"Spot",1,1,1,E19%*SQRT($P19)),S$6)</f>
        <v>0.88258000734452891</v>
      </c>
      <c r="T19" s="131">
        <f>_xll.qlBlackDeltaCalculatorStrikeFromDelta(_xll.qlBlackDeltaCalculator(,T$5,"Spot",1,1,1,F19%*SQRT($P19)),T$6)</f>
        <v>0.92981429394116633</v>
      </c>
      <c r="U19" s="131">
        <f>_xll.qlBlackDeltaCalculatorStrikeFromDelta(_xll.qlBlackDeltaCalculator(,U$5,"Spot",1,1,1,G19%*SQRT($P19)),U$6)</f>
        <v>0.9639169547572537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1.0460340457130792</v>
      </c>
      <c r="X19" s="131">
        <f>_xll.qlBlackDeltaCalculatorStrikeFromDelta(_xll.qlBlackDeltaCalculator(,X$5,"Spot",1,1,1,J19%*SQRT($P19)),X$6)</f>
        <v>1.0777590786932962</v>
      </c>
      <c r="Y19" s="131">
        <f>_xll.qlBlackDeltaCalculatorStrikeFromDelta(_xll.qlBlackDeltaCalculator(,Y$5,"Spot",1,1,1,K19%*SQRT($P19)),Y$6)</f>
        <v>1.1215677442255225</v>
      </c>
      <c r="Z19" s="131">
        <f>_xll.qlBlackDeltaCalculatorStrikeFromDelta(_xll.qlBlackDeltaCalculator(,Z$5,"Spot",1,1,1,L19%*SQRT($P19)),Z$6)</f>
        <v>1.1547444976969221</v>
      </c>
      <c r="AA19" s="133">
        <f>_xll.qlBlackDeltaCalculatorStrikeFromDelta(_xll.qlBlackDeltaCalculator(,AA$5,"Spot",1,1,1,M19%*SQRT($P19)),AA$6)</f>
        <v>1.2087843962476381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obj_001e1#0002</v>
      </c>
      <c r="AI19" s="161">
        <f>_xll.qlSabrInterpolatedSmileSectionMaxError(AH19)</f>
        <v>2.4293443549676108E-3</v>
      </c>
      <c r="AJ19" s="162">
        <f>_xll.qlSabrInterpolatedSmileSectionAlpha(AH19)</f>
        <v>8.4480650772430624E-2</v>
      </c>
      <c r="AK19" s="161">
        <f>_xll.qlSabrInterpolatedSmileSectionBeta(AH19)</f>
        <v>0.7</v>
      </c>
      <c r="AL19" s="163">
        <f>_xll.qlSabrInterpolatedSmileSectionRho(AH19)</f>
        <v>-0.25333323770783867</v>
      </c>
      <c r="AM19" s="164">
        <f>_xll.qlSabrInterpolatedSmileSectionNu(AH19)</f>
        <v>0.552905053499534</v>
      </c>
      <c r="AN19" s="110" t="s">
        <v>67</v>
      </c>
      <c r="AO19" t="str">
        <f t="array" ref="AO19">_xll.qlInterpolatedSmileSection(,O19,Q19:AA19,C19:M19*(SQRT(P19)/100),1)</f>
        <v>obj_001e2#0002</v>
      </c>
      <c r="AR19" t="str">
        <f t="shared" si="1"/>
        <v>obj_001e2#0002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0.76170449207681101</v>
      </c>
      <c r="R20" s="131">
        <f>_xll.qlBlackDeltaCalculatorStrikeFromDelta(_xll.qlBlackDeltaCalculator(,R$5,"Spot",1,1,1,D20%*SQRT($P20)),R$6)</f>
        <v>0.82362174773054742</v>
      </c>
      <c r="S20" s="131">
        <f>_xll.qlBlackDeltaCalculatorStrikeFromDelta(_xll.qlBlackDeltaCalculator(,S$5,"Spot",1,1,1,E20%*SQRT($P20)),S$6)</f>
        <v>0.86356534563507192</v>
      </c>
      <c r="T20" s="131">
        <f>_xll.qlBlackDeltaCalculatorStrikeFromDelta(_xll.qlBlackDeltaCalculator(,T$5,"Spot",1,1,1,F20%*SQRT($P20)),T$6)</f>
        <v>0.91878056594973478</v>
      </c>
      <c r="U20" s="131">
        <f>_xll.qlBlackDeltaCalculatorStrikeFromDelta(_xll.qlBlackDeltaCalculator(,U$5,"Spot",1,1,1,G20%*SQRT($P20)),U$6)</f>
        <v>0.95873875752447335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1.0555694855911104</v>
      </c>
      <c r="X20" s="131">
        <f>_xll.qlBlackDeltaCalculatorStrikeFromDelta(_xll.qlBlackDeltaCalculator(,X$5,"Spot",1,1,1,J20%*SQRT($P20)),X$6)</f>
        <v>1.093057538449995</v>
      </c>
      <c r="Y20" s="131">
        <f>_xll.qlBlackDeltaCalculatorStrikeFromDelta(_xll.qlBlackDeltaCalculator(,Y$5,"Spot",1,1,1,K20%*SQRT($P20)),Y$6)</f>
        <v>1.1452198583924125</v>
      </c>
      <c r="Z20" s="131">
        <f>_xll.qlBlackDeltaCalculatorStrikeFromDelta(_xll.qlBlackDeltaCalculator(,Z$5,"Spot",1,1,1,L20%*SQRT($P20)),Z$6)</f>
        <v>1.184903610975292</v>
      </c>
      <c r="AA20" s="133">
        <f>_xll.qlBlackDeltaCalculatorStrikeFromDelta(_xll.qlBlackDeltaCalculator(,AA$5,"Spot",1,1,1,M20%*SQRT($P20)),AA$6)</f>
        <v>1.2495999749322553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obj_001ee#0002</v>
      </c>
      <c r="AI20" s="161">
        <f>_xll.qlSabrInterpolatedSmileSectionMaxError(AH20)</f>
        <v>2.5866694665274831E-3</v>
      </c>
      <c r="AJ20" s="162">
        <f>_xll.qlSabrInterpolatedSmileSectionAlpha(AH20)</f>
        <v>8.6455014986080742E-2</v>
      </c>
      <c r="AK20" s="161">
        <f>_xll.qlSabrInterpolatedSmileSectionBeta(AH20)</f>
        <v>0.7</v>
      </c>
      <c r="AL20" s="163">
        <f>_xll.qlSabrInterpolatedSmileSectionRho(AH20)</f>
        <v>-0.26813949858336622</v>
      </c>
      <c r="AM20" s="164">
        <f>_xll.qlSabrInterpolatedSmileSectionNu(AH20)</f>
        <v>0.48156763174430112</v>
      </c>
      <c r="AN20" s="110" t="s">
        <v>68</v>
      </c>
      <c r="AO20" t="str">
        <f t="array" ref="AO20">_xll.qlInterpolatedSmileSection(,O20,Q20:AA20,C20:M20*(SQRT(P20)/100),1)</f>
        <v>obj_001ef#0002</v>
      </c>
      <c r="AR20" t="str">
        <f t="shared" si="1"/>
        <v>obj_001ef#0002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0.71097092986028654</v>
      </c>
      <c r="R21" s="131">
        <f>_xll.qlBlackDeltaCalculatorStrikeFromDelta(_xll.qlBlackDeltaCalculator(,R$5,"Spot",1,1,1,D21%*SQRT($P21)),R$6)</f>
        <v>0.78467661860597337</v>
      </c>
      <c r="S21" s="131">
        <f>_xll.qlBlackDeltaCalculatorStrikeFromDelta(_xll.qlBlackDeltaCalculator(,S$5,"Spot",1,1,1,E21%*SQRT($P21)),S$6)</f>
        <v>0.83303400252260174</v>
      </c>
      <c r="T21" s="131">
        <f>_xll.qlBlackDeltaCalculatorStrikeFromDelta(_xll.qlBlackDeltaCalculator(,T$5,"Spot",1,1,1,F21%*SQRT($P21)),T$6)</f>
        <v>0.90070543707506312</v>
      </c>
      <c r="U21" s="131">
        <f>_xll.qlBlackDeltaCalculatorStrikeFromDelta(_xll.qlBlackDeltaCalculator(,U$5,"Spot",1,1,1,G21%*SQRT($P21)),U$6)</f>
        <v>0.95051319198120676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1.0742739118608102</v>
      </c>
      <c r="X21" s="131">
        <f>_xll.qlBlackDeltaCalculatorStrikeFromDelta(_xll.qlBlackDeltaCalculator(,X$5,"Spot",1,1,1,J21%*SQRT($P21)),X$6)</f>
        <v>1.1229155505920434</v>
      </c>
      <c r="Y21" s="131">
        <f>_xll.qlBlackDeltaCalculatorStrikeFromDelta(_xll.qlBlackDeltaCalculator(,Y$5,"Spot",1,1,1,K21%*SQRT($P21)),Y$6)</f>
        <v>1.1912927977506937</v>
      </c>
      <c r="Z21" s="131">
        <f>_xll.qlBlackDeltaCalculatorStrikeFromDelta(_xll.qlBlackDeltaCalculator(,Z$5,"Spot",1,1,1,L21%*SQRT($P21)),Z$6)</f>
        <v>1.243976618415944</v>
      </c>
      <c r="AA21" s="133">
        <f>_xll.qlBlackDeltaCalculatorStrikeFromDelta(_xll.qlBlackDeltaCalculator(,AA$5,"Spot",1,1,1,M21%*SQRT($P21)),AA$6)</f>
        <v>1.3298242977220274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obj_001fb#0002</v>
      </c>
      <c r="AI21" s="161">
        <f>_xll.qlSabrInterpolatedSmileSectionMaxError(AH21)</f>
        <v>2.6077839992817708E-3</v>
      </c>
      <c r="AJ21" s="162">
        <f>_xll.qlSabrInterpolatedSmileSectionAlpha(AH21)</f>
        <v>9.0469724245111197E-2</v>
      </c>
      <c r="AK21" s="161">
        <f>_xll.qlSabrInterpolatedSmileSectionBeta(AH21)</f>
        <v>0.7</v>
      </c>
      <c r="AL21" s="163">
        <f>_xll.qlSabrInterpolatedSmileSectionRho(AH21)</f>
        <v>-0.2663757284704022</v>
      </c>
      <c r="AM21" s="164">
        <f>_xll.qlSabrInterpolatedSmileSectionNu(AH21)</f>
        <v>0.38608639220645968</v>
      </c>
      <c r="AN21" s="110" t="s">
        <v>69</v>
      </c>
      <c r="AO21" t="str">
        <f t="array" ref="AO21">_xll.qlInterpolatedSmileSection(,O21,Q21:AA21,C21:M21*(SQRT(P21)/100),1)</f>
        <v>obj_001fc#0002</v>
      </c>
      <c r="AR21" t="str">
        <f t="shared" si="1"/>
        <v>obj_001fc#0002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0.67367328291974127</v>
      </c>
      <c r="R22" s="131">
        <f>_xll.qlBlackDeltaCalculatorStrikeFromDelta(_xll.qlBlackDeltaCalculator(,R$5,"Spot",1,1,1,D22%*SQRT($P22)),R$6)</f>
        <v>0.75592280276219426</v>
      </c>
      <c r="S22" s="131">
        <f>_xll.qlBlackDeltaCalculatorStrikeFromDelta(_xll.qlBlackDeltaCalculator(,S$5,"Spot",1,1,1,E22%*SQRT($P22)),S$6)</f>
        <v>0.81040903521219765</v>
      </c>
      <c r="T22" s="131">
        <f>_xll.qlBlackDeltaCalculatorStrikeFromDelta(_xll.qlBlackDeltaCalculator(,T$5,"Spot",1,1,1,F22%*SQRT($P22)),T$6)</f>
        <v>0.88749124592147144</v>
      </c>
      <c r="U22" s="131">
        <f>_xll.qlBlackDeltaCalculatorStrikeFromDelta(_xll.qlBlackDeltaCalculator(,U$5,"Spot",1,1,1,G22%*SQRT($P22)),U$6)</f>
        <v>0.94493025626170035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1.0901768819487498</v>
      </c>
      <c r="X22" s="131">
        <f>_xll.qlBlackDeltaCalculatorStrikeFromDelta(_xll.qlBlackDeltaCalculator(,X$5,"Spot",1,1,1,J22%*SQRT($P22)),X$6)</f>
        <v>1.1480573606153563</v>
      </c>
      <c r="Y22" s="131">
        <f>_xll.qlBlackDeltaCalculatorStrikeFromDelta(_xll.qlBlackDeltaCalculator(,Y$5,"Spot",1,1,1,K22%*SQRT($P22)),Y$6)</f>
        <v>1.2304037991054866</v>
      </c>
      <c r="Z22" s="131">
        <f>_xll.qlBlackDeltaCalculatorStrikeFromDelta(_xll.qlBlackDeltaCalculator(,Z$5,"Spot",1,1,1,L22%*SQRT($P22)),Z$6)</f>
        <v>1.2948241480294014</v>
      </c>
      <c r="AA22" s="133">
        <f>_xll.qlBlackDeltaCalculatorStrikeFromDelta(_xll.qlBlackDeltaCalculator(,AA$5,"Spot",1,1,1,M22%*SQRT($P22)),AA$6)</f>
        <v>1.39988006559435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obj_00208#0002</v>
      </c>
      <c r="AI22" s="161">
        <f>_xll.qlSabrInterpolatedSmileSectionMaxError(AH22)</f>
        <v>2.6688469893570432E-3</v>
      </c>
      <c r="AJ22" s="162">
        <f>_xll.qlSabrInterpolatedSmileSectionAlpha(AH22)</f>
        <v>9.2015756143190658E-2</v>
      </c>
      <c r="AK22" s="161">
        <f>_xll.qlSabrInterpolatedSmileSectionBeta(AH22)</f>
        <v>0.7</v>
      </c>
      <c r="AL22" s="163">
        <f>_xll.qlSabrInterpolatedSmileSectionRho(AH22)</f>
        <v>-0.26184926358557198</v>
      </c>
      <c r="AM22" s="164">
        <f>_xll.qlSabrInterpolatedSmileSectionNu(AH22)</f>
        <v>0.33378922750373807</v>
      </c>
      <c r="AN22" s="110" t="s">
        <v>70</v>
      </c>
      <c r="AO22" t="str">
        <f t="array" ref="AO22">_xll.qlInterpolatedSmileSection(,O22,Q22:AA22,C22:M22*(SQRT(P22)/100),1)</f>
        <v>obj_00209#0002</v>
      </c>
      <c r="AR22" t="str">
        <f t="shared" si="1"/>
        <v>obj_00209#0002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0.64359423371232982</v>
      </c>
      <c r="R23" s="131">
        <f>_xll.qlBlackDeltaCalculatorStrikeFromDelta(_xll.qlBlackDeltaCalculator(,R$5,"Spot",1,1,1,D23%*SQRT($P23)),R$6)</f>
        <v>0.73239543884073599</v>
      </c>
      <c r="S23" s="131">
        <f>_xll.qlBlackDeltaCalculatorStrikeFromDelta(_xll.qlBlackDeltaCalculator(,S$5,"Spot",1,1,1,E23%*SQRT($P23)),S$6)</f>
        <v>0.79183329472478703</v>
      </c>
      <c r="T23" s="131">
        <f>_xll.qlBlackDeltaCalculatorStrikeFromDelta(_xll.qlBlackDeltaCalculator(,T$5,"Spot",1,1,1,F23%*SQRT($P23)),T$6)</f>
        <v>0.87674946774261975</v>
      </c>
      <c r="U23" s="131">
        <f>_xll.qlBlackDeltaCalculatorStrikeFromDelta(_xll.qlBlackDeltaCalculator(,U$5,"Spot",1,1,1,G23%*SQRT($P23)),U$6)</f>
        <v>0.94068356012734411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1.1055487237224266</v>
      </c>
      <c r="X23" s="131">
        <f>_xll.qlBlackDeltaCalculatorStrikeFromDelta(_xll.qlBlackDeltaCalculator(,X$5,"Spot",1,1,1,J23%*SQRT($P23)),X$6)</f>
        <v>1.1722461087545686</v>
      </c>
      <c r="Y23" s="131">
        <f>_xll.qlBlackDeltaCalculatorStrikeFromDelta(_xll.qlBlackDeltaCalculator(,Y$5,"Spot",1,1,1,K23%*SQRT($P23)),Y$6)</f>
        <v>1.26776058722526</v>
      </c>
      <c r="Z23" s="131">
        <f>_xll.qlBlackDeltaCalculatorStrikeFromDelta(_xll.qlBlackDeltaCalculator(,Z$5,"Spot",1,1,1,L23%*SQRT($P23)),Z$6)</f>
        <v>1.3425679573294833</v>
      </c>
      <c r="AA23" s="133">
        <f>_xll.qlBlackDeltaCalculatorStrikeFromDelta(_xll.qlBlackDeltaCalculator(,AA$5,"Spot",1,1,1,M23%*SQRT($P23)),AA$6)</f>
        <v>1.4658578803173692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obj_00215#0002</v>
      </c>
      <c r="AI23" s="161">
        <f>_xll.qlSabrInterpolatedSmileSectionMaxError(AH23)</f>
        <v>2.5659056405554215E-3</v>
      </c>
      <c r="AJ23" s="162">
        <f>_xll.qlSabrInterpolatedSmileSectionAlpha(AH23)</f>
        <v>9.3324481714027241E-2</v>
      </c>
      <c r="AK23" s="161">
        <f>_xll.qlSabrInterpolatedSmileSectionBeta(AH23)</f>
        <v>0.7</v>
      </c>
      <c r="AL23" s="163">
        <f>_xll.qlSabrInterpolatedSmileSectionRho(AH23)</f>
        <v>-0.25318141939546307</v>
      </c>
      <c r="AM23" s="164">
        <f>_xll.qlSabrInterpolatedSmileSectionNu(AH23)</f>
        <v>0.29583278651462797</v>
      </c>
      <c r="AN23" s="110" t="s">
        <v>71</v>
      </c>
      <c r="AO23" t="str">
        <f t="array" ref="AO23">_xll.qlInterpolatedSmileSection(,O23,Q23:AA23,C23:M23*(SQRT(P23)/100),1)</f>
        <v>obj_00216#0002</v>
      </c>
      <c r="AR23" t="str">
        <f t="shared" si="1"/>
        <v>obj_00216#0002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0.6187932013835914</v>
      </c>
      <c r="R24" s="131">
        <f>_xll.qlBlackDeltaCalculatorStrikeFromDelta(_xll.qlBlackDeltaCalculator(,R$5,"Spot",1,1,1,D24%*SQRT($P24)),R$6)</f>
        <v>0.7117341734461996</v>
      </c>
      <c r="S24" s="131">
        <f>_xll.qlBlackDeltaCalculatorStrikeFromDelta(_xll.qlBlackDeltaCalculator(,S$5,"Spot",1,1,1,E24%*SQRT($P24)),S$6)</f>
        <v>0.77508569619692491</v>
      </c>
      <c r="T24" s="131">
        <f>_xll.qlBlackDeltaCalculatorStrikeFromDelta(_xll.qlBlackDeltaCalculator(,T$5,"Spot",1,1,1,F24%*SQRT($P24)),T$6)</f>
        <v>0.86669911963071222</v>
      </c>
      <c r="U24" s="131">
        <f>_xll.qlBlackDeltaCalculatorStrikeFromDelta(_xll.qlBlackDeltaCalculator(,U$5,"Spot",1,1,1,G24%*SQRT($P24)),U$6)</f>
        <v>0.93701377156703969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1.1220649482981726</v>
      </c>
      <c r="X24" s="131">
        <f>_xll.qlBlackDeltaCalculatorStrikeFromDelta(_xll.qlBlackDeltaCalculator(,X$5,"Spot",1,1,1,J24%*SQRT($P24)),X$6)</f>
        <v>1.1979836700604696</v>
      </c>
      <c r="Y24" s="131">
        <f>_xll.qlBlackDeltaCalculatorStrikeFromDelta(_xll.qlBlackDeltaCalculator(,Y$5,"Spot",1,1,1,K24%*SQRT($P24)),Y$6)</f>
        <v>1.3056563773086924</v>
      </c>
      <c r="Z24" s="131">
        <f>_xll.qlBlackDeltaCalculatorStrikeFromDelta(_xll.qlBlackDeltaCalculator(,Z$5,"Spot",1,1,1,L24%*SQRT($P24)),Z$6)</f>
        <v>1.3883577604717248</v>
      </c>
      <c r="AA24" s="133">
        <f>_xll.qlBlackDeltaCalculatorStrikeFromDelta(_xll.qlBlackDeltaCalculator(,AA$5,"Spot",1,1,1,M24%*SQRT($P24)),AA$6)</f>
        <v>1.5265702556523288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obj_00222#0002</v>
      </c>
      <c r="AI24" s="161">
        <f>_xll.qlSabrInterpolatedSmileSectionMaxError(AH24)</f>
        <v>2.4626519592357565E-3</v>
      </c>
      <c r="AJ24" s="162">
        <f>_xll.qlSabrInterpolatedSmileSectionAlpha(AH24)</f>
        <v>9.5825791919932221E-2</v>
      </c>
      <c r="AK24" s="161">
        <f>_xll.qlSabrInterpolatedSmileSectionBeta(AH24)</f>
        <v>0.7</v>
      </c>
      <c r="AL24" s="163">
        <f>_xll.qlSabrInterpolatedSmileSectionRho(AH24)</f>
        <v>-0.250951194962163</v>
      </c>
      <c r="AM24" s="164">
        <f>_xll.qlSabrInterpolatedSmileSectionNu(AH24)</f>
        <v>0.25644285280492007</v>
      </c>
      <c r="AN24" s="110" t="s">
        <v>72</v>
      </c>
      <c r="AO24" t="str">
        <f t="array" ref="AO24">_xll.qlInterpolatedSmileSection(,O24,Q24:AA24,C24:M24*(SQRT(P24)/100),1)</f>
        <v>obj_00223#0002</v>
      </c>
      <c r="AR24" t="str">
        <f t="shared" si="1"/>
        <v>obj_00223#0002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0.59733008389449249</v>
      </c>
      <c r="R25" s="131">
        <f>_xll.qlBlackDeltaCalculatorStrikeFromDelta(_xll.qlBlackDeltaCalculator(,R$5,"Spot",1,1,1,D25%*SQRT($P25)),R$6)</f>
        <v>0.69429758233579097</v>
      </c>
      <c r="S25" s="131">
        <f>_xll.qlBlackDeltaCalculatorStrikeFromDelta(_xll.qlBlackDeltaCalculator(,S$5,"Spot",1,1,1,E25%*SQRT($P25)),S$6)</f>
        <v>0.76053133888209856</v>
      </c>
      <c r="T25" s="131">
        <f>_xll.qlBlackDeltaCalculatorStrikeFromDelta(_xll.qlBlackDeltaCalculator(,T$5,"Spot",1,1,1,F25%*SQRT($P25)),T$6)</f>
        <v>0.85819581914239651</v>
      </c>
      <c r="U25" s="131">
        <f>_xll.qlBlackDeltaCalculatorStrikeFromDelta(_xll.qlBlackDeltaCalculator(,U$5,"Spot",1,1,1,G25%*SQRT($P25)),U$6)</f>
        <v>0.93426237002886647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1.1377533631372641</v>
      </c>
      <c r="X25" s="131">
        <f>_xll.qlBlackDeltaCalculatorStrikeFromDelta(_xll.qlBlackDeltaCalculator(,X$5,"Spot",1,1,1,J25%*SQRT($P25)),X$6)</f>
        <v>1.2221317256571371</v>
      </c>
      <c r="Y25" s="131">
        <f>_xll.qlBlackDeltaCalculatorStrikeFromDelta(_xll.qlBlackDeltaCalculator(,Y$5,"Spot",1,1,1,K25%*SQRT($P25)),Y$6)</f>
        <v>1.3413604296561252</v>
      </c>
      <c r="Z25" s="131">
        <f>_xll.qlBlackDeltaCalculatorStrikeFromDelta(_xll.qlBlackDeltaCalculator(,Z$5,"Spot",1,1,1,L25%*SQRT($P25)),Z$6)</f>
        <v>1.4329601970647603</v>
      </c>
      <c r="AA25" s="133">
        <f>_xll.qlBlackDeltaCalculatorStrikeFromDelta(_xll.qlBlackDeltaCalculator(,AA$5,"Spot",1,1,1,M25%*SQRT($P25)),AA$6)</f>
        <v>1.5855733724071714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obj_0022f#0002</v>
      </c>
      <c r="AI25" s="161">
        <f>_xll.qlSabrInterpolatedSmileSectionMaxError(AH25)</f>
        <v>2.3873284700090536E-3</v>
      </c>
      <c r="AJ25" s="162">
        <f>_xll.qlSabrInterpolatedSmileSectionAlpha(AH25)</f>
        <v>9.7576399674347475E-2</v>
      </c>
      <c r="AK25" s="161">
        <f>_xll.qlSabrInterpolatedSmileSectionBeta(AH25)</f>
        <v>0.7</v>
      </c>
      <c r="AL25" s="163">
        <f>_xll.qlSabrInterpolatedSmileSectionRho(AH25)</f>
        <v>-0.2473090523254404</v>
      </c>
      <c r="AM25" s="164">
        <f>_xll.qlSabrInterpolatedSmileSectionNu(AH25)</f>
        <v>0.22838729467367805</v>
      </c>
      <c r="AN25" s="110" t="s">
        <v>73</v>
      </c>
      <c r="AO25" t="str">
        <f t="array" ref="AO25">_xll.qlInterpolatedSmileSection(,O25,Q25:AA25,C25:M25*(SQRT(P25)/100),1)</f>
        <v>obj_00230#0002</v>
      </c>
      <c r="AR25" t="str">
        <f t="shared" si="1"/>
        <v>obj_00230#0002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0.5512249703444082</v>
      </c>
      <c r="R26" s="131">
        <f>_xll.qlBlackDeltaCalculatorStrikeFromDelta(_xll.qlBlackDeltaCalculator(,R$5,"Spot",1,1,1,D26%*SQRT($P26)),R$6)</f>
        <v>0.6561483344801462</v>
      </c>
      <c r="S26" s="131">
        <f>_xll.qlBlackDeltaCalculatorStrikeFromDelta(_xll.qlBlackDeltaCalculator(,S$5,"Spot",1,1,1,E26%*SQRT($P26)),S$6)</f>
        <v>0.72957025215495597</v>
      </c>
      <c r="T26" s="131">
        <f>_xll.qlBlackDeltaCalculatorStrikeFromDelta(_xll.qlBlackDeltaCalculator(,T$5,"Spot",1,1,1,F26%*SQRT($P26)),T$6)</f>
        <v>0.84062980445010071</v>
      </c>
      <c r="U26" s="131">
        <f>_xll.qlBlackDeltaCalculatorStrikeFromDelta(_xll.qlBlackDeltaCalculator(,U$5,"Spot",1,1,1,G26%*SQRT($P26)),U$6)</f>
        <v>0.92985924221429406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1.179149513858176</v>
      </c>
      <c r="X26" s="131">
        <f>_xll.qlBlackDeltaCalculatorStrikeFromDelta(_xll.qlBlackDeltaCalculator(,X$5,"Spot",1,1,1,J26%*SQRT($P26)),X$6)</f>
        <v>1.2852894097378533</v>
      </c>
      <c r="Y26" s="131">
        <f>_xll.qlBlackDeltaCalculatorStrikeFromDelta(_xll.qlBlackDeltaCalculator(,Y$5,"Spot",1,1,1,K26%*SQRT($P26)),Y$6)</f>
        <v>1.4375657083482751</v>
      </c>
      <c r="Z26" s="131">
        <f>_xll.qlBlackDeltaCalculatorStrikeFromDelta(_xll.qlBlackDeltaCalculator(,Z$5,"Spot",1,1,1,L26%*SQRT($P26)),Z$6)</f>
        <v>1.5558809160745242</v>
      </c>
      <c r="AA26" s="133">
        <f>_xll.qlBlackDeltaCalculatorStrikeFromDelta(_xll.qlBlackDeltaCalculator(,AA$5,"Spot",1,1,1,M26%*SQRT($P26)),AA$6)</f>
        <v>1.753985844356815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obj_0023c#0002</v>
      </c>
      <c r="AI26" s="161">
        <f>_xll.qlSabrInterpolatedSmileSectionMaxError(AH26)</f>
        <v>2.2114565562272592E-3</v>
      </c>
      <c r="AJ26" s="162">
        <f>_xll.qlSabrInterpolatedSmileSectionAlpha(AH26)</f>
        <v>9.9264495192390084E-2</v>
      </c>
      <c r="AK26" s="161">
        <f>_xll.qlSabrInterpolatedSmileSectionBeta(AH26)</f>
        <v>0.7</v>
      </c>
      <c r="AL26" s="163">
        <f>_xll.qlSabrInterpolatedSmileSectionRho(AH26)</f>
        <v>-0.21549541639096864</v>
      </c>
      <c r="AM26" s="164">
        <f>_xll.qlSabrInterpolatedSmileSectionNu(AH26)</f>
        <v>0.17910206469693993</v>
      </c>
      <c r="AN26" s="110" t="s">
        <v>74</v>
      </c>
      <c r="AO26" t="str">
        <f t="array" ref="AO26">_xll.qlInterpolatedSmileSection(,O26,Q26:AA26,C26:M26*(SQRT(P26)/100),1)</f>
        <v>obj_0023d#0002</v>
      </c>
      <c r="AR26" t="str">
        <f t="shared" si="1"/>
        <v>obj_0023d#0002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0.49582351734619173</v>
      </c>
      <c r="R27" s="131">
        <f>_xll.qlBlackDeltaCalculatorStrikeFromDelta(_xll.qlBlackDeltaCalculator(,R$5,"Spot",1,1,1,D27%*SQRT($P27)),R$6)</f>
        <v>0.61135928431047115</v>
      </c>
      <c r="S27" s="131">
        <f>_xll.qlBlackDeltaCalculatorStrikeFromDelta(_xll.qlBlackDeltaCalculator(,S$5,"Spot",1,1,1,E27%*SQRT($P27)),S$6)</f>
        <v>0.69519871053216642</v>
      </c>
      <c r="T27" s="131">
        <f>_xll.qlBlackDeltaCalculatorStrikeFromDelta(_xll.qlBlackDeltaCalculator(,T$5,"Spot",1,1,1,F27%*SQRT($P27)),T$6)</f>
        <v>0.82315828180757511</v>
      </c>
      <c r="U27" s="131">
        <f>_xll.qlBlackDeltaCalculatorStrikeFromDelta(_xll.qlBlackDeltaCalculator(,U$5,"Spot",1,1,1,G27%*SQRT($P27)),U$6)</f>
        <v>0.9285589952588964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1.2407230909181697</v>
      </c>
      <c r="X27" s="131">
        <f>_xll.qlBlackDeltaCalculatorStrikeFromDelta(_xll.qlBlackDeltaCalculator(,X$5,"Spot",1,1,1,J27%*SQRT($P27)),X$6)</f>
        <v>1.3800944789115721</v>
      </c>
      <c r="Y27" s="131">
        <f>_xll.qlBlackDeltaCalculatorStrikeFromDelta(_xll.qlBlackDeltaCalculator(,Y$5,"Spot",1,1,1,K27%*SQRT($P27)),Y$6)</f>
        <v>1.5826308961711546</v>
      </c>
      <c r="Z27" s="131">
        <f>_xll.qlBlackDeltaCalculatorStrikeFromDelta(_xll.qlBlackDeltaCalculator(,Z$5,"Spot",1,1,1,L27%*SQRT($P27)),Z$6)</f>
        <v>1.7422942651279032</v>
      </c>
      <c r="AA27" s="133">
        <f>_xll.qlBlackDeltaCalculatorStrikeFromDelta(_xll.qlBlackDeltaCalculator(,AA$5,"Spot",1,1,1,M27%*SQRT($P27)),AA$6)</f>
        <v>2.0192810468947586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obj_00249#0002</v>
      </c>
      <c r="AI27" s="161">
        <f>_xll.qlSabrInterpolatedSmileSectionMaxError(AH27)</f>
        <v>1.6139638324112748E-3</v>
      </c>
      <c r="AJ27" s="162">
        <f>_xll.qlSabrInterpolatedSmileSectionAlpha(AH27)</f>
        <v>9.8906307821125583E-2</v>
      </c>
      <c r="AK27" s="161">
        <f>_xll.qlSabrInterpolatedSmileSectionBeta(AH27)</f>
        <v>0.7</v>
      </c>
      <c r="AL27" s="163">
        <f>_xll.qlSabrInterpolatedSmileSectionRho(AH27)</f>
        <v>-0.16444394478010091</v>
      </c>
      <c r="AM27" s="164">
        <f>_xll.qlSabrInterpolatedSmileSectionNu(AH27)</f>
        <v>0.14599523065544059</v>
      </c>
      <c r="AN27" s="110" t="s">
        <v>75</v>
      </c>
      <c r="AO27" t="str">
        <f t="array" ref="AO27">_xll.qlInterpolatedSmileSection(,O27,Q27:AA27,C27:M27*(SQRT(P27)/100),1)</f>
        <v>obj_0024a#0002</v>
      </c>
      <c r="AR27" t="str">
        <f t="shared" si="1"/>
        <v>obj_0024a#0002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0.45687433001855149</v>
      </c>
      <c r="R28" s="131">
        <f>_xll.qlBlackDeltaCalculatorStrikeFromDelta(_xll.qlBlackDeltaCalculator(,R$5,"Spot",1,1,1,D28%*SQRT($P28)),R$6)</f>
        <v>0.57955978268714403</v>
      </c>
      <c r="S28" s="131">
        <f>_xll.qlBlackDeltaCalculatorStrikeFromDelta(_xll.qlBlackDeltaCalculator(,S$5,"Spot",1,1,1,E28%*SQRT($P28)),S$6)</f>
        <v>0.67026641196375669</v>
      </c>
      <c r="T28" s="131">
        <f>_xll.qlBlackDeltaCalculatorStrikeFromDelta(_xll.qlBlackDeltaCalculator(,T$5,"Spot",1,1,1,F28%*SQRT($P28)),T$6)</f>
        <v>0.81171716573297181</v>
      </c>
      <c r="U28" s="131">
        <f>_xll.qlBlackDeltaCalculatorStrikeFromDelta(_xll.qlBlackDeltaCalculator(,U$5,"Spot",1,1,1,G28%*SQRT($P28)),U$6)</f>
        <v>0.93108460266060855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1.2986985056516349</v>
      </c>
      <c r="X28" s="131">
        <f>_xll.qlBlackDeltaCalculatorStrikeFromDelta(_xll.qlBlackDeltaCalculator(,X$5,"Spot",1,1,1,J28%*SQRT($P28)),X$6)</f>
        <v>1.468760711866179</v>
      </c>
      <c r="Y28" s="131">
        <f>_xll.qlBlackDeltaCalculatorStrikeFromDelta(_xll.qlBlackDeltaCalculator(,Y$5,"Spot",1,1,1,K28%*SQRT($P28)),Y$6)</f>
        <v>1.7212578177585602</v>
      </c>
      <c r="Z28" s="131">
        <f>_xll.qlBlackDeltaCalculatorStrikeFromDelta(_xll.qlBlackDeltaCalculator(,Z$5,"Spot",1,1,1,L28%*SQRT($P28)),Z$6)</f>
        <v>1.9241846169712999</v>
      </c>
      <c r="AA28" s="133">
        <f>_xll.qlBlackDeltaCalculatorStrikeFromDelta(_xll.qlBlackDeltaCalculator(,AA$5,"Spot",1,1,1,M28%*SQRT($P28)),AA$6)</f>
        <v>2.2831227086411605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obj_00256#0002</v>
      </c>
      <c r="AI28" s="161">
        <f>_xll.qlSabrInterpolatedSmileSectionMaxError(AH28)</f>
        <v>1.7609006175484943E-3</v>
      </c>
      <c r="AJ28" s="162">
        <f>_xll.qlSabrInterpolatedSmileSectionAlpha(AH28)</f>
        <v>9.8727452643167651E-2</v>
      </c>
      <c r="AK28" s="161">
        <f>_xll.qlSabrInterpolatedSmileSectionBeta(AH28)</f>
        <v>0.7</v>
      </c>
      <c r="AL28" s="163">
        <f>_xll.qlSabrInterpolatedSmileSectionRho(AH28)</f>
        <v>-0.13162558683883005</v>
      </c>
      <c r="AM28" s="164">
        <f>_xll.qlSabrInterpolatedSmileSectionNu(AH28)</f>
        <v>0.12631191496557484</v>
      </c>
      <c r="AN28" s="110" t="s">
        <v>28</v>
      </c>
      <c r="AO28" t="str">
        <f t="array" ref="AO28">_xll.qlInterpolatedSmileSection(,O28,Q28:AA28,C28:M28*(SQRT(P28)/100),1)</f>
        <v>obj_00257#0002</v>
      </c>
      <c r="AR28" t="str">
        <f t="shared" si="1"/>
        <v>obj_00257#0002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0.42740410187568012</v>
      </c>
      <c r="R29" s="135">
        <f>_xll.qlBlackDeltaCalculatorStrikeFromDelta(_xll.qlBlackDeltaCalculator(,R$5,"Spot",1,1,1,D29%*SQRT($P29)),R$6)</f>
        <v>0.55539483736157358</v>
      </c>
      <c r="S29" s="135">
        <f>_xll.qlBlackDeltaCalculatorStrikeFromDelta(_xll.qlBlackDeltaCalculator(,S$5,"Spot",1,1,1,E29%*SQRT($P29)),S$6)</f>
        <v>0.65157826174180766</v>
      </c>
      <c r="T29" s="135">
        <f>_xll.qlBlackDeltaCalculatorStrikeFromDelta(_xll.qlBlackDeltaCalculator(,T$5,"Spot",1,1,1,F29%*SQRT($P29)),T$6)</f>
        <v>0.80439387551418418</v>
      </c>
      <c r="U29" s="135">
        <f>_xll.qlBlackDeltaCalculatorStrikeFromDelta(_xll.qlBlackDeltaCalculator(,U$5,"Spot",1,1,1,G29%*SQRT($P29)),U$6)</f>
        <v>0.93607754506762286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1.3556532806290722</v>
      </c>
      <c r="X29" s="135">
        <f>_xll.qlBlackDeltaCalculatorStrikeFromDelta(_xll.qlBlackDeltaCalculator(,X$5,"Spot",1,1,1,J29%*SQRT($P29)),X$6)</f>
        <v>1.5558592188461726</v>
      </c>
      <c r="Y29" s="135">
        <f>_xll.qlBlackDeltaCalculatorStrikeFromDelta(_xll.qlBlackDeltaCalculator(,Y$5,"Spot",1,1,1,K29%*SQRT($P29)),Y$6)</f>
        <v>1.8589142704694974</v>
      </c>
      <c r="Z29" s="135">
        <f>_xll.qlBlackDeltaCalculatorStrikeFromDelta(_xll.qlBlackDeltaCalculator(,Z$5,"Spot",1,1,1,L29%*SQRT($P29)),Z$6)</f>
        <v>2.1066670726633272</v>
      </c>
      <c r="AA29" s="137">
        <f>_xll.qlBlackDeltaCalculatorStrikeFromDelta(_xll.qlBlackDeltaCalculator(,AA$5,"Spot",1,1,1,M29%*SQRT($P29)),AA$6)</f>
        <v>2.5524743949517297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obj_00263#0002</v>
      </c>
      <c r="AI29" s="166">
        <f>_xll.qlSabrInterpolatedSmileSectionMaxError(AH29)</f>
        <v>1.8791730693073772E-3</v>
      </c>
      <c r="AJ29" s="167">
        <f>_xll.qlSabrInterpolatedSmileSectionAlpha(AH29)</f>
        <v>9.8541060535755273E-2</v>
      </c>
      <c r="AK29" s="166">
        <f>_xll.qlSabrInterpolatedSmileSectionBeta(AH29)</f>
        <v>0.7</v>
      </c>
      <c r="AL29" s="168">
        <f>_xll.qlSabrInterpolatedSmileSectionRho(AH29)</f>
        <v>-0.10255226296187062</v>
      </c>
      <c r="AM29" s="169">
        <f>_xll.qlSabrInterpolatedSmileSectionNu(AH29)</f>
        <v>0.11298156199124978</v>
      </c>
      <c r="AN29" s="111" t="s">
        <v>76</v>
      </c>
      <c r="AO29" t="str">
        <f t="array" ref="AO29">_xll.qlInterpolatedSmileSection(,O29,Q29:AA29,C29:M29*(SQRT(P29)/100),1)</f>
        <v>obj_00264#0002</v>
      </c>
      <c r="AR29" t="str">
        <f t="shared" si="1"/>
        <v>obj_00264#0002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1" spans="2:44">
      <c r="C31" t="str">
        <f>VanillasCross1Y!I76</f>
        <v>Strike</v>
      </c>
      <c r="D31">
        <f>VanillasCross1Y!J76</f>
        <v>0.99999889661383001</v>
      </c>
    </row>
    <row r="32" spans="2:44">
      <c r="C32" t="str">
        <f>VanillasCross1Y!I77</f>
        <v>Time</v>
      </c>
      <c r="D32">
        <f>VanillasCross1Y!J77</f>
        <v>0.95068493150684896</v>
      </c>
      <c r="E32" s="233">
        <f>VanillasCross1Y!K77</f>
        <v>43365</v>
      </c>
      <c r="F32" s="233">
        <f>VanillasCross1Y!L77</f>
        <v>43365</v>
      </c>
    </row>
    <row r="33" spans="2:8">
      <c r="C33" t="s">
        <v>155</v>
      </c>
      <c r="D33">
        <v>0.01</v>
      </c>
    </row>
    <row r="35" spans="2:8">
      <c r="B35">
        <f t="shared" ref="B35:B66" si="3">LOG(D35/1)</f>
        <v>-0.30103095405408875</v>
      </c>
      <c r="C35">
        <v>-50</v>
      </c>
      <c r="D35">
        <f t="shared" ref="D35:D66" si="4">$D$31+C35*$D$33</f>
        <v>0.49999889661383001</v>
      </c>
      <c r="E35">
        <f>_xll.qlBlackVolTermStructureBlackVol($H$2,$F$32,D35,TRUE)</f>
        <v>0.22934197479974458</v>
      </c>
    </row>
    <row r="36" spans="2:8">
      <c r="B36">
        <f t="shared" si="3"/>
        <v>-0.29243076350018793</v>
      </c>
      <c r="C36">
        <v>-49</v>
      </c>
      <c r="D36">
        <f t="shared" si="4"/>
        <v>0.50999889661383002</v>
      </c>
      <c r="E36">
        <f>_xll.qlBlackVolTermStructureBlackVol($H$2,$F$32,D36,TRUE)</f>
        <v>0.22523003656862478</v>
      </c>
      <c r="F36">
        <f t="shared" ref="F36:F67" si="5">E37-2*E36+E35</f>
        <v>6.4588432228923631E-5</v>
      </c>
      <c r="G36">
        <f t="shared" ref="G36:G67" si="6">F36/(B36-B35)/(B36-B35)</f>
        <v>0.87325000130713903</v>
      </c>
      <c r="H36">
        <f t="shared" ref="H36:H67" si="7">F36/(B36-B37)/(B36-B37)</f>
        <v>0.90817893701259012</v>
      </c>
    </row>
    <row r="37" spans="2:8">
      <c r="B37">
        <f t="shared" si="3"/>
        <v>-0.28399757789411129</v>
      </c>
      <c r="C37">
        <v>-48</v>
      </c>
      <c r="D37">
        <f t="shared" si="4"/>
        <v>0.51999889661383003</v>
      </c>
      <c r="E37">
        <f>_xll.qlBlackVolTermStructureBlackVol($H$2,$F$32,D37,TRUE)</f>
        <v>0.2211826867697339</v>
      </c>
      <c r="F37">
        <f t="shared" si="5"/>
        <v>6.1994889180488899E-5</v>
      </c>
      <c r="G37">
        <f t="shared" si="6"/>
        <v>0.87171108839729172</v>
      </c>
      <c r="H37">
        <f t="shared" si="7"/>
        <v>0.90589483680599836</v>
      </c>
    </row>
    <row r="38" spans="2:8">
      <c r="B38">
        <f t="shared" si="3"/>
        <v>-0.27572503454076536</v>
      </c>
      <c r="C38">
        <v>-47</v>
      </c>
      <c r="D38">
        <f t="shared" si="4"/>
        <v>0.52999889661383004</v>
      </c>
      <c r="E38">
        <f>_xll.qlBlackVolTermStructureBlackVol($H$2,$F$32,D38,TRUE)</f>
        <v>0.21719733186002352</v>
      </c>
      <c r="F38">
        <f t="shared" si="5"/>
        <v>5.9545833412166793E-5</v>
      </c>
      <c r="G38">
        <f t="shared" si="6"/>
        <v>0.87010822592725545</v>
      </c>
      <c r="H38">
        <f t="shared" si="7"/>
        <v>0.90357298609122971</v>
      </c>
    </row>
    <row r="39" spans="2:8">
      <c r="B39">
        <f t="shared" si="3"/>
        <v>-0.26760712757520666</v>
      </c>
      <c r="C39">
        <v>-46</v>
      </c>
      <c r="D39">
        <f t="shared" si="4"/>
        <v>0.53999889661383005</v>
      </c>
      <c r="E39">
        <f>_xll.qlBlackVolTermStructureBlackVol($H$2,$F$32,D39,TRUE)</f>
        <v>0.2132715227837253</v>
      </c>
      <c r="F39">
        <f t="shared" si="5"/>
        <v>5.72316044510357E-5</v>
      </c>
      <c r="G39">
        <f t="shared" si="6"/>
        <v>0.8684559232661293</v>
      </c>
      <c r="H39">
        <f t="shared" si="7"/>
        <v>0.90122695895459104</v>
      </c>
    </row>
    <row r="40" spans="2:8">
      <c r="B40">
        <f t="shared" si="3"/>
        <v>-0.25963818176940284</v>
      </c>
      <c r="C40">
        <v>-45</v>
      </c>
      <c r="D40">
        <f t="shared" si="4"/>
        <v>0.54999889661383006</v>
      </c>
      <c r="E40">
        <f>_xll.qlBlackVolTermStructureBlackVol($H$2,$F$32,D40,TRUE)</f>
        <v>0.20940294531187811</v>
      </c>
      <c r="F40">
        <f t="shared" si="5"/>
        <v>5.5043547648458979E-5</v>
      </c>
      <c r="G40">
        <f t="shared" si="6"/>
        <v>0.86677159470050646</v>
      </c>
      <c r="H40">
        <f t="shared" si="7"/>
        <v>0.89887341125358677</v>
      </c>
    </row>
    <row r="41" spans="2:8">
      <c r="B41">
        <f t="shared" si="3"/>
        <v>-0.25181282869915156</v>
      </c>
      <c r="C41">
        <v>-44</v>
      </c>
      <c r="D41">
        <f t="shared" si="4"/>
        <v>0.55999889661383007</v>
      </c>
      <c r="E41">
        <f>_xll.qlBlackVolTermStructureBlackVol($H$2,$F$32,D41,TRUE)</f>
        <v>0.20558941138767939</v>
      </c>
      <c r="F41">
        <f t="shared" si="5"/>
        <v>5.2973932386402023E-5</v>
      </c>
      <c r="G41">
        <f t="shared" si="6"/>
        <v>0.86507613237053305</v>
      </c>
      <c r="H41">
        <f t="shared" si="7"/>
        <v>0.89653265831061302</v>
      </c>
    </row>
    <row r="42" spans="2:8">
      <c r="B42">
        <f t="shared" si="3"/>
        <v>-0.24412598502047142</v>
      </c>
      <c r="C42">
        <v>-43</v>
      </c>
      <c r="D42">
        <f t="shared" si="4"/>
        <v>0.56999889661383007</v>
      </c>
      <c r="E42">
        <f>_xll.qlBlackVolTermStructureBlackVol($H$2,$F$32,D42,TRUE)</f>
        <v>0.20182885139586706</v>
      </c>
      <c r="F42">
        <f t="shared" si="5"/>
        <v>5.1015884444977067E-5</v>
      </c>
      <c r="G42">
        <f t="shared" si="6"/>
        <v>0.86339458743415398</v>
      </c>
      <c r="H42">
        <f t="shared" si="7"/>
        <v>0.89422936419045518</v>
      </c>
    </row>
    <row r="43" spans="2:8">
      <c r="B43">
        <f t="shared" si="3"/>
        <v>-0.23657283263530549</v>
      </c>
      <c r="C43">
        <v>-42</v>
      </c>
      <c r="D43">
        <f t="shared" si="4"/>
        <v>0.57999889661383008</v>
      </c>
      <c r="E43">
        <f>_xll.qlBlackVolTermStructureBlackVol($H$2,$F$32,D43,TRUE)</f>
        <v>0.19811930728849972</v>
      </c>
      <c r="F43">
        <f t="shared" si="5"/>
        <v>4.91633314425588E-5</v>
      </c>
      <c r="G43">
        <f t="shared" si="6"/>
        <v>0.86175698207840279</v>
      </c>
      <c r="H43">
        <f t="shared" si="7"/>
        <v>0.89199336556135267</v>
      </c>
    </row>
    <row r="44" spans="2:8">
      <c r="B44">
        <f t="shared" si="3"/>
        <v>-0.22914880055272552</v>
      </c>
      <c r="C44">
        <v>-41</v>
      </c>
      <c r="D44">
        <f t="shared" si="4"/>
        <v>0.58999889661382998</v>
      </c>
      <c r="E44">
        <f>_xll.qlBlackVolTermStructureBlackVol($H$2,$F$32,D44,TRUE)</f>
        <v>0.19445892651257493</v>
      </c>
      <c r="F44">
        <f t="shared" si="5"/>
        <v>4.7410960580029915E-5</v>
      </c>
      <c r="G44">
        <f t="shared" si="6"/>
        <v>0.86019927965395071</v>
      </c>
      <c r="H44">
        <f t="shared" si="7"/>
        <v>0.8898606579061159</v>
      </c>
    </row>
    <row r="45" spans="2:8">
      <c r="B45">
        <f t="shared" si="3"/>
        <v>-0.22184954827463246</v>
      </c>
      <c r="C45">
        <v>-40</v>
      </c>
      <c r="D45">
        <f t="shared" si="4"/>
        <v>0.59999889661382999</v>
      </c>
      <c r="E45">
        <f>_xll.qlBlackVolTermStructureBlackVol($H$2,$F$32,D45,TRUE)</f>
        <v>0.19084595669723017</v>
      </c>
      <c r="F45">
        <f t="shared" si="5"/>
        <v>4.5754188253283035E-5</v>
      </c>
      <c r="G45">
        <f t="shared" si="6"/>
        <v>0.85876454648709055</v>
      </c>
      <c r="H45">
        <f t="shared" si="7"/>
        <v>0.88787457827326111</v>
      </c>
    </row>
    <row r="46" spans="2:8">
      <c r="B46">
        <f t="shared" si="3"/>
        <v>-0.21467095055473859</v>
      </c>
      <c r="C46">
        <v>-39</v>
      </c>
      <c r="D46">
        <f t="shared" si="4"/>
        <v>0.60999889661383</v>
      </c>
      <c r="E46">
        <f>_xll.qlBlackVolTermStructureBlackVol($H$2,$F$32,D46,TRUE)</f>
        <v>0.1872787410701387</v>
      </c>
      <c r="F46">
        <f t="shared" si="5"/>
        <v>4.4189141406192345E-5</v>
      </c>
      <c r="G46">
        <f t="shared" si="6"/>
        <v>0.85750434633632266</v>
      </c>
      <c r="H46">
        <f t="shared" si="7"/>
        <v>0.88608722633294013</v>
      </c>
    </row>
    <row r="47" spans="2:8">
      <c r="B47">
        <f t="shared" si="3"/>
        <v>-0.2076090833968291</v>
      </c>
      <c r="C47">
        <v>-38</v>
      </c>
      <c r="D47">
        <f t="shared" si="4"/>
        <v>0.61999889661383001</v>
      </c>
      <c r="E47">
        <f>_xll.qlBlackVolTermStructureBlackVol($H$2,$F$32,D47,TRUE)</f>
        <v>0.18375571458445342</v>
      </c>
      <c r="F47">
        <f t="shared" si="5"/>
        <v>4.271265083105602E-5</v>
      </c>
      <c r="G47">
        <f t="shared" si="6"/>
        <v>0.85648041803577923</v>
      </c>
      <c r="H47">
        <f t="shared" si="7"/>
        <v>0.88456117528864475</v>
      </c>
    </row>
    <row r="48" spans="2:8">
      <c r="B48">
        <f t="shared" si="3"/>
        <v>-0.20066021117331459</v>
      </c>
      <c r="C48">
        <v>-37</v>
      </c>
      <c r="D48">
        <f t="shared" si="4"/>
        <v>0.62999889661383002</v>
      </c>
      <c r="E48">
        <f>_xll.qlBlackVolTermStructureBlackVol($H$2,$F$32,D48,TRUE)</f>
        <v>0.18027540074959919</v>
      </c>
      <c r="F48">
        <f t="shared" si="5"/>
        <v>4.1322256957021519E-5</v>
      </c>
      <c r="G48">
        <f t="shared" si="6"/>
        <v>0.85576669835030761</v>
      </c>
      <c r="H48">
        <f t="shared" si="7"/>
        <v>0.8833715359164539</v>
      </c>
    </row>
    <row r="49" spans="2:8">
      <c r="B49">
        <f t="shared" si="3"/>
        <v>-0.19382077475820361</v>
      </c>
      <c r="C49">
        <v>-36</v>
      </c>
      <c r="D49">
        <f t="shared" si="4"/>
        <v>0.63999889661383003</v>
      </c>
      <c r="E49">
        <f>_xll.qlBlackVolTermStructureBlackVol($H$2,$F$32,D49,TRUE)</f>
        <v>0.17683640917170199</v>
      </c>
      <c r="F49">
        <f t="shared" si="5"/>
        <v>4.001622905749902E-5</v>
      </c>
      <c r="G49">
        <f t="shared" si="6"/>
        <v>0.85545176684984947</v>
      </c>
      <c r="H49">
        <f t="shared" si="7"/>
        <v>0.88260845209854133</v>
      </c>
    </row>
    <row r="50" spans="2:8">
      <c r="B50">
        <f t="shared" si="3"/>
        <v>-0.18708738058011642</v>
      </c>
      <c r="C50">
        <v>-35</v>
      </c>
      <c r="D50">
        <f t="shared" si="4"/>
        <v>0.64999889661382992</v>
      </c>
      <c r="E50">
        <f>_xll.qlBlackVolTermStructureBlackVol($H$2,$F$32,D50,TRUE)</f>
        <v>0.17343743382286228</v>
      </c>
      <c r="F50">
        <f t="shared" si="5"/>
        <v>3.8793599231951026E-5</v>
      </c>
      <c r="G50">
        <f t="shared" si="6"/>
        <v>0.85564180773367959</v>
      </c>
      <c r="H50">
        <f t="shared" si="7"/>
        <v>0.88238012471171412</v>
      </c>
    </row>
    <row r="51" spans="2:8">
      <c r="B51">
        <f t="shared" si="3"/>
        <v>-0.18045679051104893</v>
      </c>
      <c r="C51">
        <v>-34</v>
      </c>
      <c r="D51">
        <f t="shared" si="4"/>
        <v>0.65999889661382993</v>
      </c>
      <c r="E51">
        <f>_xll.qlBlackVolTermStructureBlackVol($H$2,$F$32,D51,TRUE)</f>
        <v>0.17007725207325453</v>
      </c>
      <c r="F51">
        <f t="shared" si="5"/>
        <v>3.7654213022597638E-5</v>
      </c>
      <c r="G51">
        <f t="shared" si="6"/>
        <v>0.85646420648270882</v>
      </c>
      <c r="H51">
        <f t="shared" si="7"/>
        <v>0.88281648414840685</v>
      </c>
    </row>
    <row r="52" spans="2:8">
      <c r="B52">
        <f t="shared" si="3"/>
        <v>-0.17392591251547154</v>
      </c>
      <c r="C52">
        <v>-33</v>
      </c>
      <c r="D52">
        <f t="shared" si="4"/>
        <v>0.66999889661382994</v>
      </c>
      <c r="E52">
        <f>_xll.qlBlackVolTermStructureBlackVol($H$2,$F$32,D52,TRUE)</f>
        <v>0.16675472453666937</v>
      </c>
      <c r="F52">
        <f t="shared" si="5"/>
        <v>3.6598799107362412E-5</v>
      </c>
      <c r="G52">
        <f t="shared" si="6"/>
        <v>0.85807192763861861</v>
      </c>
      <c r="H52">
        <f t="shared" si="7"/>
        <v>0.88407366073673177</v>
      </c>
    </row>
    <row r="53" spans="2:8">
      <c r="B53">
        <f t="shared" si="3"/>
        <v>-0.16749179199216638</v>
      </c>
      <c r="C53">
        <v>-32</v>
      </c>
      <c r="D53">
        <f t="shared" si="4"/>
        <v>0.67999889661382995</v>
      </c>
      <c r="E53">
        <f>_xll.qlBlackVolTermStructureBlackVol($H$2,$F$32,D53,TRUE)</f>
        <v>0.16346879579919157</v>
      </c>
      <c r="F53">
        <f t="shared" si="5"/>
        <v>3.5629061234748738E-5</v>
      </c>
      <c r="G53">
        <f t="shared" si="6"/>
        <v>0.86064885631946986</v>
      </c>
      <c r="H53">
        <f t="shared" si="7"/>
        <v>0.88633943936983772</v>
      </c>
    </row>
    <row r="54" spans="2:8">
      <c r="B54">
        <f t="shared" si="3"/>
        <v>-0.16115160374811888</v>
      </c>
      <c r="C54">
        <v>-31</v>
      </c>
      <c r="D54">
        <f t="shared" si="4"/>
        <v>0.68999889661382996</v>
      </c>
      <c r="E54">
        <f>_xll.qlBlackVolTermStructureBlackVol($H$2,$F$32,D54,TRUE)</f>
        <v>0.16021849612294853</v>
      </c>
      <c r="F54">
        <f t="shared" si="5"/>
        <v>3.4747796400613762E-5</v>
      </c>
      <c r="G54">
        <f t="shared" si="6"/>
        <v>0.86441633076259372</v>
      </c>
      <c r="H54">
        <f t="shared" si="7"/>
        <v>0.88983993021106378</v>
      </c>
    </row>
    <row r="55" spans="2:8">
      <c r="B55">
        <f t="shared" si="3"/>
        <v>-0.15490264454988992</v>
      </c>
      <c r="C55">
        <v>-30</v>
      </c>
      <c r="D55">
        <f t="shared" si="4"/>
        <v>0.69999889661382997</v>
      </c>
      <c r="E55">
        <f>_xll.qlBlackVolTermStructureBlackVol($H$2,$F$32,D55,TRUE)</f>
        <v>0.1570029442431061</v>
      </c>
      <c r="F55">
        <f t="shared" si="5"/>
        <v>3.3959044325210241E-5</v>
      </c>
      <c r="G55">
        <f t="shared" si="6"/>
        <v>0.86964115030459166</v>
      </c>
      <c r="H55">
        <f t="shared" si="7"/>
        <v>0.8948477455884134</v>
      </c>
    </row>
    <row r="56" spans="2:8">
      <c r="B56">
        <f t="shared" si="3"/>
        <v>-0.14874232620331543</v>
      </c>
      <c r="C56">
        <v>-29</v>
      </c>
      <c r="D56">
        <f t="shared" si="4"/>
        <v>0.70999889661382998</v>
      </c>
      <c r="E56">
        <f>_xll.qlBlackVolTermStructureBlackVol($H$2,$F$32,D56,TRUE)</f>
        <v>0.15382135140758887</v>
      </c>
      <c r="F56">
        <f t="shared" si="5"/>
        <v>3.3268274535369624E-5</v>
      </c>
      <c r="G56">
        <f t="shared" si="6"/>
        <v>0.87664541388437978</v>
      </c>
      <c r="H56">
        <f t="shared" si="7"/>
        <v>0.90169204523383595</v>
      </c>
    </row>
    <row r="57" spans="2:8">
      <c r="B57">
        <f t="shared" si="3"/>
        <v>-0.14266816911719296</v>
      </c>
      <c r="C57">
        <v>-28</v>
      </c>
      <c r="D57">
        <f t="shared" si="4"/>
        <v>0.71999889661382999</v>
      </c>
      <c r="E57">
        <f>_xll.qlBlackVolTermStructureBlackVol($H$2,$F$32,D57,TRUE)</f>
        <v>0.15067302684660702</v>
      </c>
      <c r="F57">
        <f t="shared" si="5"/>
        <v>3.2682618913676409E-5</v>
      </c>
      <c r="G57">
        <f t="shared" si="6"/>
        <v>0.88581863362164637</v>
      </c>
      <c r="H57">
        <f t="shared" si="7"/>
        <v>0.91077090321338816</v>
      </c>
    </row>
    <row r="58" spans="2:8">
      <c r="B58">
        <f t="shared" si="3"/>
        <v>-0.13667779631089641</v>
      </c>
      <c r="C58">
        <v>-27</v>
      </c>
      <c r="D58">
        <f t="shared" si="4"/>
        <v>0.72999889661383</v>
      </c>
      <c r="E58">
        <f>_xll.qlBlackVolTermStructureBlackVol($H$2,$F$32,D58,TRUE)</f>
        <v>0.14755738490453885</v>
      </c>
      <c r="F58">
        <f t="shared" si="5"/>
        <v>3.2211159424949676E-5</v>
      </c>
      <c r="G58">
        <f t="shared" si="6"/>
        <v>0.89763267871827312</v>
      </c>
      <c r="H58">
        <f t="shared" si="7"/>
        <v>0.92256656268716741</v>
      </c>
    </row>
    <row r="59" spans="2:8">
      <c r="B59">
        <f t="shared" si="3"/>
        <v>-0.13076892782967556</v>
      </c>
      <c r="C59">
        <v>-26</v>
      </c>
      <c r="D59">
        <f t="shared" si="4"/>
        <v>0.73999889661383</v>
      </c>
      <c r="E59">
        <f>_xll.qlBlackVolTermStructureBlackVol($H$2,$F$32,D59,TRUE)</f>
        <v>0.14447395412189562</v>
      </c>
      <c r="F59">
        <f t="shared" si="5"/>
        <v>3.1865282981519139E-5</v>
      </c>
      <c r="G59">
        <f t="shared" si="6"/>
        <v>0.91266024303811399</v>
      </c>
      <c r="H59">
        <f t="shared" si="7"/>
        <v>0.93766428533611945</v>
      </c>
    </row>
    <row r="60" spans="2:8">
      <c r="B60">
        <f t="shared" si="3"/>
        <v>-0.12493937553480332</v>
      </c>
      <c r="C60">
        <v>-25</v>
      </c>
      <c r="D60">
        <f t="shared" si="4"/>
        <v>0.74999889661383001</v>
      </c>
      <c r="E60">
        <f>_xll.qlBlackVolTermStructureBlackVol($H$2,$F$32,D60,TRUE)</f>
        <v>0.14142238862223391</v>
      </c>
      <c r="F60">
        <f t="shared" si="5"/>
        <v>3.1659118060411995E-5</v>
      </c>
      <c r="G60">
        <f t="shared" si="6"/>
        <v>0.93159769921719415</v>
      </c>
      <c r="H60">
        <f t="shared" si="7"/>
        <v>0.95677567491267024</v>
      </c>
    </row>
    <row r="61" spans="2:8">
      <c r="B61">
        <f t="shared" si="3"/>
        <v>-0.11918703823877823</v>
      </c>
      <c r="C61">
        <v>-24</v>
      </c>
      <c r="D61">
        <f t="shared" si="4"/>
        <v>0.75999889661383002</v>
      </c>
      <c r="E61">
        <f>_xll.qlBlackVolTermStructureBlackVol($H$2,$F$32,D61,TRUE)</f>
        <v>0.13840248224063262</v>
      </c>
      <c r="F61">
        <f t="shared" si="5"/>
        <v>3.1610070765381026E-5</v>
      </c>
      <c r="G61">
        <f t="shared" si="6"/>
        <v>0.95529340813832886</v>
      </c>
      <c r="H61">
        <f t="shared" si="7"/>
        <v>0.98076756407585641</v>
      </c>
    </row>
    <row r="62" spans="2:8">
      <c r="B62">
        <f t="shared" si="3"/>
        <v>-0.113509897158516</v>
      </c>
      <c r="C62">
        <v>-23</v>
      </c>
      <c r="D62">
        <f t="shared" si="4"/>
        <v>0.76999889661383003</v>
      </c>
      <c r="E62">
        <f>_xll.qlBlackVolTermStructureBlackVol($H$2,$F$32,D62,TRUE)</f>
        <v>0.1354141859297967</v>
      </c>
      <c r="F62">
        <f t="shared" si="5"/>
        <v>3.173948148382788E-5</v>
      </c>
      <c r="G62">
        <f t="shared" si="6"/>
        <v>0.98478279820925896</v>
      </c>
      <c r="H62">
        <f t="shared" si="7"/>
        <v>1.0106978036005017</v>
      </c>
    </row>
    <row r="63" spans="2:8">
      <c r="B63">
        <f t="shared" si="3"/>
        <v>-0.10790601166190929</v>
      </c>
      <c r="C63">
        <v>-22</v>
      </c>
      <c r="D63">
        <f t="shared" si="4"/>
        <v>0.77999889661383004</v>
      </c>
      <c r="E63">
        <f>_xll.qlBlackVolTermStructureBlackVol($H$2,$F$32,D63,TRUE)</f>
        <v>0.13245762910044462</v>
      </c>
      <c r="F63">
        <f t="shared" si="5"/>
        <v>3.2073426930456783E-5</v>
      </c>
      <c r="G63">
        <f t="shared" si="6"/>
        <v>1.0213318125272763</v>
      </c>
      <c r="H63">
        <f t="shared" si="7"/>
        <v>1.0478595814997995</v>
      </c>
    </row>
    <row r="64" spans="2:8">
      <c r="B64">
        <f t="shared" si="3"/>
        <v>-0.1023735152853303</v>
      </c>
      <c r="C64">
        <v>-21</v>
      </c>
      <c r="D64">
        <f t="shared" si="4"/>
        <v>0.78999889661383005</v>
      </c>
      <c r="E64">
        <f>_xll.qlBlackVolTermStructureBlackVol($H$2,$F$32,D64,TRUE)</f>
        <v>0.12953314569802299</v>
      </c>
      <c r="F64">
        <f t="shared" si="5"/>
        <v>3.264369581848503E-5</v>
      </c>
      <c r="G64">
        <f t="shared" si="6"/>
        <v>1.0664906345409135</v>
      </c>
      <c r="H64">
        <f t="shared" si="7"/>
        <v>1.0938362171207376</v>
      </c>
    </row>
    <row r="65" spans="2:8">
      <c r="B65">
        <f t="shared" si="3"/>
        <v>-9.6910612001625762E-2</v>
      </c>
      <c r="C65">
        <v>-20</v>
      </c>
      <c r="D65">
        <f t="shared" si="4"/>
        <v>0.79999889661383006</v>
      </c>
      <c r="E65">
        <f>_xll.qlBlackVolTermStructureBlackVol($H$2,$F$32,D65,TRUE)</f>
        <v>0.12664130599141984</v>
      </c>
      <c r="F65">
        <f t="shared" si="5"/>
        <v>3.3488968854522572E-5</v>
      </c>
      <c r="G65">
        <f t="shared" si="6"/>
        <v>1.1221599175165091</v>
      </c>
      <c r="H65">
        <f t="shared" si="7"/>
        <v>1.1505686944476945</v>
      </c>
    </row>
    <row r="66" spans="2:8">
      <c r="B66">
        <f t="shared" si="3"/>
        <v>-9.1515572719932214E-2</v>
      </c>
      <c r="C66">
        <v>-19</v>
      </c>
      <c r="D66">
        <f t="shared" si="4"/>
        <v>0.80999889661383007</v>
      </c>
      <c r="E66">
        <f>_xll.qlBlackVolTermStructureBlackVol($H$2,$F$32,D66,TRUE)</f>
        <v>0.12378295525367124</v>
      </c>
      <c r="F66">
        <f t="shared" si="5"/>
        <v>3.4656233729418728E-5</v>
      </c>
      <c r="G66">
        <f t="shared" si="6"/>
        <v>1.1906720021672617</v>
      </c>
      <c r="H66">
        <f t="shared" si="7"/>
        <v>1.2204384604825262</v>
      </c>
    </row>
    <row r="67" spans="2:8">
      <c r="B67">
        <f t="shared" ref="B67:B98" si="8">LOG(D67/1)</f>
        <v>-8.6186732000243557E-2</v>
      </c>
      <c r="C67">
        <v>-18</v>
      </c>
      <c r="D67">
        <f t="shared" ref="D67:D98" si="9">$D$31+C67*$D$33</f>
        <v>0.81999889661383007</v>
      </c>
      <c r="E67">
        <f>_xll.qlBlackVolTermStructureBlackVol($H$2,$F$32,D67,TRUE)</f>
        <v>0.12095926074965205</v>
      </c>
      <c r="F67">
        <f t="shared" si="5"/>
        <v>3.6202460762205235E-5</v>
      </c>
      <c r="G67">
        <f t="shared" si="6"/>
        <v>1.2748897016123015</v>
      </c>
      <c r="H67">
        <f t="shared" si="7"/>
        <v>1.3063681076208682</v>
      </c>
    </row>
    <row r="68" spans="2:8">
      <c r="B68">
        <f t="shared" si="8"/>
        <v>-8.0922484967111116E-2</v>
      </c>
      <c r="C68">
        <v>-17</v>
      </c>
      <c r="D68">
        <f t="shared" si="9"/>
        <v>0.82999889661382997</v>
      </c>
      <c r="E68">
        <f>_xll.qlBlackVolTermStructureBlackVol($H$2,$F$32,D68,TRUE)</f>
        <v>0.11817176870639506</v>
      </c>
      <c r="F68">
        <f t="shared" ref="F68:F99" si="10">E69-2*E68+E67</f>
        <v>3.8196550340097168E-5</v>
      </c>
      <c r="G68">
        <f t="shared" ref="G68:G99" si="11">F68/(B68-B67)/(B68-B67)</f>
        <v>1.3783249573336029</v>
      </c>
      <c r="H68">
        <f t="shared" ref="H68:H99" si="12">F68/(B68-B69)/(B68-B69)</f>
        <v>1.4119422728466902</v>
      </c>
    </row>
    <row r="69" spans="2:8">
      <c r="B69">
        <f t="shared" si="8"/>
        <v>-7.5721284408165696E-2</v>
      </c>
      <c r="C69">
        <v>-16</v>
      </c>
      <c r="D69">
        <f t="shared" si="9"/>
        <v>0.83999889661382998</v>
      </c>
      <c r="E69">
        <f>_xll.qlBlackVolTermStructureBlackVol($H$2,$F$32,D69,TRUE)</f>
        <v>0.11542247321347818</v>
      </c>
      <c r="F69">
        <f t="shared" si="10"/>
        <v>4.0721532112319991E-5</v>
      </c>
      <c r="G69">
        <f t="shared" si="11"/>
        <v>1.5052786728782459</v>
      </c>
      <c r="H69">
        <f t="shared" si="12"/>
        <v>1.5415500628159822</v>
      </c>
    </row>
    <row r="70" spans="2:8">
      <c r="B70">
        <f t="shared" si="8"/>
        <v>-7.0581638044337938E-2</v>
      </c>
      <c r="C70">
        <v>-15</v>
      </c>
      <c r="D70">
        <f t="shared" si="9"/>
        <v>0.84999889661382999</v>
      </c>
      <c r="E70">
        <f>_xll.qlBlackVolTermStructureBlackVol($H$2,$F$32,D70,TRUE)</f>
        <v>0.11271389925267361</v>
      </c>
      <c r="F70">
        <f t="shared" si="10"/>
        <v>4.3876936204972905E-5</v>
      </c>
      <c r="G70">
        <f t="shared" si="11"/>
        <v>1.6610007102970794</v>
      </c>
      <c r="H70">
        <f t="shared" si="12"/>
        <v>1.7005479366408391</v>
      </c>
    </row>
    <row r="71" spans="2:8">
      <c r="B71">
        <f t="shared" si="8"/>
        <v>-6.5502105959725818E-2</v>
      </c>
      <c r="C71">
        <v>-14</v>
      </c>
      <c r="D71">
        <f t="shared" si="9"/>
        <v>0.85999889661383</v>
      </c>
      <c r="E71">
        <f>_xll.qlBlackVolTermStructureBlackVol($H$2,$F$32,D71,TRUE)</f>
        <v>0.11004920222807402</v>
      </c>
      <c r="F71">
        <f t="shared" si="10"/>
        <v>4.7781150463471755E-5</v>
      </c>
      <c r="G71">
        <f t="shared" si="11"/>
        <v>1.8518644157696049</v>
      </c>
      <c r="H71">
        <f t="shared" si="12"/>
        <v>1.8954372559822998</v>
      </c>
    </row>
    <row r="72" spans="2:8">
      <c r="B72">
        <f t="shared" si="8"/>
        <v>-6.0481298180035392E-2</v>
      </c>
      <c r="C72">
        <v>-13</v>
      </c>
      <c r="D72">
        <f t="shared" si="9"/>
        <v>0.86999889661383001</v>
      </c>
      <c r="E72">
        <f>_xll.qlBlackVolTermStructureBlackVol($H$2,$F$32,D72,TRUE)</f>
        <v>0.10743228635393789</v>
      </c>
      <c r="F72">
        <f t="shared" si="10"/>
        <v>5.2573397887847872E-5</v>
      </c>
      <c r="G72">
        <f t="shared" si="11"/>
        <v>2.0855416008952981</v>
      </c>
      <c r="H72">
        <f t="shared" si="12"/>
        <v>2.1340420904001194</v>
      </c>
    </row>
    <row r="73" spans="2:8">
      <c r="B73">
        <f t="shared" si="8"/>
        <v>-5.5517872389405747E-2</v>
      </c>
      <c r="C73">
        <v>-12</v>
      </c>
      <c r="D73">
        <f t="shared" si="9"/>
        <v>0.87999889661383002</v>
      </c>
      <c r="E73">
        <f>_xll.qlBlackVolTermStructureBlackVol($H$2,$F$32,D73,TRUE)</f>
        <v>0.10486794387768962</v>
      </c>
      <c r="F73">
        <f t="shared" si="10"/>
        <v>5.8414678010543231E-5</v>
      </c>
      <c r="G73">
        <f t="shared" si="11"/>
        <v>2.3711494135798299</v>
      </c>
      <c r="H73">
        <f t="shared" si="12"/>
        <v>2.425658071328392</v>
      </c>
    </row>
    <row r="74" spans="2:8">
      <c r="B74">
        <f t="shared" si="8"/>
        <v>-5.0610531776235611E-2</v>
      </c>
      <c r="C74">
        <v>-11</v>
      </c>
      <c r="D74">
        <f t="shared" si="9"/>
        <v>0.88999889661383003</v>
      </c>
      <c r="E74">
        <f>_xll.qlBlackVolTermStructureBlackVol($H$2,$F$32,D74,TRUE)</f>
        <v>0.10236201607945189</v>
      </c>
      <c r="F74">
        <f t="shared" si="10"/>
        <v>6.5486569622894009E-5</v>
      </c>
      <c r="G74">
        <f t="shared" si="11"/>
        <v>2.7193169864038484</v>
      </c>
      <c r="H74">
        <f t="shared" si="12"/>
        <v>2.7811190651027924</v>
      </c>
    </row>
    <row r="75" spans="2:8">
      <c r="B75">
        <f t="shared" si="8"/>
        <v>-4.5758022999362644E-2</v>
      </c>
      <c r="C75">
        <v>-10</v>
      </c>
      <c r="D75">
        <f t="shared" si="9"/>
        <v>0.89999889661383004</v>
      </c>
      <c r="E75">
        <f>_xll.qlBlackVolTermStructureBlackVol($H$2,$F$32,D75,TRUE)</f>
        <v>9.9921574850837053E-2</v>
      </c>
      <c r="F75">
        <f t="shared" si="10"/>
        <v>7.3986148260624107E-5</v>
      </c>
      <c r="G75">
        <f t="shared" si="11"/>
        <v>3.1420837687184129</v>
      </c>
      <c r="H75">
        <f t="shared" si="12"/>
        <v>3.2126917456981228</v>
      </c>
    </row>
    <row r="76" spans="2:8">
      <c r="B76">
        <f t="shared" si="8"/>
        <v>-4.0959134266615779E-2</v>
      </c>
      <c r="C76">
        <v>-9</v>
      </c>
      <c r="D76">
        <f t="shared" si="9"/>
        <v>0.90999889661383004</v>
      </c>
      <c r="E76">
        <f>_xll.qlBlackVolTermStructureBlackVol($H$2,$F$32,D76,TRUE)</f>
        <v>9.755511977048284E-2</v>
      </c>
      <c r="F76">
        <f t="shared" si="10"/>
        <v>8.4114424698494838E-5</v>
      </c>
      <c r="G76">
        <f t="shared" si="11"/>
        <v>3.6524906928669072</v>
      </c>
      <c r="H76">
        <f t="shared" si="12"/>
        <v>3.733656426363146</v>
      </c>
    </row>
    <row r="77" spans="2:8">
      <c r="B77">
        <f t="shared" si="8"/>
        <v>-3.6212693518371225E-2</v>
      </c>
      <c r="C77">
        <v>-8</v>
      </c>
      <c r="D77">
        <f t="shared" si="9"/>
        <v>0.91999889661383005</v>
      </c>
      <c r="E77">
        <f>_xll.qlBlackVolTermStructureBlackVol($H$2,$F$32,D77,TRUE)</f>
        <v>9.5272779114827122E-2</v>
      </c>
      <c r="F77">
        <f t="shared" si="10"/>
        <v>9.6054763945876975E-5</v>
      </c>
      <c r="G77">
        <f t="shared" si="11"/>
        <v>4.2636621242412911</v>
      </c>
      <c r="H77">
        <f t="shared" si="12"/>
        <v>4.3573681650119145</v>
      </c>
    </row>
    <row r="78" spans="2:8">
      <c r="B78">
        <f t="shared" si="8"/>
        <v>-3.1517566709300719E-2</v>
      </c>
      <c r="C78">
        <v>-7</v>
      </c>
      <c r="D78">
        <f t="shared" si="9"/>
        <v>0.92999889661382995</v>
      </c>
      <c r="E78">
        <f>_xll.qlBlackVolTermStructureBlackVol($H$2,$F$32,D78,TRUE)</f>
        <v>9.3086493223117281E-2</v>
      </c>
      <c r="F78">
        <f t="shared" si="10"/>
        <v>1.0993704302222906E-4</v>
      </c>
      <c r="G78">
        <f t="shared" si="11"/>
        <v>4.9871151803623599</v>
      </c>
      <c r="H78">
        <f t="shared" si="12"/>
        <v>5.0955298018658786</v>
      </c>
    </row>
    <row r="79" spans="2:8">
      <c r="B79">
        <f t="shared" si="8"/>
        <v>-2.6872656182010169E-2</v>
      </c>
      <c r="C79">
        <v>-6</v>
      </c>
      <c r="D79">
        <f t="shared" si="9"/>
        <v>0.93999889661382996</v>
      </c>
      <c r="E79">
        <f>_xll.qlBlackVolTermStructureBlackVol($H$2,$F$32,D79,TRUE)</f>
        <v>9.1010144374429669E-2</v>
      </c>
      <c r="F79">
        <f t="shared" si="10"/>
        <v>1.2578362654638853E-4</v>
      </c>
      <c r="G79">
        <f t="shared" si="11"/>
        <v>5.8300114323094459</v>
      </c>
      <c r="H79">
        <f t="shared" si="12"/>
        <v>5.955386975868362</v>
      </c>
    </row>
    <row r="80" spans="2:8">
      <c r="B80">
        <f t="shared" si="8"/>
        <v>-2.2276899126734691E-2</v>
      </c>
      <c r="C80">
        <v>-5</v>
      </c>
      <c r="D80">
        <f t="shared" si="9"/>
        <v>0.94999889661382997</v>
      </c>
      <c r="E80">
        <f>_xll.qlBlackVolTermStructureBlackVol($H$2,$F$32,D80,TRUE)</f>
        <v>8.9059579152288446E-2</v>
      </c>
      <c r="F80">
        <f t="shared" si="10"/>
        <v>1.4343594569346529E-4</v>
      </c>
      <c r="G80">
        <f t="shared" si="11"/>
        <v>6.7911586452724286</v>
      </c>
      <c r="H80">
        <f t="shared" si="12"/>
        <v>6.9356502036534886</v>
      </c>
    </row>
    <row r="81" spans="2:8">
      <c r="B81">
        <f t="shared" si="8"/>
        <v>-1.7729266121682036E-2</v>
      </c>
      <c r="C81">
        <v>-4</v>
      </c>
      <c r="D81">
        <f t="shared" si="9"/>
        <v>0.95999889661382998</v>
      </c>
      <c r="E81">
        <f>_xll.qlBlackVolTermStructureBlackVol($H$2,$F$32,D81,TRUE)</f>
        <v>8.7252449875840687E-2</v>
      </c>
      <c r="F81">
        <f t="shared" si="10"/>
        <v>1.6246735135948265E-4</v>
      </c>
      <c r="G81">
        <f t="shared" si="11"/>
        <v>7.8558879581798902</v>
      </c>
      <c r="H81">
        <f t="shared" si="12"/>
        <v>8.0212737539918297</v>
      </c>
    </row>
    <row r="82" spans="2:8">
      <c r="B82">
        <f t="shared" si="8"/>
        <v>-1.3228759749010395E-2</v>
      </c>
      <c r="C82">
        <v>-3</v>
      </c>
      <c r="D82">
        <f t="shared" si="9"/>
        <v>0.96999889661382999</v>
      </c>
      <c r="E82">
        <f>_xll.qlBlackVolTermStructureBlackVol($H$2,$F$32,D82,TRUE)</f>
        <v>8.5607787950752412E-2</v>
      </c>
      <c r="F82">
        <f t="shared" si="10"/>
        <v>1.8210021584311176E-4</v>
      </c>
      <c r="G82">
        <f t="shared" si="11"/>
        <v>8.9905797670489616</v>
      </c>
      <c r="H82">
        <f t="shared" si="12"/>
        <v>9.177882051316514</v>
      </c>
    </row>
    <row r="83" spans="2:8">
      <c r="B83">
        <f t="shared" si="8"/>
        <v>-8.7744132817855567E-3</v>
      </c>
      <c r="C83">
        <v>-2</v>
      </c>
      <c r="D83">
        <f t="shared" si="9"/>
        <v>0.97999889661383</v>
      </c>
      <c r="E83">
        <f>_xll.qlBlackVolTermStructureBlackVol($H$2,$F$32,D83,TRUE)</f>
        <v>8.4145226241507248E-2</v>
      </c>
      <c r="F83">
        <f t="shared" si="10"/>
        <v>2.0116147326426637E-4</v>
      </c>
      <c r="G83">
        <f t="shared" si="11"/>
        <v>10.138572688343872</v>
      </c>
      <c r="H83">
        <f t="shared" si="12"/>
        <v>10.347613829452909</v>
      </c>
    </row>
    <row r="84" spans="2:8">
      <c r="B84">
        <f t="shared" si="8"/>
        <v>-4.3652894375935964E-3</v>
      </c>
      <c r="C84">
        <v>-1</v>
      </c>
      <c r="D84">
        <f t="shared" si="9"/>
        <v>0.98999889661383</v>
      </c>
      <c r="E84">
        <f>_xll.qlBlackVolTermStructureBlackVol($H$2,$F$32,D84,TRUE)</f>
        <v>8.2883826005526351E-2</v>
      </c>
      <c r="F84">
        <f t="shared" si="10"/>
        <v>2.1812385924993571E-4</v>
      </c>
      <c r="G84">
        <f t="shared" si="11"/>
        <v>11.220147804063689</v>
      </c>
      <c r="H84">
        <f t="shared" si="12"/>
        <v>11.449128703353994</v>
      </c>
    </row>
    <row r="85" spans="2:8">
      <c r="B85">
        <f t="shared" si="8"/>
        <v>-4.791947894022938E-7</v>
      </c>
      <c r="C85">
        <v>0</v>
      </c>
      <c r="D85">
        <f t="shared" si="9"/>
        <v>0.99999889661383001</v>
      </c>
      <c r="E85">
        <f>_xll.qlBlackVolTermStructureBlackVol($H$2,$F$32,D85,TRUE)</f>
        <v>8.1840549628795389E-2</v>
      </c>
      <c r="F85">
        <f t="shared" si="10"/>
        <v>2.3127480228811448E-4</v>
      </c>
      <c r="G85">
        <f t="shared" si="11"/>
        <v>12.139410087207835</v>
      </c>
      <c r="H85">
        <f t="shared" si="12"/>
        <v>12.384648904075167</v>
      </c>
    </row>
    <row r="86" spans="2:8">
      <c r="B86">
        <f t="shared" si="8"/>
        <v>4.3208993323586324E-3</v>
      </c>
      <c r="C86">
        <v>1</v>
      </c>
      <c r="D86">
        <f t="shared" si="9"/>
        <v>1.00999889661383</v>
      </c>
      <c r="E86">
        <f>_xll.qlBlackVolTermStructureBlackVol($H$2,$F$32,D86,TRUE)</f>
        <v>8.1028548054352542E-2</v>
      </c>
      <c r="F86">
        <f t="shared" si="10"/>
        <v>2.3901682705092242E-4</v>
      </c>
      <c r="G86">
        <f t="shared" si="11"/>
        <v>12.79923042158344</v>
      </c>
      <c r="H86">
        <f t="shared" si="12"/>
        <v>13.055213200412222</v>
      </c>
    </row>
    <row r="87" spans="2:8">
      <c r="B87">
        <f t="shared" si="8"/>
        <v>8.5997019631095118E-3</v>
      </c>
      <c r="C87">
        <v>2</v>
      </c>
      <c r="D87">
        <f t="shared" si="9"/>
        <v>1.01999889661383</v>
      </c>
      <c r="E87">
        <f>_xll.qlBlackVolTermStructureBlackVol($H$2,$F$32,D87,TRUE)</f>
        <v>8.0455563306960617E-2</v>
      </c>
      <c r="F87">
        <f t="shared" si="10"/>
        <v>2.4023423130245525E-4</v>
      </c>
      <c r="G87">
        <f t="shared" si="11"/>
        <v>13.121708401821046</v>
      </c>
      <c r="H87">
        <f t="shared" si="12"/>
        <v>13.381542393826042</v>
      </c>
    </row>
    <row r="88" spans="2:8">
      <c r="B88">
        <f t="shared" si="8"/>
        <v>1.2836759467520078E-2</v>
      </c>
      <c r="C88">
        <v>3</v>
      </c>
      <c r="D88">
        <f t="shared" si="9"/>
        <v>1.02999889661383</v>
      </c>
      <c r="E88">
        <f>_xll.qlBlackVolTermStructureBlackVol($H$2,$F$32,D88,TRUE)</f>
        <v>8.0122812790871148E-2</v>
      </c>
      <c r="F88">
        <f t="shared" si="10"/>
        <v>2.3458955045960184E-4</v>
      </c>
      <c r="G88">
        <f t="shared" si="11"/>
        <v>13.067122023386982</v>
      </c>
      <c r="H88">
        <f t="shared" si="12"/>
        <v>13.323338347154628</v>
      </c>
    </row>
    <row r="89" spans="2:8">
      <c r="B89">
        <f t="shared" si="8"/>
        <v>1.7032878534569567E-2</v>
      </c>
      <c r="C89">
        <v>4</v>
      </c>
      <c r="D89">
        <f t="shared" si="9"/>
        <v>1.03999889661383</v>
      </c>
      <c r="E89">
        <f>_xll.qlBlackVolTermStructureBlackVol($H$2,$F$32,D89,TRUE)</f>
        <v>8.002465182524128E-2</v>
      </c>
      <c r="F89">
        <f t="shared" si="10"/>
        <v>2.2262484132126725E-4</v>
      </c>
      <c r="G89">
        <f t="shared" si="11"/>
        <v>12.643811625853477</v>
      </c>
      <c r="H89">
        <f t="shared" si="12"/>
        <v>12.889320884303055</v>
      </c>
    </row>
    <row r="90" spans="2:8">
      <c r="B90">
        <f t="shared" si="8"/>
        <v>2.1188842693960173E-2</v>
      </c>
      <c r="C90">
        <v>5</v>
      </c>
      <c r="D90">
        <f t="shared" si="9"/>
        <v>1.0499988966138301</v>
      </c>
      <c r="E90">
        <f>_xll.qlBlackVolTermStructureBlackVol($H$2,$F$32,D90,TRUE)</f>
        <v>8.014911570093268E-2</v>
      </c>
      <c r="F90">
        <f t="shared" si="10"/>
        <v>2.0561930941891127E-4</v>
      </c>
      <c r="G90">
        <f t="shared" si="11"/>
        <v>11.904750805794123</v>
      </c>
      <c r="H90">
        <f t="shared" si="12"/>
        <v>12.133686817123747</v>
      </c>
    </row>
    <row r="91" spans="2:8">
      <c r="B91">
        <f t="shared" si="8"/>
        <v>2.5305413194228341E-2</v>
      </c>
      <c r="C91">
        <v>6</v>
      </c>
      <c r="D91">
        <f t="shared" si="9"/>
        <v>1.0599988966138301</v>
      </c>
      <c r="E91">
        <f>_xll.qlBlackVolTermStructureBlackVol($H$2,$F$32,D91,TRUE)</f>
        <v>8.0479198886042991E-2</v>
      </c>
      <c r="F91">
        <f t="shared" si="10"/>
        <v>1.852680151810393E-4</v>
      </c>
      <c r="G91">
        <f t="shared" si="11"/>
        <v>10.93274790091337</v>
      </c>
      <c r="H91">
        <f t="shared" si="12"/>
        <v>11.140989377754677</v>
      </c>
    </row>
    <row r="92" spans="2:8">
      <c r="B92">
        <f t="shared" si="8"/>
        <v>2.9383329839628259E-2</v>
      </c>
      <c r="C92">
        <v>7</v>
      </c>
      <c r="D92">
        <f t="shared" si="9"/>
        <v>1.0699988966138301</v>
      </c>
      <c r="E92">
        <f>_xll.qlBlackVolTermStructureBlackVol($H$2,$F$32,D92,TRUE)</f>
        <v>8.0994550086334341E-2</v>
      </c>
      <c r="F92">
        <f t="shared" si="10"/>
        <v>1.6331511536568644E-4</v>
      </c>
      <c r="G92">
        <f t="shared" si="11"/>
        <v>9.8208639183505557</v>
      </c>
      <c r="H92">
        <f t="shared" si="12"/>
        <v>10.006162069012396</v>
      </c>
    </row>
    <row r="93" spans="2:8">
      <c r="B93">
        <f t="shared" si="8"/>
        <v>3.3423311788088786E-2</v>
      </c>
      <c r="C93">
        <v>8</v>
      </c>
      <c r="D93">
        <f t="shared" si="9"/>
        <v>1.0799988966138301</v>
      </c>
      <c r="E93">
        <f>_xll.qlBlackVolTermStructureBlackVol($H$2,$F$32,D93,TRUE)</f>
        <v>8.1673216401991378E-2</v>
      </c>
      <c r="F93">
        <f t="shared" si="10"/>
        <v>1.4126591986240999E-4</v>
      </c>
      <c r="G93">
        <f t="shared" si="11"/>
        <v>8.6552287937726522</v>
      </c>
      <c r="H93">
        <f t="shared" si="12"/>
        <v>8.8170077714314932</v>
      </c>
    </row>
    <row r="94" spans="2:8">
      <c r="B94">
        <f t="shared" si="8"/>
        <v>3.7426058312396537E-2</v>
      </c>
      <c r="C94">
        <v>9</v>
      </c>
      <c r="D94">
        <f t="shared" si="9"/>
        <v>1.0899988966138301</v>
      </c>
      <c r="E94">
        <f>_xll.qlBlackVolTermStructureBlackVol($H$2,$F$32,D94,TRUE)</f>
        <v>8.2493148637510824E-2</v>
      </c>
      <c r="F94">
        <f t="shared" si="10"/>
        <v>1.2023681470425818E-4</v>
      </c>
      <c r="G94">
        <f t="shared" si="11"/>
        <v>7.5044917464322305</v>
      </c>
      <c r="H94">
        <f t="shared" si="12"/>
        <v>7.6434629740287994</v>
      </c>
    </row>
    <row r="95" spans="2:8">
      <c r="B95">
        <f t="shared" si="8"/>
        <v>4.1392249526620198E-2</v>
      </c>
      <c r="C95">
        <v>10</v>
      </c>
      <c r="D95">
        <f t="shared" si="9"/>
        <v>1.0999988966138301</v>
      </c>
      <c r="E95">
        <f>_xll.qlBlackVolTermStructureBlackVol($H$2,$F$32,D95,TRUE)</f>
        <v>8.3433317687734529E-2</v>
      </c>
      <c r="F95">
        <f t="shared" si="10"/>
        <v>1.0093314176849721E-4</v>
      </c>
      <c r="G95">
        <f t="shared" si="11"/>
        <v>6.4163270946380644</v>
      </c>
      <c r="H95">
        <f t="shared" si="12"/>
        <v>6.5340571679467789</v>
      </c>
    </row>
    <row r="96" spans="2:8">
      <c r="B96">
        <f t="shared" si="8"/>
        <v>4.5322547079663593E-2</v>
      </c>
      <c r="C96">
        <v>11</v>
      </c>
      <c r="D96">
        <f t="shared" si="9"/>
        <v>1.1099988966138301</v>
      </c>
      <c r="E96">
        <f>_xll.qlBlackVolTermStructureBlackVol($H$2,$F$32,D96,TRUE)</f>
        <v>8.4474419879726731E-2</v>
      </c>
      <c r="F96">
        <f t="shared" si="10"/>
        <v>8.3708499319865015E-5</v>
      </c>
      <c r="G96">
        <f t="shared" si="11"/>
        <v>5.418994300737654</v>
      </c>
      <c r="H96">
        <f t="shared" si="12"/>
        <v>5.5175208962319529</v>
      </c>
    </row>
    <row r="97" spans="2:8">
      <c r="B97">
        <f t="shared" si="8"/>
        <v>4.9217594817716405E-2</v>
      </c>
      <c r="C97">
        <v>12</v>
      </c>
      <c r="D97">
        <f t="shared" si="9"/>
        <v>1.1199988966138301</v>
      </c>
      <c r="E97">
        <f>_xll.qlBlackVolTermStructureBlackVol($H$2,$F$32,D97,TRUE)</f>
        <v>8.5599230571038798E-2</v>
      </c>
      <c r="F97">
        <f t="shared" si="10"/>
        <v>6.865655184408459E-5</v>
      </c>
      <c r="G97">
        <f t="shared" si="11"/>
        <v>4.5253942256861377</v>
      </c>
      <c r="H97">
        <f t="shared" si="12"/>
        <v>4.6069323948784557</v>
      </c>
    </row>
    <row r="98" spans="2:8">
      <c r="B98">
        <f t="shared" si="8"/>
        <v>5.3078019417261285E-2</v>
      </c>
      <c r="C98">
        <v>13</v>
      </c>
      <c r="D98">
        <f t="shared" si="9"/>
        <v>1.1299988966138299</v>
      </c>
      <c r="E98">
        <f>_xll.qlBlackVolTermStructureBlackVol($H$2,$F$32,D98,TRUE)</f>
        <v>8.679269781419495E-2</v>
      </c>
      <c r="F98">
        <f t="shared" si="10"/>
        <v>5.5701754055212382E-5</v>
      </c>
      <c r="G98">
        <f t="shared" si="11"/>
        <v>3.7376507895600066</v>
      </c>
      <c r="H98">
        <f t="shared" si="12"/>
        <v>3.8043941799439702</v>
      </c>
    </row>
    <row r="99" spans="2:8">
      <c r="B99">
        <f t="shared" ref="B99:B135" si="13">LOG(D99/1)</f>
        <v>5.6904430990194627E-2</v>
      </c>
      <c r="C99">
        <v>14</v>
      </c>
      <c r="D99">
        <f t="shared" ref="D99:D130" si="14">$D$31+C99*$D$33</f>
        <v>1.1399988966138301</v>
      </c>
      <c r="E99">
        <f>_xll.qlBlackVolTermStructureBlackVol($H$2,$F$32,D99,TRUE)</f>
        <v>8.8041866811406314E-2</v>
      </c>
      <c r="F99">
        <f t="shared" si="10"/>
        <v>4.4672831328126938E-5</v>
      </c>
      <c r="G99">
        <f t="shared" si="11"/>
        <v>3.0511258108296713</v>
      </c>
      <c r="H99">
        <f t="shared" si="12"/>
        <v>3.1051277409655937</v>
      </c>
    </row>
    <row r="100" spans="2:8">
      <c r="B100">
        <f t="shared" si="13"/>
        <v>6.0697423662520414E-2</v>
      </c>
      <c r="C100">
        <v>15</v>
      </c>
      <c r="D100">
        <f t="shared" si="14"/>
        <v>1.1499988966138299</v>
      </c>
      <c r="E100">
        <f>_xll.qlBlackVolTermStructureBlackVol($H$2,$F$32,D100,TRUE)</f>
        <v>8.9335708639945804E-2</v>
      </c>
      <c r="F100">
        <f t="shared" ref="F100:F131" si="15">E101-2*E100+E99</f>
        <v>3.5355144497040136E-5</v>
      </c>
      <c r="G100">
        <f t="shared" ref="G100:G131" si="16">F100/(B100-B99)/(B100-B99)</f>
        <v>2.4574721749164179</v>
      </c>
      <c r="H100">
        <f t="shared" ref="H100:H134" si="17">F100/(B100-B101)/(B100-B101)</f>
        <v>2.5005854895265602</v>
      </c>
    </row>
    <row r="101" spans="2:8">
      <c r="B101">
        <f t="shared" si="13"/>
        <v>6.4457576127993507E-2</v>
      </c>
      <c r="C101">
        <v>16</v>
      </c>
      <c r="D101">
        <f t="shared" si="14"/>
        <v>1.1599988966138299</v>
      </c>
      <c r="E101">
        <f>_xll.qlBlackVolTermStructureBlackVol($H$2,$F$32,D101,TRUE)</f>
        <v>9.0664905612982336E-2</v>
      </c>
      <c r="F101">
        <f t="shared" si="15"/>
        <v>2.7524374260762263E-5</v>
      </c>
      <c r="G101">
        <f t="shared" si="16"/>
        <v>1.9467336893651368</v>
      </c>
      <c r="H101">
        <f t="shared" si="17"/>
        <v>1.9805897484315655</v>
      </c>
    </row>
    <row r="102" spans="2:8">
      <c r="B102">
        <f t="shared" si="13"/>
        <v>6.8185452177998374E-2</v>
      </c>
      <c r="C102">
        <v>17</v>
      </c>
      <c r="D102">
        <f t="shared" si="14"/>
        <v>1.1699988966138299</v>
      </c>
      <c r="E102">
        <f>_xll.qlBlackVolTermStructureBlackVol($H$2,$F$32,D102,TRUE)</f>
        <v>9.2021626960279629E-2</v>
      </c>
      <c r="F102">
        <f t="shared" si="15"/>
        <v>2.0966080188158931E-5</v>
      </c>
      <c r="G102">
        <f t="shared" si="16"/>
        <v>1.5086702096133946</v>
      </c>
      <c r="H102">
        <f t="shared" si="17"/>
        <v>1.5346816299819657</v>
      </c>
    </row>
    <row r="103" spans="2:8">
      <c r="B103">
        <f t="shared" si="13"/>
        <v>7.1881601208880389E-2</v>
      </c>
      <c r="C103">
        <v>18</v>
      </c>
      <c r="D103">
        <f t="shared" si="14"/>
        <v>1.17999889661383</v>
      </c>
      <c r="E103">
        <f>_xll.qlBlackVolTermStructureBlackVol($H$2,$F$32,D103,TRUE)</f>
        <v>9.3399314387765081E-2</v>
      </c>
      <c r="F103">
        <f t="shared" si="15"/>
        <v>1.5485614069027376E-5</v>
      </c>
      <c r="G103">
        <f t="shared" si="16"/>
        <v>1.1335207739093116</v>
      </c>
      <c r="H103">
        <f t="shared" si="17"/>
        <v>1.152897098712873</v>
      </c>
    </row>
    <row r="104" spans="2:8">
      <c r="B104">
        <f t="shared" si="13"/>
        <v>7.5546558707869235E-2</v>
      </c>
      <c r="C104">
        <v>19</v>
      </c>
      <c r="D104">
        <f t="shared" si="14"/>
        <v>1.18999889661383</v>
      </c>
      <c r="E104">
        <f>_xll.qlBlackVolTermStructureBlackVol($H$2,$F$32,D104,TRUE)</f>
        <v>9.4792487429319561E-2</v>
      </c>
      <c r="F104">
        <f t="shared" si="15"/>
        <v>1.0911956921821897E-5</v>
      </c>
      <c r="G104">
        <f t="shared" si="16"/>
        <v>0.81239035277329941</v>
      </c>
      <c r="H104">
        <f t="shared" si="17"/>
        <v>0.82615961194743892</v>
      </c>
    </row>
    <row r="105" spans="2:8">
      <c r="B105">
        <f t="shared" si="13"/>
        <v>7.9180846718670359E-2</v>
      </c>
      <c r="C105">
        <v>20</v>
      </c>
      <c r="D105">
        <f t="shared" si="14"/>
        <v>1.19999889661383</v>
      </c>
      <c r="E105">
        <f>_xll.qlBlackVolTermStructureBlackVol($H$2,$F$32,D105,TRUE)</f>
        <v>9.6196572427795862E-2</v>
      </c>
      <c r="F105">
        <f t="shared" si="15"/>
        <v>7.0980157899219742E-6</v>
      </c>
      <c r="G105">
        <f t="shared" si="16"/>
        <v>0.53740076254073432</v>
      </c>
      <c r="H105">
        <f t="shared" si="17"/>
        <v>0.54643266379731326</v>
      </c>
    </row>
    <row r="106" spans="2:8">
      <c r="B106">
        <f t="shared" si="13"/>
        <v>8.2784974287736415E-2</v>
      </c>
      <c r="C106">
        <v>21</v>
      </c>
      <c r="D106">
        <f t="shared" si="14"/>
        <v>1.20999889661383</v>
      </c>
      <c r="E106">
        <f>_xll.qlBlackVolTermStructureBlackVol($H$2,$F$32,D106,TRUE)</f>
        <v>9.7607755442062086E-2</v>
      </c>
      <c r="F106">
        <f t="shared" si="15"/>
        <v>3.9190476995298873E-6</v>
      </c>
      <c r="G106">
        <f t="shared" si="16"/>
        <v>0.3017034249266427</v>
      </c>
      <c r="H106">
        <f t="shared" si="17"/>
        <v>0.30673179110693244</v>
      </c>
    </row>
    <row r="107" spans="2:8">
      <c r="B107">
        <f t="shared" si="13"/>
        <v>8.6359437892173027E-2</v>
      </c>
      <c r="C107">
        <v>22</v>
      </c>
      <c r="D107">
        <f t="shared" si="14"/>
        <v>1.21999889661383</v>
      </c>
      <c r="E107">
        <f>_xll.qlBlackVolTermStructureBlackVol($H$2,$F$32,D107,TRUE)</f>
        <v>9.9022857504027839E-2</v>
      </c>
      <c r="F107">
        <f t="shared" si="15"/>
        <v>1.2702404749570517E-6</v>
      </c>
      <c r="G107">
        <f t="shared" si="16"/>
        <v>9.9417809093478152E-2</v>
      </c>
      <c r="H107">
        <f t="shared" si="17"/>
        <v>0.10106107088737991</v>
      </c>
    </row>
    <row r="108" spans="2:8">
      <c r="B108">
        <f t="shared" si="13"/>
        <v>8.9904721850178435E-2</v>
      </c>
      <c r="C108">
        <v>23</v>
      </c>
      <c r="D108">
        <f t="shared" si="14"/>
        <v>1.22999889661383</v>
      </c>
      <c r="E108">
        <f>_xll.qlBlackVolTermStructureBlackVol($H$2,$F$32,D108,TRUE)</f>
        <v>0.10043922980646855</v>
      </c>
      <c r="F108">
        <f t="shared" si="15"/>
        <v>-9.3595116236466769E-7</v>
      </c>
      <c r="G108">
        <f t="shared" si="16"/>
        <v>-7.4464818773830557E-2</v>
      </c>
      <c r="H108">
        <f t="shared" si="17"/>
        <v>-7.5685547832795158E-2</v>
      </c>
    </row>
    <row r="109" spans="2:8">
      <c r="B109">
        <f t="shared" si="13"/>
        <v>9.3421298714865528E-2</v>
      </c>
      <c r="C109">
        <v>24</v>
      </c>
      <c r="D109">
        <f t="shared" si="14"/>
        <v>1.23999889661383</v>
      </c>
      <c r="E109">
        <f>_xll.qlBlackVolTermStructureBlackVol($H$2,$F$32,D109,TRUE)</f>
        <v>0.1018546661577469</v>
      </c>
      <c r="F109">
        <f t="shared" si="15"/>
        <v>-2.7723909168247962E-6</v>
      </c>
      <c r="G109">
        <f t="shared" si="16"/>
        <v>-0.2241889681684005</v>
      </c>
      <c r="H109">
        <f t="shared" si="17"/>
        <v>-0.22783430059727422</v>
      </c>
    </row>
    <row r="110" spans="2:8">
      <c r="B110">
        <f t="shared" si="13"/>
        <v>9.6909629652267196E-2</v>
      </c>
      <c r="C110">
        <v>25</v>
      </c>
      <c r="D110">
        <f t="shared" si="14"/>
        <v>1.24999889661383</v>
      </c>
      <c r="E110">
        <f>_xll.qlBlackVolTermStructureBlackVol($H$2,$F$32,D110,TRUE)</f>
        <v>0.10326733011810842</v>
      </c>
      <c r="F110">
        <f t="shared" si="15"/>
        <v>-4.2996115840743254E-6</v>
      </c>
      <c r="G110">
        <f t="shared" si="16"/>
        <v>-0.35334086262966174</v>
      </c>
      <c r="H110">
        <f t="shared" si="17"/>
        <v>-0.35903988323252728</v>
      </c>
    </row>
    <row r="111" spans="2:8">
      <c r="B111">
        <f t="shared" si="13"/>
        <v>0.10037016480428128</v>
      </c>
      <c r="C111">
        <v>26</v>
      </c>
      <c r="D111">
        <f t="shared" si="14"/>
        <v>1.25999889661383</v>
      </c>
      <c r="E111">
        <f>_xll.qlBlackVolTermStructureBlackVol($H$2,$F$32,D111,TRUE)</f>
        <v>0.10467569446688586</v>
      </c>
      <c r="F111">
        <f t="shared" si="15"/>
        <v>-5.5678718337559552E-6</v>
      </c>
      <c r="G111">
        <f t="shared" si="16"/>
        <v>-0.46494619664017967</v>
      </c>
      <c r="H111">
        <f t="shared" si="17"/>
        <v>-0.47238530299285036</v>
      </c>
    </row>
    <row r="112" spans="2:8">
      <c r="B112">
        <f t="shared" si="13"/>
        <v>0.10380334363726931</v>
      </c>
      <c r="C112">
        <v>27</v>
      </c>
      <c r="D112">
        <f t="shared" si="14"/>
        <v>1.26999889661383</v>
      </c>
      <c r="E112">
        <f>_xll.qlBlackVolTermStructureBlackVol($H$2,$F$32,D112,TRUE)</f>
        <v>0.10607849094382955</v>
      </c>
      <c r="F112">
        <f t="shared" si="15"/>
        <v>-6.6189128773291861E-6</v>
      </c>
      <c r="G112">
        <f t="shared" si="16"/>
        <v>-0.56155695719943399</v>
      </c>
      <c r="H112">
        <f t="shared" si="17"/>
        <v>-0.57047052108153995</v>
      </c>
    </row>
    <row r="113" spans="2:8">
      <c r="B113">
        <f t="shared" si="13"/>
        <v>0.10720959527698433</v>
      </c>
      <c r="C113">
        <v>28</v>
      </c>
      <c r="D113">
        <f t="shared" si="14"/>
        <v>1.27999889661383</v>
      </c>
      <c r="E113">
        <f>_xll.qlBlackVolTermStructureBlackVol($H$2,$F$32,D113,TRUE)</f>
        <v>0.10747466850789592</v>
      </c>
      <c r="F113">
        <f t="shared" si="15"/>
        <v>-7.4874354154957912E-6</v>
      </c>
      <c r="G113">
        <f t="shared" si="16"/>
        <v>-0.64532669672573306</v>
      </c>
      <c r="H113">
        <f t="shared" si="17"/>
        <v>-0.65548927860405237</v>
      </c>
    </row>
    <row r="114" spans="2:8">
      <c r="B114">
        <f t="shared" si="13"/>
        <v>0.11058933883046605</v>
      </c>
      <c r="C114">
        <v>29</v>
      </c>
      <c r="D114">
        <f t="shared" si="14"/>
        <v>1.28999889661383</v>
      </c>
      <c r="E114">
        <f>_xll.qlBlackVolTermStructureBlackVol($H$2,$F$32,D114,TRUE)</f>
        <v>0.10886335863654678</v>
      </c>
      <c r="F114">
        <f t="shared" si="15"/>
        <v>-8.2023286736010448E-6</v>
      </c>
      <c r="G114">
        <f t="shared" si="16"/>
        <v>-0.71807477551057675</v>
      </c>
      <c r="H114">
        <f t="shared" si="17"/>
        <v>-0.72929464692514823</v>
      </c>
    </row>
    <row r="115" spans="2:8">
      <c r="B115">
        <f t="shared" si="13"/>
        <v>0.11394298369550725</v>
      </c>
      <c r="C115">
        <v>30</v>
      </c>
      <c r="D115">
        <f t="shared" si="14"/>
        <v>1.2999988966138301</v>
      </c>
      <c r="E115">
        <f>_xll.qlBlackVolTermStructureBlackVol($H$2,$F$32,D115,TRUE)</f>
        <v>0.11024384643652405</v>
      </c>
      <c r="F115">
        <f t="shared" si="15"/>
        <v>-8.787686330308242E-6</v>
      </c>
      <c r="G115">
        <f t="shared" si="16"/>
        <v>-0.78134062344729938</v>
      </c>
      <c r="H115">
        <f t="shared" si="17"/>
        <v>-0.79345438172884331</v>
      </c>
    </row>
    <row r="116" spans="2:8">
      <c r="B116">
        <f t="shared" si="13"/>
        <v>0.11727092985826287</v>
      </c>
      <c r="C116">
        <v>31</v>
      </c>
      <c r="D116">
        <f t="shared" si="14"/>
        <v>1.3099988966138301</v>
      </c>
      <c r="E116">
        <f>_xll.qlBlackVolTermStructureBlackVol($H$2,$F$32,D116,TRUE)</f>
        <v>0.111615546550171</v>
      </c>
      <c r="F116">
        <f t="shared" si="15"/>
        <v>-9.263642824178242E-6</v>
      </c>
      <c r="G116">
        <f t="shared" si="16"/>
        <v>-0.83642926173462562</v>
      </c>
      <c r="H116">
        <f t="shared" si="17"/>
        <v>-0.84929735217731572</v>
      </c>
    </row>
    <row r="117" spans="2:8">
      <c r="B117">
        <f t="shared" si="13"/>
        <v>0.12057356817954283</v>
      </c>
      <c r="C117">
        <v>32</v>
      </c>
      <c r="D117">
        <f t="shared" si="14"/>
        <v>1.3199988966138301</v>
      </c>
      <c r="E117">
        <f>_xll.qlBlackVolTermStructureBlackVol($H$2,$F$32,D117,TRUE)</f>
        <v>0.11297798302099378</v>
      </c>
      <c r="F117">
        <f t="shared" si="15"/>
        <v>-9.6470601860104699E-6</v>
      </c>
      <c r="G117">
        <f t="shared" si="16"/>
        <v>-0.88444932817244037</v>
      </c>
      <c r="H117">
        <f t="shared" si="17"/>
        <v>-0.89795231765085626</v>
      </c>
    </row>
    <row r="118" spans="2:8">
      <c r="B118">
        <f t="shared" si="13"/>
        <v>0.123851280670301</v>
      </c>
      <c r="C118">
        <v>33</v>
      </c>
      <c r="D118">
        <f t="shared" si="14"/>
        <v>1.3299988966138301</v>
      </c>
      <c r="E118">
        <f>_xll.qlBlackVolTermStructureBlackVol($H$2,$F$32,D118,TRUE)</f>
        <v>0.11433077243163055</v>
      </c>
      <c r="F118">
        <f t="shared" si="15"/>
        <v>-9.9520915404216481E-6</v>
      </c>
      <c r="G118">
        <f t="shared" si="16"/>
        <v>-0.92634476118996611</v>
      </c>
      <c r="H118">
        <f t="shared" si="17"/>
        <v>-0.94038023298484175</v>
      </c>
    </row>
    <row r="119" spans="2:8">
      <c r="B119">
        <f t="shared" si="13"/>
        <v>0.12710444075680591</v>
      </c>
      <c r="C119">
        <v>34</v>
      </c>
      <c r="D119">
        <f t="shared" si="14"/>
        <v>1.3399988966138301</v>
      </c>
      <c r="E119">
        <f>_xll.qlBlackVolTermStructureBlackVol($H$2,$F$32,D119,TRUE)</f>
        <v>0.11567360975072689</v>
      </c>
      <c r="F119">
        <f t="shared" si="15"/>
        <v>-1.0190643393637178E-5</v>
      </c>
      <c r="G119">
        <f t="shared" si="16"/>
        <v>-0.9629211678621632</v>
      </c>
      <c r="H119">
        <f t="shared" si="17"/>
        <v>-0.97740112973067783</v>
      </c>
    </row>
    <row r="120" spans="2:8">
      <c r="B120">
        <f t="shared" si="13"/>
        <v>0.13033341353595365</v>
      </c>
      <c r="C120">
        <v>35</v>
      </c>
      <c r="D120">
        <f t="shared" si="14"/>
        <v>1.3499988966138301</v>
      </c>
      <c r="E120">
        <f>_xll.qlBlackVolTermStructureBlackVol($H$2,$F$32,D120,TRUE)</f>
        <v>0.1170062564264296</v>
      </c>
      <c r="F120">
        <f t="shared" si="15"/>
        <v>-1.0372755138265966E-5</v>
      </c>
      <c r="G120">
        <f t="shared" si="16"/>
        <v>-0.99486776241145047</v>
      </c>
      <c r="H120">
        <f t="shared" si="17"/>
        <v>-1.0097164788098429</v>
      </c>
    </row>
    <row r="121" spans="2:8">
      <c r="B121">
        <f t="shared" si="13"/>
        <v>0.13353855602115908</v>
      </c>
      <c r="C121">
        <v>36</v>
      </c>
      <c r="D121">
        <f t="shared" si="14"/>
        <v>1.3599988966138299</v>
      </c>
      <c r="E121">
        <f>_xll.qlBlackVolTermStructureBlackVol($H$2,$F$32,D121,TRUE)</f>
        <v>0.11832853034699405</v>
      </c>
      <c r="F121">
        <f t="shared" si="15"/>
        <v>-1.0506910971014305E-5</v>
      </c>
      <c r="G121">
        <f t="shared" si="16"/>
        <v>-1.0227756278255886</v>
      </c>
      <c r="H121">
        <f t="shared" si="17"/>
        <v>-1.0379278029598984</v>
      </c>
    </row>
    <row r="122" spans="2:8">
      <c r="B122">
        <f t="shared" si="13"/>
        <v>0.13672021737924037</v>
      </c>
      <c r="C122">
        <v>37</v>
      </c>
      <c r="D122">
        <f t="shared" si="14"/>
        <v>1.3699988966138301</v>
      </c>
      <c r="E122">
        <f>_xll.qlBlackVolTermStructureBlackVol($H$2,$F$32,D122,TRUE)</f>
        <v>0.11964029735658747</v>
      </c>
      <c r="F122">
        <f t="shared" si="15"/>
        <v>-1.060029666807849E-5</v>
      </c>
      <c r="G122">
        <f t="shared" si="16"/>
        <v>-1.0471529321771447</v>
      </c>
      <c r="H122">
        <f t="shared" si="17"/>
        <v>-1.0625521836227274</v>
      </c>
    </row>
    <row r="123" spans="2:8">
      <c r="B123">
        <f t="shared" si="13"/>
        <v>0.1398787391586882</v>
      </c>
      <c r="C123">
        <v>38</v>
      </c>
      <c r="D123">
        <f t="shared" si="14"/>
        <v>1.3799988966138299</v>
      </c>
      <c r="E123">
        <f>_xll.qlBlackVolTermStructureBlackVol($H$2,$F$32,D123,TRUE)</f>
        <v>0.12094146406951282</v>
      </c>
      <c r="F123">
        <f t="shared" si="15"/>
        <v>-1.0659011355385051E-5</v>
      </c>
      <c r="G123">
        <f t="shared" si="16"/>
        <v>-1.0684376244893197</v>
      </c>
      <c r="H123">
        <f t="shared" si="17"/>
        <v>-1.0840351978557106</v>
      </c>
    </row>
    <row r="124" spans="2:8">
      <c r="B124">
        <f t="shared" si="13"/>
        <v>0.14301445550969569</v>
      </c>
      <c r="C124">
        <v>39</v>
      </c>
      <c r="D124">
        <f t="shared" si="14"/>
        <v>1.3899988966138301</v>
      </c>
      <c r="E124">
        <f>_xll.qlBlackVolTermStructureBlackVol($H$2,$F$32,D124,TRUE)</f>
        <v>0.12223197177108279</v>
      </c>
      <c r="F124">
        <f t="shared" si="15"/>
        <v>-1.0688242538497983E-5</v>
      </c>
      <c r="G124">
        <f t="shared" si="16"/>
        <v>-1.0870080468670191</v>
      </c>
      <c r="H124">
        <f t="shared" si="17"/>
        <v>-1.1027617308335185</v>
      </c>
    </row>
    <row r="125" spans="2:8">
      <c r="B125">
        <f t="shared" si="13"/>
        <v>0.14612769339629952</v>
      </c>
      <c r="C125">
        <v>40</v>
      </c>
      <c r="D125">
        <f t="shared" si="14"/>
        <v>1.3999988966138299</v>
      </c>
      <c r="E125">
        <f>_xll.qlBlackVolTermStructureBlackVol($H$2,$F$32,D125,TRUE)</f>
        <v>0.12351179123011426</v>
      </c>
      <c r="F125">
        <f t="shared" si="15"/>
        <v>-1.069241107647112E-5</v>
      </c>
      <c r="G125">
        <f t="shared" si="16"/>
        <v>-1.103191820638624</v>
      </c>
      <c r="H125">
        <f t="shared" si="17"/>
        <v>-1.1190650288716679</v>
      </c>
    </row>
    <row r="126" spans="2:8">
      <c r="B126">
        <f t="shared" si="13"/>
        <v>0.1492187728009739</v>
      </c>
      <c r="C126">
        <v>41</v>
      </c>
      <c r="D126">
        <f t="shared" si="14"/>
        <v>1.4099988966138302</v>
      </c>
      <c r="E126">
        <f>_xll.qlBlackVolTermStructureBlackVol($H$2,$F$32,D126,TRUE)</f>
        <v>0.12478091827806925</v>
      </c>
      <c r="F126">
        <f t="shared" si="15"/>
        <v>-1.0675291550951704E-5</v>
      </c>
      <c r="G126">
        <f t="shared" si="16"/>
        <v>-1.1172733036767946</v>
      </c>
      <c r="H126">
        <f t="shared" si="17"/>
        <v>-1.1332342960718667</v>
      </c>
    </row>
    <row r="127" spans="2:8">
      <c r="B127">
        <f t="shared" si="13"/>
        <v>0.15228800692199224</v>
      </c>
      <c r="C127">
        <v>42</v>
      </c>
      <c r="D127">
        <f t="shared" si="14"/>
        <v>1.4199988966138299</v>
      </c>
      <c r="E127">
        <f>_xll.qlBlackVolTermStructureBlackVol($H$2,$F$32,D127,TRUE)</f>
        <v>0.1260393700344733</v>
      </c>
      <c r="F127">
        <f t="shared" si="15"/>
        <v>-1.0640112439508354E-5</v>
      </c>
      <c r="G127">
        <f t="shared" si="16"/>
        <v>-1.1294998617098015</v>
      </c>
      <c r="H127">
        <f t="shared" si="17"/>
        <v>-1.1455210821997952</v>
      </c>
    </row>
    <row r="128" spans="2:8">
      <c r="B128">
        <f t="shared" si="13"/>
        <v>0.15533570236386604</v>
      </c>
      <c r="C128">
        <v>43</v>
      </c>
      <c r="D128">
        <f t="shared" si="14"/>
        <v>1.42999889661383</v>
      </c>
      <c r="E128">
        <f>_xll.qlBlackVolTermStructureBlackVol($H$2,$F$32,D128,TRUE)</f>
        <v>0.12728718167843783</v>
      </c>
      <c r="F128">
        <f t="shared" si="15"/>
        <v>-1.0589639690694597E-5</v>
      </c>
      <c r="G128">
        <f t="shared" si="16"/>
        <v>-1.1400871548638349</v>
      </c>
      <c r="H128">
        <f t="shared" si="17"/>
        <v>-1.1561446670047031</v>
      </c>
    </row>
    <row r="129" spans="2:8">
      <c r="B129">
        <f t="shared" si="13"/>
        <v>0.15836215932114642</v>
      </c>
      <c r="C129">
        <v>44</v>
      </c>
      <c r="D129">
        <f t="shared" si="14"/>
        <v>1.43999889661383</v>
      </c>
      <c r="E129">
        <f>_xll.qlBlackVolTermStructureBlackVol($H$2,$F$32,D129,TRUE)</f>
        <v>0.12852440368271167</v>
      </c>
      <c r="F129">
        <f t="shared" si="15"/>
        <v>-1.0526246614211976E-5</v>
      </c>
      <c r="G129">
        <f t="shared" si="16"/>
        <v>-1.1492236036407808</v>
      </c>
      <c r="H129">
        <f t="shared" si="17"/>
        <v>-1.1652966083910143</v>
      </c>
    </row>
    <row r="130" spans="2:8">
      <c r="B130">
        <f t="shared" si="13"/>
        <v>0.16136767175586636</v>
      </c>
      <c r="C130">
        <v>45</v>
      </c>
      <c r="D130">
        <f t="shared" si="14"/>
        <v>1.44999889661383</v>
      </c>
      <c r="E130">
        <f>_xll.qlBlackVolTermStructureBlackVol($H$2,$F$32,D130,TRUE)</f>
        <v>0.1297510994403713</v>
      </c>
      <c r="F130">
        <f t="shared" si="15"/>
        <v>-1.0451972477676374E-5</v>
      </c>
      <c r="G130">
        <f t="shared" si="16"/>
        <v>-1.1570741714134074</v>
      </c>
      <c r="H130">
        <f t="shared" si="17"/>
        <v>-1.1731445941924199</v>
      </c>
    </row>
    <row r="131" spans="2:8">
      <c r="B131">
        <f t="shared" si="13"/>
        <v>0.16435252756888497</v>
      </c>
      <c r="C131">
        <v>46</v>
      </c>
      <c r="D131">
        <f t="shared" ref="D131:D162" si="18">$D$31+C131*$D$33</f>
        <v>1.45999889661383</v>
      </c>
      <c r="E131">
        <f>_xll.qlBlackVolTermStructureBlackVol($H$2,$F$32,D131,TRUE)</f>
        <v>0.13096734322555326</v>
      </c>
      <c r="F131">
        <f t="shared" si="15"/>
        <v>-1.0368571747354505E-5</v>
      </c>
      <c r="G131">
        <f t="shared" si="16"/>
        <v>-1.1637835749075172</v>
      </c>
      <c r="H131">
        <f t="shared" si="17"/>
        <v>-1.1798357111754099</v>
      </c>
    </row>
    <row r="132" spans="2:8">
      <c r="B132">
        <f t="shared" si="13"/>
        <v>0.16731700876538366</v>
      </c>
      <c r="C132">
        <v>47</v>
      </c>
      <c r="D132">
        <f t="shared" si="18"/>
        <v>1.46999889661383</v>
      </c>
      <c r="E132">
        <f>_xll.qlBlackVolTermStructureBlackVol($H$2,$F$32,D132,TRUE)</f>
        <v>0.13217321843898786</v>
      </c>
      <c r="F132">
        <f t="shared" ref="F132:F163" si="19">E133-2*E132+E131</f>
        <v>-1.0277555568760643E-5</v>
      </c>
      <c r="G132">
        <f t="shared" ref="G132:G163" si="20">F132/(B132-B131)/(B132-B131)</f>
        <v>-1.1694790159220685</v>
      </c>
      <c r="H132">
        <f t="shared" si="17"/>
        <v>-1.1854992263177901</v>
      </c>
    </row>
    <row r="133" spans="2:8">
      <c r="B133">
        <f t="shared" si="13"/>
        <v>0.17026139161475221</v>
      </c>
      <c r="C133">
        <v>48</v>
      </c>
      <c r="D133">
        <f t="shared" si="18"/>
        <v>1.47999889661383</v>
      </c>
      <c r="E133">
        <f>_xll.qlBlackVolTermStructureBlackVol($H$2,$F$32,D133,TRUE)</f>
        <v>0.13336881609685369</v>
      </c>
      <c r="F133">
        <f t="shared" si="19"/>
        <v>-1.0180226791556279E-5</v>
      </c>
      <c r="G133">
        <f t="shared" si="20"/>
        <v>-1.1742725110446617</v>
      </c>
      <c r="H133">
        <f t="shared" si="17"/>
        <v>-1.1902489585902105</v>
      </c>
    </row>
    <row r="134" spans="2:8">
      <c r="B134">
        <f t="shared" si="13"/>
        <v>0.17318594680509117</v>
      </c>
      <c r="C134">
        <v>49</v>
      </c>
      <c r="D134">
        <f t="shared" si="18"/>
        <v>1.48999889661383</v>
      </c>
      <c r="E134">
        <f>_xll.qlBlackVolTermStructureBlackVol($H$2,$F$32,D134,TRUE)</f>
        <v>0.13455423352792797</v>
      </c>
      <c r="F134">
        <f t="shared" si="19"/>
        <v>-1.0077709610395447E-5</v>
      </c>
      <c r="G134">
        <f t="shared" si="20"/>
        <v>-1.178262882973949</v>
      </c>
      <c r="H134">
        <f t="shared" si="17"/>
        <v>-1.194185306066367</v>
      </c>
    </row>
    <row r="135" spans="2:8">
      <c r="B135">
        <f t="shared" si="13"/>
        <v>0.17609093959254707</v>
      </c>
      <c r="C135">
        <v>50</v>
      </c>
      <c r="D135">
        <f t="shared" si="18"/>
        <v>1.49999889661383</v>
      </c>
      <c r="E135">
        <f>_xll.qlBlackVolTermStructureBlackVol($H$2,$F$32,D135,TRUE)</f>
        <v>0.13572957324939186</v>
      </c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2"/>
  <sheetViews>
    <sheetView showGridLines="0" topLeftCell="E1" zoomScale="70" zoomScaleNormal="70" workbookViewId="0">
      <selection activeCell="AH34" sqref="AH34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1">
        <f>_xll.qlSettingsEvaluationDate()</f>
        <v>43018</v>
      </c>
      <c r="D2" s="271"/>
      <c r="G2" s="113" t="s">
        <v>92</v>
      </c>
      <c r="H2" s="154" t="str">
        <f>_xll.qlSmiledSurface(,AH7:AH20,C2,"NullCalendar","Following","Act/365 (Fixed)")</f>
        <v>obj_003c7#0001</v>
      </c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152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_xll.qlBlackDeltaCalculatorStrikeFromDelta(_xll.qlBlackDeltaCalculator(,Q$5,"Spot",1,1,1,C7%*SQRT($P7)),Q$6)</f>
        <v>0.9917720444765119</v>
      </c>
      <c r="R7" s="127">
        <f>_xll.qlBlackDeltaCalculatorStrikeFromDelta(_xll.qlBlackDeltaCalculator(,R$5,"Spot",1,1,1,D7%*SQRT($P7)),R$6)</f>
        <v>0.99370116272491571</v>
      </c>
      <c r="S7" s="127">
        <f>_xll.qlBlackDeltaCalculatorStrikeFromDelta(_xll.qlBlackDeltaCalculator(,S$5,"Spot",1,1,1,E7%*SQRT($P7)),S$6)</f>
        <v>0.99496533159641032</v>
      </c>
      <c r="T7" s="127">
        <f>_xll.qlBlackDeltaCalculatorStrikeFromDelta(_xll.qlBlackDeltaCalculator(,T$5,"Spot",1,1,1,F7%*SQRT($P7)),T$6)</f>
        <v>0.99677091695427622</v>
      </c>
      <c r="U7" s="127">
        <f>_xll.qlBlackDeltaCalculatorStrikeFromDelta(_xll.qlBlackDeltaCalculator(,U$5,"Spot",1,1,1,G7%*SQRT($P7)),U$6)</f>
        <v>0.9981730911627571</v>
      </c>
      <c r="V7" s="128">
        <f>_xll.qlBlackDeltaCalculatorAtmStrike(_xll.qlBlackDeltaCalculator(,V$5,"Spot",1,1,1,H7%*SQRT($P7)),"AtmFwd")</f>
        <v>1</v>
      </c>
      <c r="W7" s="127">
        <f>_xll.qlBlackDeltaCalculatorStrikeFromDelta(_xll.qlBlackDeltaCalculator(,W$5,"Spot",1,1,1,I7%*SQRT($P7)),W$6)</f>
        <v>1.0018631210424218</v>
      </c>
      <c r="X7" s="127">
        <f>_xll.qlBlackDeltaCalculatorStrikeFromDelta(_xll.qlBlackDeltaCalculator(,X$5,"Spot",1,1,1,J7%*SQRT($P7)),X$6)</f>
        <v>1.0032938143288768</v>
      </c>
      <c r="Y7" s="127">
        <f>_xll.qlBlackDeltaCalculatorStrikeFromDelta(_xll.qlBlackDeltaCalculator(,Y$5,"Spot",1,1,1,K7%*SQRT($P7)),Y$6)</f>
        <v>1.0051542196687113</v>
      </c>
      <c r="Z7" s="127">
        <f>_xll.qlBlackDeltaCalculatorStrikeFromDelta(_xll.qlBlackDeltaCalculator(,Z$5,"Spot",1,1,1,L7%*SQRT($P7)),Z$6)</f>
        <v>1.0064683703897495</v>
      </c>
      <c r="AA7" s="129">
        <f>_xll.qlBlackDeltaCalculatorStrikeFromDelta(_xll.qlBlackDeltaCalculator(,AA$5,"Spot",1,1,1,M7%*SQRT($P7)),AA$6)</f>
        <v>1.0084863288368979</v>
      </c>
      <c r="AC7" s="144"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obj_00270#0002</v>
      </c>
      <c r="AI7" s="156">
        <f>_xll.qlSabrInterpolatedSmileSectionMaxError(AH7)</f>
        <v>4.6547680929619195E-4</v>
      </c>
      <c r="AJ7" s="157">
        <f>_xll.qlSabrInterpolatedSmileSectionAlpha(AH7)</f>
        <v>9.0093159370998904E-2</v>
      </c>
      <c r="AK7" s="156">
        <f>_xll.qlSabrInterpolatedSmileSectionBeta(AH7)</f>
        <v>0.7</v>
      </c>
      <c r="AL7" s="158">
        <f>_xll.qlSabrInterpolatedSmileSectionRho(AH7)</f>
        <v>3.7000511838560637E-2</v>
      </c>
      <c r="AM7" s="159">
        <f>_xll.qlSabrInterpolatedSmileSectionNu(AH7)</f>
        <v>7.3267682694895067</v>
      </c>
      <c r="AN7" s="109" t="s">
        <v>55</v>
      </c>
      <c r="AO7" t="str">
        <f t="array" ref="AO7">_xll.qlInterpolatedSmileSection(,O7,Q7:AA7,C7:M7*(SQRT(P7)/100),1)</f>
        <v>obj_00271#0002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_xll.qlBlackDeltaCalculatorStrikeFromDelta(_xll.qlBlackDeltaCalculator(,Q$5,"Spot",1,1,1,C8%*SQRT($P8)),Q$6)</f>
        <v>0.98114963365001562</v>
      </c>
      <c r="R8" s="131">
        <f>_xll.qlBlackDeltaCalculatorStrikeFromDelta(_xll.qlBlackDeltaCalculator(,R$5,"Spot",1,1,1,D8%*SQRT($P8)),R$6)</f>
        <v>0.98561246298927385</v>
      </c>
      <c r="S8" s="131">
        <f>_xll.qlBlackDeltaCalculatorStrikeFromDelta(_xll.qlBlackDeltaCalculator(,S$5,"Spot",1,1,1,E8%*SQRT($P8)),S$6)</f>
        <v>0.98850775443017114</v>
      </c>
      <c r="T8" s="131">
        <f>_xll.qlBlackDeltaCalculatorStrikeFromDelta(_xll.qlBlackDeltaCalculator(,T$5,"Spot",1,1,1,F8%*SQRT($P8)),T$6)</f>
        <v>0.99265179809226389</v>
      </c>
      <c r="U8" s="131">
        <f>_xll.qlBlackDeltaCalculatorStrikeFromDelta(_xll.qlBlackDeltaCalculator(,U$5,"Spot",1,1,1,G8%*SQRT($P8)),U$6)</f>
        <v>0.99585552383064369</v>
      </c>
      <c r="V8" s="132">
        <f>_xll.qlBlackDeltaCalculatorAtmStrike(_xll.qlBlackDeltaCalculator(,V$5,"Spot",1,1,1,H8%*SQRT($P8)),"AtmFwd")</f>
        <v>1</v>
      </c>
      <c r="W8" s="131">
        <f>_xll.qlBlackDeltaCalculatorStrikeFromDelta(_xll.qlBlackDeltaCalculator(,W$5,"Spot",1,1,1,I8%*SQRT($P8)),W$6)</f>
        <v>1.0043424026094983</v>
      </c>
      <c r="X8" s="131">
        <f>_xll.qlBlackDeltaCalculatorStrikeFromDelta(_xll.qlBlackDeltaCalculator(,X$5,"Spot",1,1,1,J8%*SQRT($P8)),X$6)</f>
        <v>1.007709704031224</v>
      </c>
      <c r="Y8" s="131">
        <f>_xll.qlBlackDeltaCalculatorStrikeFromDelta(_xll.qlBlackDeltaCalculator(,Y$5,"Spot",1,1,1,K8%*SQRT($P8)),Y$6)</f>
        <v>1.0121789143949318</v>
      </c>
      <c r="Z8" s="131">
        <f>_xll.qlBlackDeltaCalculatorStrikeFromDelta(_xll.qlBlackDeltaCalculator(,Z$5,"Spot",1,1,1,L8%*SQRT($P8)),Z$6)</f>
        <v>1.0153737800355285</v>
      </c>
      <c r="AA8" s="133">
        <f>_xll.qlBlackDeltaCalculatorStrikeFromDelta(_xll.qlBlackDeltaCalculator(,AA$5,"Spot",1,1,1,M8%*SQRT($P8)),AA$6)</f>
        <v>1.0203678057022763</v>
      </c>
      <c r="AC8" s="145"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obj_0027d#0002</v>
      </c>
      <c r="AI8" s="161">
        <f>_xll.qlSabrInterpolatedSmileSectionMaxError(AH8)</f>
        <v>6.0189913343453028E-4</v>
      </c>
      <c r="AJ8" s="162">
        <f>_xll.qlSabrInterpolatedSmileSectionAlpha(AH8)</f>
        <v>7.7939329675150673E-2</v>
      </c>
      <c r="AK8" s="161">
        <f>_xll.qlSabrInterpolatedSmileSectionBeta(AH8)</f>
        <v>0.7</v>
      </c>
      <c r="AL8" s="163">
        <f>_xll.qlSabrInterpolatedSmileSectionRho(AH8)</f>
        <v>8.2002533553316395E-2</v>
      </c>
      <c r="AM8" s="164">
        <f>_xll.qlSabrInterpolatedSmileSectionNu(AH8)</f>
        <v>3.1918955097708177</v>
      </c>
      <c r="AN8" s="110" t="s">
        <v>56</v>
      </c>
      <c r="AO8" t="str">
        <f t="array" ref="AO8">_xll.qlInterpolatedSmileSection(,O8,Q8:AA8,C8:M8*(SQRT(P8)/100),1)</f>
        <v>obj_0027e#0002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_xll.qlBlackDeltaCalculatorStrikeFromDelta(_xll.qlBlackDeltaCalculator(,Q$5,"Spot",1,1,1,C9%*SQRT($P9)),Q$6)</f>
        <v>0.97100197435111357</v>
      </c>
      <c r="R9" s="131">
        <f>_xll.qlBlackDeltaCalculatorStrikeFromDelta(_xll.qlBlackDeltaCalculator(,R$5,"Spot",1,1,1,D9%*SQRT($P9)),R$6)</f>
        <v>0.97779436408990505</v>
      </c>
      <c r="S9" s="131">
        <f>_xll.qlBlackDeltaCalculatorStrikeFromDelta(_xll.qlBlackDeltaCalculator(,S$5,"Spot",1,1,1,E9%*SQRT($P9)),S$6)</f>
        <v>0.982236143724175</v>
      </c>
      <c r="T9" s="131">
        <f>_xll.qlBlackDeltaCalculatorStrikeFromDelta(_xll.qlBlackDeltaCalculator(,T$5,"Spot",1,1,1,F9%*SQRT($P9)),T$6)</f>
        <v>0.98861757475758527</v>
      </c>
      <c r="U9" s="131">
        <f>_xll.qlBlackDeltaCalculatorStrikeFromDelta(_xll.qlBlackDeltaCalculator(,U$5,"Spot",1,1,1,G9%*SQRT($P9)),U$6)</f>
        <v>0.99358531001517347</v>
      </c>
      <c r="V9" s="132">
        <f>_xll.qlBlackDeltaCalculatorAtmStrike(_xll.qlBlackDeltaCalculator(,V$5,"Spot",1,1,1,H9%*SQRT($P9)),"AtmFwd")</f>
        <v>1</v>
      </c>
      <c r="W9" s="131">
        <f>_xll.qlBlackDeltaCalculatorStrikeFromDelta(_xll.qlBlackDeltaCalculator(,W$5,"Spot",1,1,1,I9%*SQRT($P9)),W$6)</f>
        <v>1.0068751658533972</v>
      </c>
      <c r="X9" s="131">
        <f>_xll.qlBlackDeltaCalculatorStrikeFromDelta(_xll.qlBlackDeltaCalculator(,X$5,"Spot",1,1,1,J9%*SQRT($P9)),X$6)</f>
        <v>1.0121827524910356</v>
      </c>
      <c r="Y9" s="131">
        <f>_xll.qlBlackDeltaCalculatorStrikeFromDelta(_xll.qlBlackDeltaCalculator(,Y$5,"Spot",1,1,1,K9%*SQRT($P9)),Y$6)</f>
        <v>1.0192362659770975</v>
      </c>
      <c r="Z9" s="131">
        <f>_xll.qlBlackDeltaCalculatorStrikeFromDelta(_xll.qlBlackDeltaCalculator(,Z$5,"Spot",1,1,1,L9%*SQRT($P9)),Z$6)</f>
        <v>1.0242711978298229</v>
      </c>
      <c r="AA9" s="133">
        <f>_xll.qlBlackDeltaCalculatorStrikeFromDelta(_xll.qlBlackDeltaCalculator(,AA$5,"Spot",1,1,1,M9%*SQRT($P9)),AA$6)</f>
        <v>1.0321625372051484</v>
      </c>
      <c r="AC9" s="145"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obj_0028a#0002</v>
      </c>
      <c r="AI9" s="161">
        <f>_xll.qlSabrInterpolatedSmileSectionMaxError(AH9)</f>
        <v>7.1204836455483755E-4</v>
      </c>
      <c r="AJ9" s="162">
        <f>_xll.qlSabrInterpolatedSmileSectionAlpha(AH9)</f>
        <v>8.6359270350461134E-2</v>
      </c>
      <c r="AK9" s="161">
        <f>_xll.qlSabrInterpolatedSmileSectionBeta(AH9)</f>
        <v>0.7</v>
      </c>
      <c r="AL9" s="163">
        <f>_xll.qlSabrInterpolatedSmileSectionRho(AH9)</f>
        <v>0.10662283717833057</v>
      </c>
      <c r="AM9" s="164">
        <f>_xll.qlSabrInterpolatedSmileSectionNu(AH9)</f>
        <v>2.1951301083831063</v>
      </c>
      <c r="AN9" s="110" t="s">
        <v>57</v>
      </c>
      <c r="AO9" t="str">
        <f t="array" ref="AO9">_xll.qlInterpolatedSmileSection(,O9,Q9:AA9,C9:M9*(SQRT(P9)/100),1)</f>
        <v>obj_0028b#0002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_xll.qlBlackDeltaCalculatorStrikeFromDelta(_xll.qlBlackDeltaCalculator(,Q$5,"Spot",1,1,1,C10%*SQRT($P10)),Q$6)</f>
        <v>0.96570031449939864</v>
      </c>
      <c r="R10" s="131">
        <f>_xll.qlBlackDeltaCalculatorStrikeFromDelta(_xll.qlBlackDeltaCalculator(,R$5,"Spot",1,1,1,D10%*SQRT($P10)),R$6)</f>
        <v>0.97381999296923716</v>
      </c>
      <c r="S10" s="131">
        <f>_xll.qlBlackDeltaCalculatorStrikeFromDelta(_xll.qlBlackDeltaCalculator(,S$5,"Spot",1,1,1,E10%*SQRT($P10)),S$6)</f>
        <v>0.97909360844742399</v>
      </c>
      <c r="T10" s="131">
        <f>_xll.qlBlackDeltaCalculatorStrikeFromDelta(_xll.qlBlackDeltaCalculator(,T$5,"Spot",1,1,1,F10%*SQRT($P10)),T$6)</f>
        <v>0.9866356533723234</v>
      </c>
      <c r="U10" s="131">
        <f>_xll.qlBlackDeltaCalculatorStrikeFromDelta(_xll.qlBlackDeltaCalculator(,U$5,"Spot",1,1,1,G10%*SQRT($P10)),U$6)</f>
        <v>0.99248264437858891</v>
      </c>
      <c r="V10" s="132">
        <f>_xll.qlBlackDeltaCalculatorAtmStrike(_xll.qlBlackDeltaCalculator(,V$5,"Spot",1,1,1,H10%*SQRT($P10)),"AtmFwd")</f>
        <v>1</v>
      </c>
      <c r="W10" s="131">
        <f>_xll.qlBlackDeltaCalculatorStrikeFromDelta(_xll.qlBlackDeltaCalculator(,W$5,"Spot",1,1,1,I10%*SQRT($P10)),W$6)</f>
        <v>1.0081975741737856</v>
      </c>
      <c r="X10" s="131">
        <f>_xll.qlBlackDeltaCalculatorStrikeFromDelta(_xll.qlBlackDeltaCalculator(,X$5,"Spot",1,1,1,J10%*SQRT($P10)),X$6)</f>
        <v>1.0145953840021869</v>
      </c>
      <c r="Y10" s="131">
        <f>_xll.qlBlackDeltaCalculatorStrikeFromDelta(_xll.qlBlackDeltaCalculator(,Y$5,"Spot",1,1,1,K10%*SQRT($P10)),Y$6)</f>
        <v>1.0232308081582104</v>
      </c>
      <c r="Z10" s="131">
        <f>_xll.qlBlackDeltaCalculatorStrikeFromDelta(_xll.qlBlackDeltaCalculator(,Z$5,"Spot",1,1,1,L10%*SQRT($P10)),Z$6)</f>
        <v>1.0294142587366366</v>
      </c>
      <c r="AA10" s="133">
        <f>_xll.qlBlackDeltaCalculatorStrikeFromDelta(_xll.qlBlackDeltaCalculator(,AA$5,"Spot",1,1,1,M10%*SQRT($P10)),AA$6)</f>
        <v>1.0392850214398932</v>
      </c>
      <c r="AC10" s="145"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obj_00297#0002</v>
      </c>
      <c r="AI10" s="161">
        <f>_xll.qlSabrInterpolatedSmileSectionMaxError(AH10)</f>
        <v>9.5260580070938294E-4</v>
      </c>
      <c r="AJ10" s="162">
        <f>_xll.qlSabrInterpolatedSmileSectionAlpha(AH10)</f>
        <v>8.2993521586241292E-2</v>
      </c>
      <c r="AK10" s="161">
        <f>_xll.qlSabrInterpolatedSmileSectionBeta(AH10)</f>
        <v>0.7</v>
      </c>
      <c r="AL10" s="163">
        <f>_xll.qlSabrInterpolatedSmileSectionRho(AH10)</f>
        <v>0.13335743758855209</v>
      </c>
      <c r="AM10" s="164">
        <f>_xll.qlSabrInterpolatedSmileSectionNu(AH10)</f>
        <v>1.9872763867742893</v>
      </c>
      <c r="AN10" s="110" t="s">
        <v>58</v>
      </c>
      <c r="AO10" t="str">
        <f t="array" ref="AO10">_xll.qlInterpolatedSmileSection(,O10,Q10:AA10,C10:M10*(SQRT(P10)/100),1)</f>
        <v>obj_00298#0002</v>
      </c>
      <c r="AR10" t="str">
        <f>AO7</f>
        <v>obj_00271#0002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_xll.qlBlackDeltaCalculatorStrikeFromDelta(_xll.qlBlackDeltaCalculator(,Q$5,"Spot",1,1,1,C11%*SQRT($P11)),Q$6)</f>
        <v>0.96373144511583475</v>
      </c>
      <c r="R11" s="131">
        <f>_xll.qlBlackDeltaCalculatorStrikeFromDelta(_xll.qlBlackDeltaCalculator(,R$5,"Spot",1,1,1,D11%*SQRT($P11)),R$6)</f>
        <v>0.97232062595450719</v>
      </c>
      <c r="S11" s="131">
        <f>_xll.qlBlackDeltaCalculatorStrikeFromDelta(_xll.qlBlackDeltaCalculator(,S$5,"Spot",1,1,1,E11%*SQRT($P11)),S$6)</f>
        <v>0.97790979928746058</v>
      </c>
      <c r="T11" s="131">
        <f>_xll.qlBlackDeltaCalculatorStrikeFromDelta(_xll.qlBlackDeltaCalculator(,T$5,"Spot",1,1,1,F11%*SQRT($P11)),T$6)</f>
        <v>0.98586547896827414</v>
      </c>
      <c r="U11" s="131">
        <f>_xll.qlBlackDeltaCalculatorStrikeFromDelta(_xll.qlBlackDeltaCalculator(,U$5,"Spot",1,1,1,G11%*SQRT($P11)),U$6)</f>
        <v>0.9920352669440784</v>
      </c>
      <c r="V11" s="132">
        <f>_xll.qlBlackDeltaCalculatorAtmStrike(_xll.qlBlackDeltaCalculator(,V$5,"Spot",1,1,1,H11%*SQRT($P11)),"AtmFwd")</f>
        <v>1</v>
      </c>
      <c r="W11" s="131">
        <f>_xll.qlBlackDeltaCalculatorStrikeFromDelta(_xll.qlBlackDeltaCalculator(,W$5,"Spot",1,1,1,I11%*SQRT($P11)),W$6)</f>
        <v>1.0088074977264878</v>
      </c>
      <c r="X11" s="131">
        <f>_xll.qlBlackDeltaCalculatorStrikeFromDelta(_xll.qlBlackDeltaCalculator(,X$5,"Spot",1,1,1,J11%*SQRT($P11)),X$6)</f>
        <v>1.0157663889429189</v>
      </c>
      <c r="Y11" s="131">
        <f>_xll.qlBlackDeltaCalculatorStrikeFromDelta(_xll.qlBlackDeltaCalculator(,Y$5,"Spot",1,1,1,K11%*SQRT($P11)),Y$6)</f>
        <v>1.0250531830605865</v>
      </c>
      <c r="Z11" s="131">
        <f>_xll.qlBlackDeltaCalculatorStrikeFromDelta(_xll.qlBlackDeltaCalculator(,Z$5,"Spot",1,1,1,L11%*SQRT($P11)),Z$6)</f>
        <v>1.0321555154891269</v>
      </c>
      <c r="AA11" s="133">
        <f>_xll.qlBlackDeltaCalculatorStrikeFromDelta(_xll.qlBlackDeltaCalculator(,AA$5,"Spot",1,1,1,M11%*SQRT($P11)),AA$6)</f>
        <v>1.043210724342341</v>
      </c>
      <c r="AC11" s="145"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obj_002a4#0002</v>
      </c>
      <c r="AI11" s="161">
        <f>_xll.qlSabrInterpolatedSmileSectionMaxError(AH11)</f>
        <v>7.7488806200995408E-4</v>
      </c>
      <c r="AJ11" s="162">
        <f>_xll.qlSabrInterpolatedSmileSectionAlpha(AH11)</f>
        <v>7.2672281847895856E-2</v>
      </c>
      <c r="AK11" s="161">
        <f>_xll.qlSabrInterpolatedSmileSectionBeta(AH11)</f>
        <v>0.7</v>
      </c>
      <c r="AL11" s="163">
        <f>_xll.qlSabrInterpolatedSmileSectionRho(AH11)</f>
        <v>0.17120623633476631</v>
      </c>
      <c r="AM11" s="164">
        <f>_xll.qlSabrInterpolatedSmileSectionNu(AH11)</f>
        <v>1.7235791575604398</v>
      </c>
      <c r="AN11" s="110" t="s">
        <v>59</v>
      </c>
      <c r="AO11" t="str">
        <f t="array" ref="AO11">_xll.qlInterpolatedSmileSection(,O11,Q11:AA11,C11:M11*(SQRT(P11)/100),1)</f>
        <v>obj_002a5#0002</v>
      </c>
      <c r="AR11" t="str">
        <f>_xll.qlInterpolatedSmileSection(,O11,Q11:AA11,C11:M11,1,"Act/365 (Fixed)")</f>
        <v>obj_002a6#0002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_xll.qlBlackDeltaCalculatorStrikeFromDelta(_xll.qlBlackDeltaCalculator(,Q$5,"Spot",1,1,1,C12%*SQRT($P12)),Q$6)</f>
        <v>0.94954767290803344</v>
      </c>
      <c r="R12" s="131">
        <f>_xll.qlBlackDeltaCalculatorStrikeFromDelta(_xll.qlBlackDeltaCalculator(,R$5,"Spot",1,1,1,D12%*SQRT($P12)),R$6)</f>
        <v>0.96141449189410588</v>
      </c>
      <c r="S12" s="131">
        <f>_xll.qlBlackDeltaCalculatorStrikeFromDelta(_xll.qlBlackDeltaCalculator(,S$5,"Spot",1,1,1,E12%*SQRT($P12)),S$6)</f>
        <v>0.96917345291835821</v>
      </c>
      <c r="T12" s="131">
        <f>_xll.qlBlackDeltaCalculatorStrikeFromDelta(_xll.qlBlackDeltaCalculator(,T$5,"Spot",1,1,1,F12%*SQRT($P12)),T$6)</f>
        <v>0.98025588884390391</v>
      </c>
      <c r="U12" s="131">
        <f>_xll.qlBlackDeltaCalculatorStrikeFromDelta(_xll.qlBlackDeltaCalculator(,U$5,"Spot",1,1,1,G12%*SQRT($P12)),U$6)</f>
        <v>0.98889216014438275</v>
      </c>
      <c r="V12" s="132">
        <f>_xll.qlBlackDeltaCalculatorAtmStrike(_xll.qlBlackDeltaCalculator(,V$5,"Spot",1,1,1,H12%*SQRT($P12)),"AtmFwd")</f>
        <v>1</v>
      </c>
      <c r="W12" s="131">
        <f>_xll.qlBlackDeltaCalculatorStrikeFromDelta(_xll.qlBlackDeltaCalculator(,W$5,"Spot",1,1,1,I12%*SQRT($P12)),W$6)</f>
        <v>1.0127218960292173</v>
      </c>
      <c r="X12" s="131">
        <f>_xll.qlBlackDeltaCalculatorStrikeFromDelta(_xll.qlBlackDeltaCalculator(,X$5,"Spot",1,1,1,J12%*SQRT($P12)),X$6)</f>
        <v>1.0227858133567427</v>
      </c>
      <c r="Y12" s="131">
        <f>_xll.qlBlackDeltaCalculatorStrikeFromDelta(_xll.qlBlackDeltaCalculator(,Y$5,"Spot",1,1,1,K12%*SQRT($P12)),Y$6)</f>
        <v>1.036389326415498</v>
      </c>
      <c r="Z12" s="131">
        <f>_xll.qlBlackDeltaCalculatorStrikeFromDelta(_xll.qlBlackDeltaCalculator(,Z$5,"Spot",1,1,1,L12%*SQRT($P12)),Z$6)</f>
        <v>1.047578877085745</v>
      </c>
      <c r="AA12" s="133">
        <f>_xll.qlBlackDeltaCalculatorStrikeFromDelta(_xll.qlBlackDeltaCalculator(,AA$5,"Spot",1,1,1,M12%*SQRT($P12)),AA$6)</f>
        <v>1.0664023199739694</v>
      </c>
      <c r="AC12" s="145"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obj_002b2#0002</v>
      </c>
      <c r="AI12" s="161">
        <f>_xll.qlSabrInterpolatedSmileSectionMaxError(AH12)</f>
        <v>8.1714008099098567E-4</v>
      </c>
      <c r="AJ12" s="162">
        <f>_xll.qlSabrInterpolatedSmileSectionAlpha(AH12)</f>
        <v>7.2992789017602644E-2</v>
      </c>
      <c r="AK12" s="161">
        <f>_xll.qlSabrInterpolatedSmileSectionBeta(AH12)</f>
        <v>0.7</v>
      </c>
      <c r="AL12" s="163">
        <f>_xll.qlSabrInterpolatedSmileSectionRho(AH12)</f>
        <v>0.21138946638040845</v>
      </c>
      <c r="AM12" s="164">
        <f>_xll.qlSabrInterpolatedSmileSectionNu(AH12)</f>
        <v>1.3583214025833938</v>
      </c>
      <c r="AN12" s="110" t="s">
        <v>60</v>
      </c>
      <c r="AO12" t="str">
        <f t="array" ref="AO12">_xll.qlInterpolatedSmileSection(,O12,Q12:AA12,C12:M12*(SQRT(P12)/100),1)</f>
        <v>obj_002b3#0002</v>
      </c>
      <c r="AR12" t="str">
        <f>_xll.qlInterpolatedSmileSection(,O12,Q12:AA12,C12:M12,1,"Act/365 (Fixed)")</f>
        <v>obj_002b4#0002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265">
        <f>_xll.qlBlackDeltaCalculatorStrikeFromDelta(_xll.qlBlackDeltaCalculator(,Q$5,"Spot",1,1,1,C13%*SQRT($P13)),Q$6)</f>
        <v>0.93783084196211497</v>
      </c>
      <c r="R13" s="131">
        <f>_xll.qlBlackDeltaCalculatorStrikeFromDelta(_xll.qlBlackDeltaCalculator(,R$5,"Spot",1,1,1,D13%*SQRT($P13)),R$6)</f>
        <v>0.9525250595146586</v>
      </c>
      <c r="S13" s="131">
        <f>_xll.qlBlackDeltaCalculatorStrikeFromDelta(_xll.qlBlackDeltaCalculator(,S$5,"Spot",1,1,1,E13%*SQRT($P13)),S$6)</f>
        <v>0.9621378809473865</v>
      </c>
      <c r="T13" s="131">
        <f>_xll.qlBlackDeltaCalculatorStrikeFromDelta(_xll.qlBlackDeltaCalculator(,T$5,"Spot",1,1,1,F13%*SQRT($P13)),T$6)</f>
        <v>0.97580128526763166</v>
      </c>
      <c r="U13" s="131">
        <f>_xll.qlBlackDeltaCalculatorStrikeFromDelta(_xll.qlBlackDeltaCalculator(,U$5,"Spot",1,1,1,G13%*SQRT($P13)),U$6)</f>
        <v>0.98642410226775057</v>
      </c>
      <c r="V13" s="132">
        <f>_xll.qlBlackDeltaCalculatorAtmStrike(_xll.qlBlackDeltaCalculator(,V$5,"Spot",1,1,1,H13%*SQRT($P13)),"AtmFwd")</f>
        <v>1</v>
      </c>
      <c r="W13" s="131">
        <f>_xll.qlBlackDeltaCalculatorStrikeFromDelta(_xll.qlBlackDeltaCalculator(,W$5,"Spot",1,1,1,I13%*SQRT($P13)),W$6)</f>
        <v>1.0159173094247689</v>
      </c>
      <c r="X13" s="131">
        <f>_xll.qlBlackDeltaCalculatorStrikeFromDelta(_xll.qlBlackDeltaCalculator(,X$5,"Spot",1,1,1,J13%*SQRT($P13)),X$6)</f>
        <v>1.0286587116064256</v>
      </c>
      <c r="Y13" s="131">
        <f>_xll.qlBlackDeltaCalculatorStrikeFromDelta(_xll.qlBlackDeltaCalculator(,Y$5,"Spot",1,1,1,K13%*SQRT($P13)),Y$6)</f>
        <v>1.0464573763345759</v>
      </c>
      <c r="Z13" s="131">
        <f>_xll.qlBlackDeltaCalculatorStrikeFromDelta(_xll.qlBlackDeltaCalculator(,Z$5,"Spot",1,1,1,L13%*SQRT($P13)),Z$6)</f>
        <v>1.061404861051086</v>
      </c>
      <c r="AA13" s="133">
        <f>_xll.qlBlackDeltaCalculatorStrikeFromDelta(_xll.qlBlackDeltaCalculator(,AA$5,"Spot",1,1,1,M13%*SQRT($P13)),AA$6)</f>
        <v>1.0846836371535387</v>
      </c>
      <c r="AC13" s="145"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obj_002c0#0002</v>
      </c>
      <c r="AI13" s="161">
        <f>_xll.qlSabrInterpolatedSmileSectionMaxError(AH13)</f>
        <v>9.4549425336168391E-4</v>
      </c>
      <c r="AJ13" s="162">
        <f>_xll.qlSabrInterpolatedSmileSectionAlpha(AH13)</f>
        <v>7.331487018293488E-2</v>
      </c>
      <c r="AK13" s="161">
        <f>_xll.qlSabrInterpolatedSmileSectionBeta(AH13)</f>
        <v>0.7</v>
      </c>
      <c r="AL13" s="163">
        <f>_xll.qlSabrInterpolatedSmileSectionRho(AH13)</f>
        <v>0.22837876007890864</v>
      </c>
      <c r="AM13" s="164">
        <f>_xll.qlSabrInterpolatedSmileSectionNu(AH13)</f>
        <v>1.1804877628370005</v>
      </c>
      <c r="AN13" s="110" t="s">
        <v>61</v>
      </c>
      <c r="AO13" t="str">
        <f t="array" ref="AO13">_xll.qlInterpolatedSmileSection(,O13,Q13:AA13,C13:M13*(SQRT(P13)/100),1)</f>
        <v>obj_002c1#0002</v>
      </c>
      <c r="AR13" t="str">
        <f>_xll.qlInterpolatedSmileSection(,O13,Q13:AA13,C13:M13,1,"Act/365 (Fixed)")</f>
        <v>obj_002c2#0002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_xll.qlBlackDeltaCalculatorStrikeFromDelta(_xll.qlBlackDeltaCalculator(,Q$5,"Spot",1,1,1,C14%*SQRT($P14)),Q$6)</f>
        <v>0.92698340163643522</v>
      </c>
      <c r="R14" s="131">
        <f>_xll.qlBlackDeltaCalculatorStrikeFromDelta(_xll.qlBlackDeltaCalculator(,R$5,"Spot",1,1,1,D14%*SQRT($P14)),R$6)</f>
        <v>0.94423904348418219</v>
      </c>
      <c r="S14" s="131">
        <f>_xll.qlBlackDeltaCalculatorStrikeFromDelta(_xll.qlBlackDeltaCalculator(,S$5,"Spot",1,1,1,E14%*SQRT($P14)),S$6)</f>
        <v>0.95549651855043283</v>
      </c>
      <c r="T14" s="131">
        <f>_xll.qlBlackDeltaCalculatorStrikeFromDelta(_xll.qlBlackDeltaCalculator(,T$5,"Spot",1,1,1,F14%*SQRT($P14)),T$6)</f>
        <v>0.97159413119134419</v>
      </c>
      <c r="U14" s="131">
        <f>_xll.qlBlackDeltaCalculatorStrikeFromDelta(_xll.qlBlackDeltaCalculator(,U$5,"Spot",1,1,1,G14%*SQRT($P14)),U$6)</f>
        <v>0.98411878091707905</v>
      </c>
      <c r="V14" s="132">
        <f>_xll.qlBlackDeltaCalculatorAtmStrike(_xll.qlBlackDeltaCalculator(,V$5,"Spot",1,1,1,H14%*SQRT($P14)),"AtmFwd")</f>
        <v>1</v>
      </c>
      <c r="W14" s="131">
        <f>_xll.qlBlackDeltaCalculatorStrikeFromDelta(_xll.qlBlackDeltaCalculator(,W$5,"Spot",1,1,1,I14%*SQRT($P14)),W$6)</f>
        <v>1.0191386008497758</v>
      </c>
      <c r="X14" s="131">
        <f>_xll.qlBlackDeltaCalculatorStrikeFromDelta(_xll.qlBlackDeltaCalculator(,X$5,"Spot",1,1,1,J14%*SQRT($P14)),X$6)</f>
        <v>1.0343229670091751</v>
      </c>
      <c r="Y14" s="131">
        <f>_xll.qlBlackDeltaCalculatorStrikeFromDelta(_xll.qlBlackDeltaCalculator(,Y$5,"Spot",1,1,1,K14%*SQRT($P14)),Y$6)</f>
        <v>1.0550828644895078</v>
      </c>
      <c r="Z14" s="131">
        <f>_xll.qlBlackDeltaCalculatorStrikeFromDelta(_xll.qlBlackDeltaCalculator(,Z$5,"Spot",1,1,1,L14%*SQRT($P14)),Z$6)</f>
        <v>1.0716785856604811</v>
      </c>
      <c r="AA14" s="133">
        <f>_xll.qlBlackDeltaCalculatorStrikeFromDelta(_xll.qlBlackDeltaCalculator(,AA$5,"Spot",1,1,1,M14%*SQRT($P14)),AA$6)</f>
        <v>1.0993281637901897</v>
      </c>
      <c r="AC14" s="145"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obj_002ce#0002</v>
      </c>
      <c r="AI14" s="161">
        <f>_xll.qlSabrInterpolatedSmileSectionMaxError(AH14)</f>
        <v>5.1309316573390495E-4</v>
      </c>
      <c r="AJ14" s="162">
        <f>_xll.qlSabrInterpolatedSmileSectionAlpha(AH14)</f>
        <v>7.5331990254564898E-2</v>
      </c>
      <c r="AK14" s="161">
        <f>_xll.qlSabrInterpolatedSmileSectionBeta(AH14)</f>
        <v>0.7</v>
      </c>
      <c r="AL14" s="163">
        <f>_xll.qlSabrInterpolatedSmileSectionRho(AH14)</f>
        <v>0.22978551255653168</v>
      </c>
      <c r="AM14" s="164">
        <f>_xll.qlSabrInterpolatedSmileSectionNu(AH14)</f>
        <v>0.97681426688514883</v>
      </c>
      <c r="AN14" s="110" t="s">
        <v>62</v>
      </c>
      <c r="AO14" t="str">
        <f t="array" ref="AO14">_xll.qlInterpolatedSmileSection(,O14,Q14:AA14,C14:M14*(SQRT(P14)/100),1)</f>
        <v>obj_002cf#0002</v>
      </c>
      <c r="AR14" t="str">
        <f>_xll.qlInterpolatedSmileSection(,O14,Q14:AA14,C14:M14,1,"Act/365 (Fixed)")</f>
        <v>obj_002d0#0002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_xll.qlBlackDeltaCalculatorStrikeFromDelta(_xll.qlBlackDeltaCalculator(,Q$5,"Spot",1,1,1,C15%*SQRT($P15)),Q$6)</f>
        <v>0.91818936033094578</v>
      </c>
      <c r="R15" s="131">
        <f>_xll.qlBlackDeltaCalculatorStrikeFromDelta(_xll.qlBlackDeltaCalculator(,R$5,"Spot",1,1,1,D15%*SQRT($P15)),R$6)</f>
        <v>0.93763961221290837</v>
      </c>
      <c r="S15" s="131">
        <f>_xll.qlBlackDeltaCalculatorStrikeFromDelta(_xll.qlBlackDeltaCalculator(,S$5,"Spot",1,1,1,E15%*SQRT($P15)),S$6)</f>
        <v>0.95031018065838702</v>
      </c>
      <c r="T15" s="131">
        <f>_xll.qlBlackDeltaCalculatorStrikeFromDelta(_xll.qlBlackDeltaCalculator(,T$5,"Spot",1,1,1,F15%*SQRT($P15)),T$6)</f>
        <v>0.96834945164055963</v>
      </c>
      <c r="U15" s="131">
        <f>_xll.qlBlackDeltaCalculatorStrikeFromDelta(_xll.qlBlackDeltaCalculator(,U$5,"Spot",1,1,1,G15%*SQRT($P15)),U$6)</f>
        <v>0.98236945399505959</v>
      </c>
      <c r="V15" s="132">
        <f>_xll.qlBlackDeltaCalculatorAtmStrike(_xll.qlBlackDeltaCalculator(,V$5,"Spot",1,1,1,H15%*SQRT($P15)),"AtmFwd")</f>
        <v>1</v>
      </c>
      <c r="W15" s="131">
        <f>_xll.qlBlackDeltaCalculatorStrikeFromDelta(_xll.qlBlackDeltaCalculator(,W$5,"Spot",1,1,1,I15%*SQRT($P15)),W$6)</f>
        <v>1.0216631532010523</v>
      </c>
      <c r="X15" s="131">
        <f>_xll.qlBlackDeltaCalculatorStrikeFromDelta(_xll.qlBlackDeltaCalculator(,X$5,"Spot",1,1,1,J15%*SQRT($P15)),X$6)</f>
        <v>1.0389303389304581</v>
      </c>
      <c r="Y15" s="131">
        <f>_xll.qlBlackDeltaCalculatorStrikeFromDelta(_xll.qlBlackDeltaCalculator(,Y$5,"Spot",1,1,1,K15%*SQRT($P15)),Y$6)</f>
        <v>1.0628652526168958</v>
      </c>
      <c r="Z15" s="131">
        <f>_xll.qlBlackDeltaCalculatorStrikeFromDelta(_xll.qlBlackDeltaCalculator(,Z$5,"Spot",1,1,1,L15%*SQRT($P15)),Z$6)</f>
        <v>1.0822416005455924</v>
      </c>
      <c r="AA15" s="133">
        <f>_xll.qlBlackDeltaCalculatorStrikeFromDelta(_xll.qlBlackDeltaCalculator(,AA$5,"Spot",1,1,1,M15%*SQRT($P15)),AA$6)</f>
        <v>1.1125264556889267</v>
      </c>
      <c r="AC15" s="145"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obj_002dc#0002</v>
      </c>
      <c r="AI15" s="161">
        <f>_xll.qlSabrInterpolatedSmileSectionMaxError(AH15)</f>
        <v>1.2082962670043745E-3</v>
      </c>
      <c r="AJ15" s="162">
        <f>_xll.qlSabrInterpolatedSmileSectionAlpha(AH15)</f>
        <v>7.613265486527393E-2</v>
      </c>
      <c r="AK15" s="161">
        <f>_xll.qlSabrInterpolatedSmileSectionBeta(AH15)</f>
        <v>0.7</v>
      </c>
      <c r="AL15" s="163">
        <f>_xll.qlSabrInterpolatedSmileSectionRho(AH15)</f>
        <v>0.23520750773159116</v>
      </c>
      <c r="AM15" s="164">
        <f>_xll.qlSabrInterpolatedSmileSectionNu(AH15)</f>
        <v>0.90922096652536122</v>
      </c>
      <c r="AN15" s="110" t="s">
        <v>63</v>
      </c>
      <c r="AO15" t="str">
        <f t="array" ref="AO15">_xll.qlInterpolatedSmileSection(,O15,Q15:AA15,C15:M15*(SQRT(P15)/100),1)</f>
        <v>obj_002dd#0002</v>
      </c>
      <c r="AR15" t="str">
        <f>_xll.qlInterpolatedSmileSection(,O15,Q15:AA15,C15:M15,1,"Act/365 (Fixed)")</f>
        <v>obj_002de#0002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_xll.qlBlackDeltaCalculatorStrikeFromDelta(_xll.qlBlackDeltaCalculator(,Q$5,"Spot",1,1,1,C16%*SQRT($P16)),Q$6)</f>
        <v>0.90973970403493343</v>
      </c>
      <c r="R16" s="131">
        <f>_xll.qlBlackDeltaCalculatorStrikeFromDelta(_xll.qlBlackDeltaCalculator(,R$5,"Spot",1,1,1,D16%*SQRT($P16)),R$6)</f>
        <v>0.93122879962406546</v>
      </c>
      <c r="S16" s="131">
        <f>_xll.qlBlackDeltaCalculatorStrikeFromDelta(_xll.qlBlackDeltaCalculator(,S$5,"Spot",1,1,1,E16%*SQRT($P16)),S$6)</f>
        <v>0.9452528090535055</v>
      </c>
      <c r="T16" s="131">
        <f>_xll.qlBlackDeltaCalculatorStrikeFromDelta(_xll.qlBlackDeltaCalculator(,T$5,"Spot",1,1,1,F16%*SQRT($P16)),T$6)</f>
        <v>0.96518418968876163</v>
      </c>
      <c r="U16" s="131">
        <f>_xll.qlBlackDeltaCalculatorStrikeFromDelta(_xll.qlBlackDeltaCalculator(,U$5,"Spot",1,1,1,G16%*SQRT($P16)),U$6)</f>
        <v>0.98068589707636256</v>
      </c>
      <c r="V16" s="132">
        <f>_xll.qlBlackDeltaCalculatorAtmStrike(_xll.qlBlackDeltaCalculator(,V$5,"Spot",1,1,1,H16%*SQRT($P16)),"AtmFwd")</f>
        <v>1</v>
      </c>
      <c r="W16" s="131">
        <f>_xll.qlBlackDeltaCalculatorStrikeFromDelta(_xll.qlBlackDeltaCalculator(,W$5,"Spot",1,1,1,I16%*SQRT($P16)),W$6)</f>
        <v>1.0241751773857566</v>
      </c>
      <c r="X16" s="131">
        <f>_xll.qlBlackDeltaCalculatorStrikeFromDelta(_xll.qlBlackDeltaCalculator(,X$5,"Spot",1,1,1,J16%*SQRT($P16)),X$6)</f>
        <v>1.0435439362595249</v>
      </c>
      <c r="Y16" s="131">
        <f>_xll.qlBlackDeltaCalculatorStrikeFromDelta(_xll.qlBlackDeltaCalculator(,Y$5,"Spot",1,1,1,K16%*SQRT($P16)),Y$6)</f>
        <v>1.0702446352880173</v>
      </c>
      <c r="Z16" s="131">
        <f>_xll.qlBlackDeltaCalculatorStrikeFromDelta(_xll.qlBlackDeltaCalculator(,Z$5,"Spot",1,1,1,L16%*SQRT($P16)),Z$6)</f>
        <v>1.0923017130243335</v>
      </c>
      <c r="AA16" s="133">
        <f>_xll.qlBlackDeltaCalculatorStrikeFromDelta(_xll.qlBlackDeltaCalculator(,AA$5,"Spot",1,1,1,M16%*SQRT($P16)),AA$6)</f>
        <v>1.1269361943136444</v>
      </c>
      <c r="AC16" s="145"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obj_002ea#0002</v>
      </c>
      <c r="AI16" s="161">
        <f>_xll.qlSabrInterpolatedSmileSectionMaxError(AH16)</f>
        <v>1.1851314925623302E-3</v>
      </c>
      <c r="AJ16" s="162">
        <f>_xll.qlSabrInterpolatedSmileSectionAlpha(AH16)</f>
        <v>7.6587383101243744E-2</v>
      </c>
      <c r="AK16" s="161">
        <f>_xll.qlSabrInterpolatedSmileSectionBeta(AH16)</f>
        <v>0.7</v>
      </c>
      <c r="AL16" s="163">
        <f>_xll.qlSabrInterpolatedSmileSectionRho(AH16)</f>
        <v>0.23796516559486042</v>
      </c>
      <c r="AM16" s="164">
        <f>_xll.qlSabrInterpolatedSmileSectionNu(AH16)</f>
        <v>0.84842773270987026</v>
      </c>
      <c r="AN16" s="110" t="s">
        <v>64</v>
      </c>
      <c r="AO16" t="str">
        <f t="array" ref="AO16">_xll.qlInterpolatedSmileSection(,O16,Q16:AA16,C16:M16*(SQRT(P16)/100),1)</f>
        <v>obj_002eb#0002</v>
      </c>
      <c r="AR16" t="str">
        <f>_xll.qlInterpolatedSmileSection(,O16,Q16:AA16,C16:M16,1,"Act/365 (Fixed)")</f>
        <v>obj_002ec#0002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_xll.qlBlackDeltaCalculatorStrikeFromDelta(_xll.qlBlackDeltaCalculator(,Q$5,"Spot",1,1,1,C17%*SQRT($P17)),Q$6)</f>
        <v>0.89009024620573707</v>
      </c>
      <c r="R17" s="131">
        <f>_xll.qlBlackDeltaCalculatorStrikeFromDelta(_xll.qlBlackDeltaCalculator(,R$5,"Spot",1,1,1,D17%*SQRT($P17)),R$6)</f>
        <v>0.91606568979945247</v>
      </c>
      <c r="S17" s="131">
        <f>_xll.qlBlackDeltaCalculatorStrikeFromDelta(_xll.qlBlackDeltaCalculator(,S$5,"Spot",1,1,1,E17%*SQRT($P17)),S$6)</f>
        <v>0.9331660337850809</v>
      </c>
      <c r="T17" s="131">
        <f>_xll.qlBlackDeltaCalculatorStrikeFromDelta(_xll.qlBlackDeltaCalculator(,T$5,"Spot",1,1,1,F17%*SQRT($P17)),T$6)</f>
        <v>0.95748067685480265</v>
      </c>
      <c r="U17" s="131">
        <f>_xll.qlBlackDeltaCalculatorStrikeFromDelta(_xll.qlBlackDeltaCalculator(,U$5,"Spot",1,1,1,G17%*SQRT($P17)),U$6)</f>
        <v>0.97646499487002625</v>
      </c>
      <c r="V17" s="132">
        <f>_xll.qlBlackDeltaCalculatorAtmStrike(_xll.qlBlackDeltaCalculator(,V$5,"Spot",1,1,1,H17%*SQRT($P17)),"AtmFwd")</f>
        <v>1</v>
      </c>
      <c r="W17" s="131">
        <f>_xll.qlBlackDeltaCalculatorStrikeFromDelta(_xll.qlBlackDeltaCalculator(,W$5,"Spot",1,1,1,I17%*SQRT($P17)),W$6)</f>
        <v>1.0309578945671949</v>
      </c>
      <c r="X17" s="131">
        <f>_xll.qlBlackDeltaCalculatorStrikeFromDelta(_xll.qlBlackDeltaCalculator(,X$5,"Spot",1,1,1,J17%*SQRT($P17)),X$6)</f>
        <v>1.0556436876084894</v>
      </c>
      <c r="Y17" s="131">
        <f>_xll.qlBlackDeltaCalculatorStrikeFromDelta(_xll.qlBlackDeltaCalculator(,Y$5,"Spot",1,1,1,K17%*SQRT($P17)),Y$6)</f>
        <v>1.0905600559453918</v>
      </c>
      <c r="Z17" s="131">
        <f>_xll.qlBlackDeltaCalculatorStrikeFromDelta(_xll.qlBlackDeltaCalculator(,Z$5,"Spot",1,1,1,L17%*SQRT($P17)),Z$6)</f>
        <v>1.1191824066984488</v>
      </c>
      <c r="AA17" s="133">
        <f>_xll.qlBlackDeltaCalculatorStrikeFromDelta(_xll.qlBlackDeltaCalculator(,AA$5,"Spot",1,1,1,M17%*SQRT($P17)),AA$6)</f>
        <v>1.1648979153821191</v>
      </c>
      <c r="AC17" s="145"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obj_002f8#0002</v>
      </c>
      <c r="AI17" s="161">
        <f>_xll.qlSabrInterpolatedSmileSectionMaxError(AH17)</f>
        <v>1.4180134911340458E-3</v>
      </c>
      <c r="AJ17" s="162">
        <f>_xll.qlSabrInterpolatedSmileSectionAlpha(AH17)</f>
        <v>7.7856274973171199E-2</v>
      </c>
      <c r="AK17" s="161">
        <f>_xll.qlSabrInterpolatedSmileSectionBeta(AH17)</f>
        <v>0.7</v>
      </c>
      <c r="AL17" s="163">
        <f>_xll.qlSabrInterpolatedSmileSectionRho(AH17)</f>
        <v>0.26919455369626033</v>
      </c>
      <c r="AM17" s="164">
        <f>_xll.qlSabrInterpolatedSmileSectionNu(AH17)</f>
        <v>0.70929719036701733</v>
      </c>
      <c r="AN17" s="110" t="s">
        <v>65</v>
      </c>
      <c r="AO17" t="str">
        <f t="array" ref="AO17">_xll.qlInterpolatedSmileSection(,O17,Q17:AA17,C17:M17*(SQRT(P17)/100),1)</f>
        <v>obj_002f9#0002</v>
      </c>
      <c r="AR17" t="str">
        <f>_xll.qlInterpolatedSmileSection(,O17,Q17:AA17,C17:M17,1,"Act/365 (Fixed)")</f>
        <v>obj_002fa#0002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_xll.qlBlackDeltaCalculatorStrikeFromDelta(_xll.qlBlackDeltaCalculator(,Q$5,"Spot",1,1,1,C18%*SQRT($P18)),Q$6)</f>
        <v>0.87151206299808792</v>
      </c>
      <c r="R18" s="131">
        <f>_xll.qlBlackDeltaCalculatorStrikeFromDelta(_xll.qlBlackDeltaCalculator(,R$5,"Spot",1,1,1,D18%*SQRT($P18)),R$6)</f>
        <v>0.90216284644338041</v>
      </c>
      <c r="S18" s="131">
        <f>_xll.qlBlackDeltaCalculatorStrikeFromDelta(_xll.qlBlackDeltaCalculator(,S$5,"Spot",1,1,1,E18%*SQRT($P18)),S$6)</f>
        <v>0.92234769785879311</v>
      </c>
      <c r="T18" s="131">
        <f>_xll.qlBlackDeltaCalculatorStrikeFromDelta(_xll.qlBlackDeltaCalculator(,T$5,"Spot",1,1,1,F18%*SQRT($P18)),T$6)</f>
        <v>0.95081286797024822</v>
      </c>
      <c r="U18" s="131">
        <f>_xll.qlBlackDeltaCalculatorStrikeFromDelta(_xll.qlBlackDeltaCalculator(,U$5,"Spot",1,1,1,G18%*SQRT($P18)),U$6)</f>
        <v>0.97294871335629129</v>
      </c>
      <c r="V18" s="132">
        <f>_xll.qlBlackDeltaCalculatorAtmStrike(_xll.qlBlackDeltaCalculator(,V$5,"Spot",1,1,1,H18%*SQRT($P18)),"AtmFwd")</f>
        <v>1</v>
      </c>
      <c r="W18" s="131">
        <f>_xll.qlBlackDeltaCalculatorStrikeFromDelta(_xll.qlBlackDeltaCalculator(,W$5,"Spot",1,1,1,I18%*SQRT($P18)),W$6)</f>
        <v>1.0371120792715558</v>
      </c>
      <c r="X18" s="131">
        <f>_xll.qlBlackDeltaCalculatorStrikeFromDelta(_xll.qlBlackDeltaCalculator(,X$5,"Spot",1,1,1,J18%*SQRT($P18)),X$6)</f>
        <v>1.0668476834085139</v>
      </c>
      <c r="Y18" s="131">
        <f>_xll.qlBlackDeltaCalculatorStrikeFromDelta(_xll.qlBlackDeltaCalculator(,Y$5,"Spot",1,1,1,K18%*SQRT($P18)),Y$6)</f>
        <v>1.1095919855494891</v>
      </c>
      <c r="Z18" s="131">
        <f>_xll.qlBlackDeltaCalculatorStrikeFromDelta(_xll.qlBlackDeltaCalculator(,Z$5,"Spot",1,1,1,L18%*SQRT($P18)),Z$6)</f>
        <v>1.1457807621080653</v>
      </c>
      <c r="AA18" s="133">
        <f>_xll.qlBlackDeltaCalculatorStrikeFromDelta(_xll.qlBlackDeltaCalculator(,AA$5,"Spot",1,1,1,M18%*SQRT($P18)),AA$6)</f>
        <v>1.203642429536993</v>
      </c>
      <c r="AC18" s="145"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obj_00306#0002</v>
      </c>
      <c r="AI18" s="161">
        <f>_xll.qlSabrInterpolatedSmileSectionMaxError(AH18)</f>
        <v>1.5719237141324227E-3</v>
      </c>
      <c r="AJ18" s="162">
        <f>_xll.qlSabrInterpolatedSmileSectionAlpha(AH18)</f>
        <v>7.859664143535379E-2</v>
      </c>
      <c r="AK18" s="161">
        <f>_xll.qlSabrInterpolatedSmileSectionBeta(AH18)</f>
        <v>0.7</v>
      </c>
      <c r="AL18" s="163">
        <f>_xll.qlSabrInterpolatedSmileSectionRho(AH18)</f>
        <v>0.27496347801663867</v>
      </c>
      <c r="AM18" s="164">
        <f>_xll.qlSabrInterpolatedSmileSectionNu(AH18)</f>
        <v>0.65308478641360446</v>
      </c>
      <c r="AN18" s="110" t="s">
        <v>66</v>
      </c>
      <c r="AO18" t="str">
        <f t="array" ref="AO18">_xll.qlInterpolatedSmileSection(,O18,Q18:AA18,C18:M18*(SQRT(P18)/100),1)</f>
        <v>obj_00307#0002</v>
      </c>
      <c r="AR18" t="str">
        <f>_xll.qlInterpolatedSmileSection(,O18,Q18:AA18,C18:M18,1,"Act/365 (Fixed)")</f>
        <v>obj_00308#0002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_xll.qlBlackDeltaCalculatorStrikeFromDelta(_xll.qlBlackDeltaCalculator(,Q$5,"Spot",1,1,1,C19%*SQRT($P19)),Q$6)</f>
        <v>0.8429489632881676</v>
      </c>
      <c r="R19" s="131">
        <f>_xll.qlBlackDeltaCalculatorStrikeFromDelta(_xll.qlBlackDeltaCalculator(,R$5,"Spot",1,1,1,D19%*SQRT($P19)),R$6)</f>
        <v>0.87976752446212569</v>
      </c>
      <c r="S19" s="131">
        <f>_xll.qlBlackDeltaCalculatorStrikeFromDelta(_xll.qlBlackDeltaCalculator(,S$5,"Spot",1,1,1,E19%*SQRT($P19)),S$6)</f>
        <v>0.90427989773150452</v>
      </c>
      <c r="T19" s="131">
        <f>_xll.qlBlackDeltaCalculatorStrikeFromDelta(_xll.qlBlackDeltaCalculator(,T$5,"Spot",1,1,1,F19%*SQRT($P19)),T$6)</f>
        <v>0.93935330529871941</v>
      </c>
      <c r="U19" s="131">
        <f>_xll.qlBlackDeltaCalculatorStrikeFromDelta(_xll.qlBlackDeltaCalculator(,U$5,"Spot",1,1,1,G19%*SQRT($P19)),U$6)</f>
        <v>0.96694187846644797</v>
      </c>
      <c r="V19" s="132">
        <f>_xll.qlBlackDeltaCalculatorAtmStrike(_xll.qlBlackDeltaCalculator(,V$5,"Spot",1,1,1,H19%*SQRT($P19)),"AtmFwd")</f>
        <v>1</v>
      </c>
      <c r="W19" s="131">
        <f>_xll.qlBlackDeltaCalculatorStrikeFromDelta(_xll.qlBlackDeltaCalculator(,W$5,"Spot",1,1,1,I19%*SQRT($P19)),W$6)</f>
        <v>1.0483738031663925</v>
      </c>
      <c r="X19" s="131">
        <f>_xll.qlBlackDeltaCalculatorStrikeFromDelta(_xll.qlBlackDeltaCalculator(,X$5,"Spot",1,1,1,J19%*SQRT($P19)),X$6)</f>
        <v>1.0865217345307299</v>
      </c>
      <c r="Y19" s="131">
        <f>_xll.qlBlackDeltaCalculatorStrikeFromDelta(_xll.qlBlackDeltaCalculator(,Y$5,"Spot",1,1,1,K19%*SQRT($P19)),Y$6)</f>
        <v>1.1412268890235879</v>
      </c>
      <c r="Z19" s="131">
        <f>_xll.qlBlackDeltaCalculatorStrikeFromDelta(_xll.qlBlackDeltaCalculator(,Z$5,"Spot",1,1,1,L19%*SQRT($P19)),Z$6)</f>
        <v>1.1889376968508281</v>
      </c>
      <c r="AA19" s="133">
        <f>_xll.qlBlackDeltaCalculatorStrikeFromDelta(_xll.qlBlackDeltaCalculator(,AA$5,"Spot",1,1,1,M19%*SQRT($P19)),AA$6)</f>
        <v>1.2645910179624942</v>
      </c>
      <c r="AC19" s="145"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obj_00314#0002</v>
      </c>
      <c r="AI19" s="161">
        <f>_xll.qlSabrInterpolatedSmileSectionMaxError(AH19)</f>
        <v>1.4019950415772447E-3</v>
      </c>
      <c r="AJ19" s="162">
        <f>_xll.qlSabrInterpolatedSmileSectionAlpha(AH19)</f>
        <v>8.116297139295138E-2</v>
      </c>
      <c r="AK19" s="161">
        <f>_xll.qlSabrInterpolatedSmileSectionBeta(AH19)</f>
        <v>0.7</v>
      </c>
      <c r="AL19" s="163">
        <f>_xll.qlSabrInterpolatedSmileSectionRho(AH19)</f>
        <v>0.28936606266919329</v>
      </c>
      <c r="AM19" s="164">
        <f>_xll.qlSabrInterpolatedSmileSectionNu(AH19)</f>
        <v>0.5221663276987093</v>
      </c>
      <c r="AN19" s="110" t="s">
        <v>67</v>
      </c>
      <c r="AO19" t="str">
        <f t="array" ref="AO19">_xll.qlInterpolatedSmileSection(,O19,Q19:AA19,C19:M19*(SQRT(P19)/100),1)</f>
        <v>obj_00315#0002</v>
      </c>
      <c r="AR19" t="str">
        <f>_xll.qlInterpolatedSmileSection(,O19,Q19:AA19,C19:M19,1,"Act/365 (Fixed)")</f>
        <v>obj_00316#0002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_xll.qlBlackDeltaCalculatorStrikeFromDelta(_xll.qlBlackDeltaCalculator(,Q$5,"Spot",1,1,1,C20%*SQRT($P20)),Q$6)</f>
        <v>0.81977791616525053</v>
      </c>
      <c r="R20" s="131">
        <f>_xll.qlBlackDeltaCalculatorStrikeFromDelta(_xll.qlBlackDeltaCalculator(,R$5,"Spot",1,1,1,D20%*SQRT($P20)),R$6)</f>
        <v>0.86165892349133688</v>
      </c>
      <c r="S20" s="131">
        <f>_xll.qlBlackDeltaCalculatorStrikeFromDelta(_xll.qlBlackDeltaCalculator(,S$5,"Spot",1,1,1,E20%*SQRT($P20)),S$6)</f>
        <v>0.88982755665593294</v>
      </c>
      <c r="T20" s="131">
        <f>_xll.qlBlackDeltaCalculatorStrikeFromDelta(_xll.qlBlackDeltaCalculator(,T$5,"Spot",1,1,1,F20%*SQRT($P20)),T$6)</f>
        <v>0.93028278980039003</v>
      </c>
      <c r="U20" s="131">
        <f>_xll.qlBlackDeltaCalculatorStrikeFromDelta(_xll.qlBlackDeltaCalculator(,U$5,"Spot",1,1,1,G20%*SQRT($P20)),U$6)</f>
        <v>0.96233846638777842</v>
      </c>
      <c r="V20" s="132">
        <f>_xll.qlBlackDeltaCalculatorAtmStrike(_xll.qlBlackDeltaCalculator(,V$5,"Spot",1,1,1,H20%*SQRT($P20)),"AtmFwd")</f>
        <v>1</v>
      </c>
      <c r="W20" s="131">
        <f>_xll.qlBlackDeltaCalculatorStrikeFromDelta(_xll.qlBlackDeltaCalculator(,W$5,"Spot",1,1,1,I20%*SQRT($P20)),W$6)</f>
        <v>1.0583321433341097</v>
      </c>
      <c r="X20" s="131">
        <f>_xll.qlBlackDeltaCalculatorStrikeFromDelta(_xll.qlBlackDeltaCalculator(,X$5,"Spot",1,1,1,J20%*SQRT($P20)),X$6)</f>
        <v>1.1039935173808249</v>
      </c>
      <c r="Y20" s="131">
        <f>_xll.qlBlackDeltaCalculatorStrikeFromDelta(_xll.qlBlackDeltaCalculator(,Y$5,"Spot",1,1,1,K20%*SQRT($P20)),Y$6)</f>
        <v>1.173580786868657</v>
      </c>
      <c r="Z20" s="131">
        <f>_xll.qlBlackDeltaCalculatorStrikeFromDelta(_xll.qlBlackDeltaCalculator(,Z$5,"Spot",1,1,1,L20%*SQRT($P20)),Z$6)</f>
        <v>1.228831307129516</v>
      </c>
      <c r="AA20" s="133">
        <f>_xll.qlBlackDeltaCalculatorStrikeFromDelta(_xll.qlBlackDeltaCalculator(,AA$5,"Spot",1,1,1,M20%*SQRT($P20)),AA$6)</f>
        <v>1.3220402018308981</v>
      </c>
      <c r="AC20" s="145"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obj_00322#0002</v>
      </c>
      <c r="AI20" s="161">
        <f>_xll.qlSabrInterpolatedSmileSectionMaxError(AH20)</f>
        <v>1.9405232246043069E-3</v>
      </c>
      <c r="AJ20" s="162">
        <f>_xll.qlSabrInterpolatedSmileSectionAlpha(AH20)</f>
        <v>8.2325827965457024E-2</v>
      </c>
      <c r="AK20" s="161">
        <f>_xll.qlSabrInterpolatedSmileSectionBeta(AH20)</f>
        <v>0.7</v>
      </c>
      <c r="AL20" s="163">
        <f>_xll.qlSabrInterpolatedSmileSectionRho(AH20)</f>
        <v>0.30518828399235987</v>
      </c>
      <c r="AM20" s="164">
        <f>_xll.qlSabrInterpolatedSmileSectionNu(AH20)</f>
        <v>0.45969066326625779</v>
      </c>
      <c r="AN20" s="110" t="s">
        <v>68</v>
      </c>
      <c r="AO20" t="str">
        <f t="array" ref="AO20">_xll.qlInterpolatedSmileSection(,O20,Q20:AA20,C20:M20*(SQRT(P20)/100),1)</f>
        <v>obj_00323#0002</v>
      </c>
      <c r="AR20" t="str">
        <f>_xll.qlInterpolatedSmileSection(,O20,Q20:AA20,C20:M20,1,"Act/365 (Fixed)")</f>
        <v>obj_00324#0002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_xll.qlBlackDeltaCalculatorStrikeFromDelta(_xll.qlBlackDeltaCalculator(,Q$5,"Spot",1,1,1,C21%*SQRT($P21)),Q$6)</f>
        <v>0.78342539489953278</v>
      </c>
      <c r="R21" s="131">
        <f>_xll.qlBlackDeltaCalculatorStrikeFromDelta(_xll.qlBlackDeltaCalculator(,R$5,"Spot",1,1,1,D21%*SQRT($P21)),R$6)</f>
        <v>0.83278875030483301</v>
      </c>
      <c r="S21" s="131">
        <f>_xll.qlBlackDeltaCalculatorStrikeFromDelta(_xll.qlBlackDeltaCalculator(,S$5,"Spot",1,1,1,E21%*SQRT($P21)),S$6)</f>
        <v>0.8665709487848724</v>
      </c>
      <c r="T21" s="131">
        <f>_xll.qlBlackDeltaCalculatorStrikeFromDelta(_xll.qlBlackDeltaCalculator(,T$5,"Spot",1,1,1,F21%*SQRT($P21)),T$6)</f>
        <v>0.91563019220769148</v>
      </c>
      <c r="U21" s="131">
        <f>_xll.qlBlackDeltaCalculatorStrikeFromDelta(_xll.qlBlackDeltaCalculator(,U$5,"Spot",1,1,1,G21%*SQRT($P21)),U$6)</f>
        <v>0.95517804073531776</v>
      </c>
      <c r="V21" s="132">
        <f>_xll.qlBlackDeltaCalculatorAtmStrike(_xll.qlBlackDeltaCalculator(,V$5,"Spot",1,1,1,H21%*SQRT($P21)),"AtmFwd")</f>
        <v>1</v>
      </c>
      <c r="W21" s="131">
        <f>_xll.qlBlackDeltaCalculatorStrikeFromDelta(_xll.qlBlackDeltaCalculator(,W$5,"Spot",1,1,1,I21%*SQRT($P21)),W$6)</f>
        <v>1.0762730105434177</v>
      </c>
      <c r="X21" s="131">
        <f>_xll.qlBlackDeltaCalculatorStrikeFromDelta(_xll.qlBlackDeltaCalculator(,X$5,"Spot",1,1,1,J21%*SQRT($P21)),X$6)</f>
        <v>1.1351379517977922</v>
      </c>
      <c r="Y21" s="131">
        <f>_xll.qlBlackDeltaCalculatorStrikeFromDelta(_xll.qlBlackDeltaCalculator(,Y$5,"Spot",1,1,1,K21%*SQRT($P21)),Y$6)</f>
        <v>1.2257173512695732</v>
      </c>
      <c r="Z21" s="131">
        <f>_xll.qlBlackDeltaCalculatorStrikeFromDelta(_xll.qlBlackDeltaCalculator(,Z$5,"Spot",1,1,1,L21%*SQRT($P21)),Z$6)</f>
        <v>1.2987149065579648</v>
      </c>
      <c r="AA21" s="133">
        <f>_xll.qlBlackDeltaCalculatorStrikeFromDelta(_xll.qlBlackDeltaCalculator(,AA$5,"Spot",1,1,1,M21%*SQRT($P21)),AA$6)</f>
        <v>1.4227526859783537</v>
      </c>
      <c r="AC21" s="145"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obj_00330#0002</v>
      </c>
      <c r="AI21" s="161">
        <f>_xll.qlSabrInterpolatedSmileSectionMaxError(AH21)</f>
        <v>1.8965670262242329E-3</v>
      </c>
      <c r="AJ21" s="162">
        <f>_xll.qlSabrInterpolatedSmileSectionAlpha(AH21)</f>
        <v>8.403346686842568E-2</v>
      </c>
      <c r="AK21" s="161">
        <f>_xll.qlSabrInterpolatedSmileSectionBeta(AH21)</f>
        <v>0.7</v>
      </c>
      <c r="AL21" s="163">
        <f>_xll.qlSabrInterpolatedSmileSectionRho(AH21)</f>
        <v>0.32437404757411376</v>
      </c>
      <c r="AM21" s="164">
        <f>_xll.qlSabrInterpolatedSmileSectionNu(AH21)</f>
        <v>0.37090830901780936</v>
      </c>
      <c r="AN21" s="110" t="s">
        <v>69</v>
      </c>
      <c r="AO21" t="str">
        <f t="array" ref="AO21">_xll.qlInterpolatedSmileSection(,O21,Q21:AA21,C21:M21*(SQRT(P21)/100),1)</f>
        <v>obj_00331#0002</v>
      </c>
      <c r="AR21" t="str">
        <f>_xll.qlInterpolatedSmileSection(,O21,Q21:AA21,C21:M21,1,"Act/365 (Fixed)")</f>
        <v>obj_00332#0002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_xll.qlBlackDeltaCalculatorStrikeFromDelta(_xll.qlBlackDeltaCalculator(,Q$5,"Spot",1,1,1,C22%*SQRT($P22)),Q$6)</f>
        <v>0.75311580479396079</v>
      </c>
      <c r="R22" s="131">
        <f>_xll.qlBlackDeltaCalculatorStrikeFromDelta(_xll.qlBlackDeltaCalculator(,R$5,"Spot",1,1,1,D22%*SQRT($P22)),R$6)</f>
        <v>0.80883138746764216</v>
      </c>
      <c r="S22" s="131">
        <f>_xll.qlBlackDeltaCalculatorStrikeFromDelta(_xll.qlBlackDeltaCalculator(,S$5,"Spot",1,1,1,E22%*SQRT($P22)),S$6)</f>
        <v>0.84729933246335476</v>
      </c>
      <c r="T22" s="131">
        <f>_xll.qlBlackDeltaCalculatorStrikeFromDelta(_xll.qlBlackDeltaCalculator(,T$5,"Spot",1,1,1,F22%*SQRT($P22)),T$6)</f>
        <v>0.9037526587034197</v>
      </c>
      <c r="U22" s="131">
        <f>_xll.qlBlackDeltaCalculatorStrikeFromDelta(_xll.qlBlackDeltaCalculator(,U$5,"Spot",1,1,1,G22%*SQRT($P22)),U$6)</f>
        <v>0.94969847780931238</v>
      </c>
      <c r="V22" s="132">
        <f>_xll.qlBlackDeltaCalculatorAtmStrike(_xll.qlBlackDeltaCalculator(,V$5,"Spot",1,1,1,H22%*SQRT($P22)),"AtmFwd")</f>
        <v>1</v>
      </c>
      <c r="W22" s="131">
        <f>_xll.qlBlackDeltaCalculatorStrikeFromDelta(_xll.qlBlackDeltaCalculator(,W$5,"Spot",1,1,1,I22%*SQRT($P22)),W$6)</f>
        <v>1.0927977752647746</v>
      </c>
      <c r="X22" s="131">
        <f>_xll.qlBlackDeltaCalculatorStrikeFromDelta(_xll.qlBlackDeltaCalculator(,X$5,"Spot",1,1,1,J22%*SQRT($P22)),X$6)</f>
        <v>1.1636405594826313</v>
      </c>
      <c r="Y22" s="131">
        <f>_xll.qlBlackDeltaCalculatorStrikeFromDelta(_xll.qlBlackDeltaCalculator(,Y$5,"Spot",1,1,1,K22%*SQRT($P22)),Y$6)</f>
        <v>1.2738091784235186</v>
      </c>
      <c r="Z22" s="131">
        <f>_xll.qlBlackDeltaCalculatorStrikeFromDelta(_xll.qlBlackDeltaCalculator(,Z$5,"Spot",1,1,1,L22%*SQRT($P22)),Z$6)</f>
        <v>1.3631145720868014</v>
      </c>
      <c r="AA22" s="133">
        <f>_xll.qlBlackDeltaCalculatorStrikeFromDelta(_xll.qlBlackDeltaCalculator(,AA$5,"Spot",1,1,1,M22%*SQRT($P22)),AA$6)</f>
        <v>1.5170231574558808</v>
      </c>
      <c r="AC22" s="145"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obj_0033e#0002</v>
      </c>
      <c r="AI22" s="161">
        <f>_xll.qlSabrInterpolatedSmileSectionMaxError(AH22)</f>
        <v>1.8986219736604193E-3</v>
      </c>
      <c r="AJ22" s="162">
        <f>_xll.qlSabrInterpolatedSmileSectionAlpha(AH22)</f>
        <v>8.524399136572304E-2</v>
      </c>
      <c r="AK22" s="161">
        <f>_xll.qlSabrInterpolatedSmileSectionBeta(AH22)</f>
        <v>0.7</v>
      </c>
      <c r="AL22" s="163">
        <f>_xll.qlSabrInterpolatedSmileSectionRho(AH22)</f>
        <v>0.33202990560466433</v>
      </c>
      <c r="AM22" s="164">
        <f>_xll.qlSabrInterpolatedSmileSectionNu(AH22)</f>
        <v>0.32093046001713438</v>
      </c>
      <c r="AN22" s="110" t="s">
        <v>70</v>
      </c>
      <c r="AO22" t="str">
        <f t="array" ref="AO22">_xll.qlInterpolatedSmileSection(,O22,Q22:AA22,C22:M22*(SQRT(P22)/100),1)</f>
        <v>obj_0033f#0002</v>
      </c>
      <c r="AR22" t="str">
        <f>_xll.qlInterpolatedSmileSection(,O22,Q22:AA22,C22:M22,1,"Act/365 (Fixed)")</f>
        <v>obj_00340#0002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_xll.qlBlackDeltaCalculatorStrikeFromDelta(_xll.qlBlackDeltaCalculator(,Q$5,"Spot",1,1,1,C23%*SQRT($P23)),Q$6)</f>
        <v>0.72482067974150644</v>
      </c>
      <c r="R23" s="131">
        <f>_xll.qlBlackDeltaCalculatorStrikeFromDelta(_xll.qlBlackDeltaCalculator(,R$5,"Spot",1,1,1,D23%*SQRT($P23)),R$6)</f>
        <v>0.786866707568874</v>
      </c>
      <c r="S23" s="131">
        <f>_xll.qlBlackDeltaCalculatorStrikeFromDelta(_xll.qlBlackDeltaCalculator(,S$5,"Spot",1,1,1,E23%*SQRT($P23)),S$6)</f>
        <v>0.83005751159217978</v>
      </c>
      <c r="T23" s="131">
        <f>_xll.qlBlackDeltaCalculatorStrikeFromDelta(_xll.qlBlackDeltaCalculator(,T$5,"Spot",1,1,1,F23%*SQRT($P23)),T$6)</f>
        <v>0.89346384294877235</v>
      </c>
      <c r="U23" s="131">
        <f>_xll.qlBlackDeltaCalculatorStrikeFromDelta(_xll.qlBlackDeltaCalculator(,U$5,"Spot",1,1,1,G23%*SQRT($P23)),U$6)</f>
        <v>0.94525347018674644</v>
      </c>
      <c r="V23" s="132">
        <f>_xll.qlBlackDeltaCalculatorAtmStrike(_xll.qlBlackDeltaCalculator(,V$5,"Spot",1,1,1,H23%*SQRT($P23)),"AtmFwd")</f>
        <v>1</v>
      </c>
      <c r="W23" s="131">
        <f>_xll.qlBlackDeltaCalculatorStrikeFromDelta(_xll.qlBlackDeltaCalculator(,W$5,"Spot",1,1,1,I23%*SQRT($P23)),W$6)</f>
        <v>1.1087665530202251</v>
      </c>
      <c r="X23" s="131">
        <f>_xll.qlBlackDeltaCalculatorStrikeFromDelta(_xll.qlBlackDeltaCalculator(,X$5,"Spot",1,1,1,J23%*SQRT($P23)),X$6)</f>
        <v>1.1911889735583387</v>
      </c>
      <c r="Y23" s="131">
        <f>_xll.qlBlackDeltaCalculatorStrikeFromDelta(_xll.qlBlackDeltaCalculator(,Y$5,"Spot",1,1,1,K23%*SQRT($P23)),Y$6)</f>
        <v>1.3214613447450863</v>
      </c>
      <c r="Z23" s="131">
        <f>_xll.qlBlackDeltaCalculatorStrikeFromDelta(_xll.qlBlackDeltaCalculator(,Z$5,"Spot",1,1,1,L23%*SQRT($P23)),Z$6)</f>
        <v>1.4287106027326326</v>
      </c>
      <c r="AA23" s="133">
        <f>_xll.qlBlackDeltaCalculatorStrikeFromDelta(_xll.qlBlackDeltaCalculator(,AA$5,"Spot",1,1,1,M23%*SQRT($P23)),AA$6)</f>
        <v>1.6156334453893746</v>
      </c>
      <c r="AC23" s="145"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obj_0034c#0002</v>
      </c>
      <c r="AI23" s="161">
        <f>_xll.qlSabrInterpolatedSmileSectionMaxError(AH23)</f>
        <v>1.9134949650280314E-3</v>
      </c>
      <c r="AJ23" s="162">
        <f>_xll.qlSabrInterpolatedSmileSectionAlpha(AH23)</f>
        <v>8.6204665491282723E-2</v>
      </c>
      <c r="AK23" s="161">
        <f>_xll.qlSabrInterpolatedSmileSectionBeta(AH23)</f>
        <v>0.7</v>
      </c>
      <c r="AL23" s="163">
        <f>_xll.qlSabrInterpolatedSmileSectionRho(AH23)</f>
        <v>0.32755613306884723</v>
      </c>
      <c r="AM23" s="164">
        <f>_xll.qlSabrInterpolatedSmileSectionNu(AH23)</f>
        <v>0.29340195593178192</v>
      </c>
      <c r="AN23" s="110" t="s">
        <v>71</v>
      </c>
      <c r="AO23" t="str">
        <f t="array" ref="AO23">_xll.qlInterpolatedSmileSection(,O23,Q23:AA23,C23:M23*(SQRT(P23)/100),1)</f>
        <v>obj_0034d#0002</v>
      </c>
      <c r="AR23" t="str">
        <f>_xll.qlInterpolatedSmileSection(,O23,Q23:AA23,C23:M23,1,"Act/365 (Fixed)")</f>
        <v>obj_0034e#0002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_xll.qlBlackDeltaCalculatorStrikeFromDelta(_xll.qlBlackDeltaCalculator(,Q$5,"Spot",1,1,1,C24%*SQRT($P24)),Q$6)</f>
        <v>0.69991414155848686</v>
      </c>
      <c r="R24" s="131">
        <f>_xll.qlBlackDeltaCalculatorStrikeFromDelta(_xll.qlBlackDeltaCalculator(,R$5,"Spot",1,1,1,D24%*SQRT($P24)),R$6)</f>
        <v>0.76725362571487732</v>
      </c>
      <c r="S24" s="131">
        <f>_xll.qlBlackDeltaCalculatorStrikeFromDelta(_xll.qlBlackDeltaCalculator(,S$5,"Spot",1,1,1,E24%*SQRT($P24)),S$6)</f>
        <v>0.81392733391422145</v>
      </c>
      <c r="T24" s="131">
        <f>_xll.qlBlackDeltaCalculatorStrikeFromDelta(_xll.qlBlackDeltaCalculator(,T$5,"Spot",1,1,1,F24%*SQRT($P24)),T$6)</f>
        <v>0.88378957277260561</v>
      </c>
      <c r="U24" s="131">
        <f>_xll.qlBlackDeltaCalculatorStrikeFromDelta(_xll.qlBlackDeltaCalculator(,U$5,"Spot",1,1,1,G24%*SQRT($P24)),U$6)</f>
        <v>0.94139729761526714</v>
      </c>
      <c r="V24" s="132">
        <f>_xll.qlBlackDeltaCalculatorAtmStrike(_xll.qlBlackDeltaCalculator(,V$5,"Spot",1,1,1,H24%*SQRT($P24)),"AtmFwd")</f>
        <v>1</v>
      </c>
      <c r="W24" s="131">
        <f>_xll.qlBlackDeltaCalculatorStrikeFromDelta(_xll.qlBlackDeltaCalculator(,W$5,"Spot",1,1,1,I24%*SQRT($P24)),W$6)</f>
        <v>1.1241361336797724</v>
      </c>
      <c r="X24" s="131">
        <f>_xll.qlBlackDeltaCalculatorStrikeFromDelta(_xll.qlBlackDeltaCalculator(,X$5,"Spot",1,1,1,J24%*SQRT($P24)),X$6)</f>
        <v>1.2170613923656564</v>
      </c>
      <c r="Y24" s="131">
        <f>_xll.qlBlackDeltaCalculatorStrikeFromDelta(_xll.qlBlackDeltaCalculator(,Y$5,"Spot",1,1,1,K24%*SQRT($P24)),Y$6)</f>
        <v>1.3642339392490561</v>
      </c>
      <c r="Z24" s="131">
        <f>_xll.qlBlackDeltaCalculatorStrikeFromDelta(_xll.qlBlackDeltaCalculator(,Z$5,"Spot",1,1,1,L24%*SQRT($P24)),Z$6)</f>
        <v>1.4871113984086166</v>
      </c>
      <c r="AA24" s="133">
        <f>_xll.qlBlackDeltaCalculatorStrikeFromDelta(_xll.qlBlackDeltaCalculator(,AA$5,"Spot",1,1,1,M24%*SQRT($P24)),AA$6)</f>
        <v>1.7011965267031894</v>
      </c>
      <c r="AC24" s="145"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obj_0035a#0002</v>
      </c>
      <c r="AI24" s="161">
        <f>_xll.qlSabrInterpolatedSmileSectionMaxError(AH24)</f>
        <v>1.6799927841251866E-3</v>
      </c>
      <c r="AJ24" s="162">
        <f>_xll.qlSabrInterpolatedSmileSectionAlpha(AH24)</f>
        <v>8.7583264004402597E-2</v>
      </c>
      <c r="AK24" s="161">
        <f>_xll.qlSabrInterpolatedSmileSectionBeta(AH24)</f>
        <v>0.7</v>
      </c>
      <c r="AL24" s="163">
        <f>_xll.qlSabrInterpolatedSmileSectionRho(AH24)</f>
        <v>0.3190855344853159</v>
      </c>
      <c r="AM24" s="164">
        <f>_xll.qlSabrInterpolatedSmileSectionNu(AH24)</f>
        <v>0.26424538929497399</v>
      </c>
      <c r="AN24" s="110" t="s">
        <v>72</v>
      </c>
      <c r="AO24" t="str">
        <f t="array" ref="AO24">_xll.qlInterpolatedSmileSection(,O24,Q24:AA24,C24:M24*(SQRT(P24)/100),1)</f>
        <v>obj_0035b#0002</v>
      </c>
      <c r="AR24" t="str">
        <f>_xll.qlInterpolatedSmileSection(,O24,Q24:AA24,C24:M24,1,"Act/365 (Fixed)")</f>
        <v>obj_0035c#0002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_xll.qlBlackDeltaCalculatorStrikeFromDelta(_xll.qlBlackDeltaCalculator(,Q$5,"Spot",1,1,1,C25%*SQRT($P25)),Q$6)</f>
        <v>0.67842606502891811</v>
      </c>
      <c r="R25" s="131">
        <f>_xll.qlBlackDeltaCalculatorStrikeFromDelta(_xll.qlBlackDeltaCalculator(,R$5,"Spot",1,1,1,D25%*SQRT($P25)),R$6)</f>
        <v>0.74994118007056632</v>
      </c>
      <c r="S25" s="131">
        <f>_xll.qlBlackDeltaCalculatorStrikeFromDelta(_xll.qlBlackDeltaCalculator(,S$5,"Spot",1,1,1,E25%*SQRT($P25)),S$6)</f>
        <v>0.80007996600356202</v>
      </c>
      <c r="T25" s="131">
        <f>_xll.qlBlackDeltaCalculatorStrikeFromDelta(_xll.qlBlackDeltaCalculator(,T$5,"Spot",1,1,1,F25%*SQRT($P25)),T$6)</f>
        <v>0.87566524427135595</v>
      </c>
      <c r="U25" s="131">
        <f>_xll.qlBlackDeltaCalculatorStrikeFromDelta(_xll.qlBlackDeltaCalculator(,U$5,"Spot",1,1,1,G25%*SQRT($P25)),U$6)</f>
        <v>0.93833916596021305</v>
      </c>
      <c r="V25" s="132">
        <f>_xll.qlBlackDeltaCalculatorAtmStrike(_xll.qlBlackDeltaCalculator(,V$5,"Spot",1,1,1,H25%*SQRT($P25)),"AtmFwd")</f>
        <v>1</v>
      </c>
      <c r="W25" s="131">
        <f>_xll.qlBlackDeltaCalculatorStrikeFromDelta(_xll.qlBlackDeltaCalculator(,W$5,"Spot",1,1,1,I25%*SQRT($P25)),W$6)</f>
        <v>1.1388882215392775</v>
      </c>
      <c r="X25" s="131">
        <f>_xll.qlBlackDeltaCalculatorStrikeFromDelta(_xll.qlBlackDeltaCalculator(,X$5,"Spot",1,1,1,J25%*SQRT($P25)),X$6)</f>
        <v>1.2422045636308943</v>
      </c>
      <c r="Y25" s="131">
        <f>_xll.qlBlackDeltaCalculatorStrikeFromDelta(_xll.qlBlackDeltaCalculator(,Y$5,"Spot",1,1,1,K25%*SQRT($P25)),Y$6)</f>
        <v>1.4056806243172579</v>
      </c>
      <c r="Z25" s="131">
        <f>_xll.qlBlackDeltaCalculatorStrikeFromDelta(_xll.qlBlackDeltaCalculator(,Z$5,"Spot",1,1,1,L25%*SQRT($P25)),Z$6)</f>
        <v>1.5429189042185638</v>
      </c>
      <c r="AA25" s="133">
        <f>_xll.qlBlackDeltaCalculatorStrikeFromDelta(_xll.qlBlackDeltaCalculator(,AA$5,"Spot",1,1,1,M25%*SQRT($P25)),AA$6)</f>
        <v>1.7853724796879253</v>
      </c>
      <c r="AC25" s="145"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obj_00368#0002</v>
      </c>
      <c r="AI25" s="161">
        <f>_xll.qlSabrInterpolatedSmileSectionMaxError(AH25)</f>
        <v>1.5131969780570742E-3</v>
      </c>
      <c r="AJ25" s="162">
        <f>_xll.qlSabrInterpolatedSmileSectionAlpha(AH25)</f>
        <v>8.8534861655828551E-2</v>
      </c>
      <c r="AK25" s="161">
        <f>_xll.qlSabrInterpolatedSmileSectionBeta(AH25)</f>
        <v>0.7</v>
      </c>
      <c r="AL25" s="163">
        <f>_xll.qlSabrInterpolatedSmileSectionRho(AH25)</f>
        <v>0.31520769186637282</v>
      </c>
      <c r="AM25" s="164">
        <f>_xll.qlSabrInterpolatedSmileSectionNu(AH25)</f>
        <v>0.24252924386739999</v>
      </c>
      <c r="AN25" s="110" t="s">
        <v>73</v>
      </c>
      <c r="AO25" t="str">
        <f t="array" ref="AO25">_xll.qlInterpolatedSmileSection(,O25,Q25:AA25,C25:M25*(SQRT(P25)/100),1)</f>
        <v>obj_00369#0002</v>
      </c>
      <c r="AR25" t="str">
        <f>_xll.qlInterpolatedSmileSection(,O25,Q25:AA25,C25:M25,1,"Act/365 (Fixed)")</f>
        <v>obj_0036a#0002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_xll.qlBlackDeltaCalculatorStrikeFromDelta(_xll.qlBlackDeltaCalculator(,Q$5,"Spot",1,1,1,C26%*SQRT($P26)),Q$6)</f>
        <v>0.62112635860114984</v>
      </c>
      <c r="R26" s="131">
        <f>_xll.qlBlackDeltaCalculatorStrikeFromDelta(_xll.qlBlackDeltaCalculator(,R$5,"Spot",1,1,1,D26%*SQRT($P26)),R$6)</f>
        <v>0.70502169981128415</v>
      </c>
      <c r="S26" s="131">
        <f>_xll.qlBlackDeltaCalculatorStrikeFromDelta(_xll.qlBlackDeltaCalculator(,S$5,"Spot",1,1,1,E26%*SQRT($P26)),S$6)</f>
        <v>0.76482377993185757</v>
      </c>
      <c r="T26" s="131">
        <f>_xll.qlBlackDeltaCalculatorStrikeFromDelta(_xll.qlBlackDeltaCalculator(,T$5,"Spot",1,1,1,F26%*SQRT($P26)),T$6)</f>
        <v>0.85573397958402053</v>
      </c>
      <c r="U26" s="131">
        <f>_xll.qlBlackDeltaCalculatorStrikeFromDelta(_xll.qlBlackDeltaCalculator(,U$5,"Spot",1,1,1,G26%*SQRT($P26)),U$6)</f>
        <v>0.93221595331699914</v>
      </c>
      <c r="V26" s="132">
        <f>_xll.qlBlackDeltaCalculatorAtmStrike(_xll.qlBlackDeltaCalculator(,V$5,"Spot",1,1,1,H26%*SQRT($P26)),"AtmFwd")</f>
        <v>1</v>
      </c>
      <c r="W26" s="131">
        <f>_xll.qlBlackDeltaCalculatorStrikeFromDelta(_xll.qlBlackDeltaCalculator(,W$5,"Spot",1,1,1,I26%*SQRT($P26)),W$6)</f>
        <v>1.1844991052130103</v>
      </c>
      <c r="X26" s="131">
        <f>_xll.qlBlackDeltaCalculatorStrikeFromDelta(_xll.qlBlackDeltaCalculator(,X$5,"Spot",1,1,1,J26%*SQRT($P26)),X$6)</f>
        <v>1.3193481608685442</v>
      </c>
      <c r="Y26" s="131">
        <f>_xll.qlBlackDeltaCalculatorStrikeFromDelta(_xll.qlBlackDeltaCalculator(,Y$5,"Spot",1,1,1,K26%*SQRT($P26)),Y$6)</f>
        <v>1.5421040616744031</v>
      </c>
      <c r="Z26" s="131">
        <f>_xll.qlBlackDeltaCalculatorStrikeFromDelta(_xll.qlBlackDeltaCalculator(,Z$5,"Spot",1,1,1,L26%*SQRT($P26)),Z$6)</f>
        <v>1.7311463128373743</v>
      </c>
      <c r="AA26" s="133">
        <f>_xll.qlBlackDeltaCalculatorStrikeFromDelta(_xll.qlBlackDeltaCalculator(,AA$5,"Spot",1,1,1,M26%*SQRT($P26)),AA$6)</f>
        <v>2.0794062387224512</v>
      </c>
      <c r="AC26" s="145"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obj_00376#0002</v>
      </c>
      <c r="AI26" s="161">
        <f>_xll.qlSabrInterpolatedSmileSectionMaxError(AH26)</f>
        <v>1.5836013832523366E-3</v>
      </c>
      <c r="AJ26" s="162">
        <f>_xll.qlSabrInterpolatedSmileSectionAlpha(AH26)</f>
        <v>9.0663552268588937E-2</v>
      </c>
      <c r="AK26" s="161">
        <f>_xll.qlSabrInterpolatedSmileSectionBeta(AH26)</f>
        <v>0.7</v>
      </c>
      <c r="AL26" s="163">
        <f>_xll.qlSabrInterpolatedSmileSectionRho(AH26)</f>
        <v>0.30599322714686694</v>
      </c>
      <c r="AM26" s="164">
        <f>_xll.qlSabrInterpolatedSmileSectionNu(AH26)</f>
        <v>0.210584941087019</v>
      </c>
      <c r="AN26" s="110" t="s">
        <v>74</v>
      </c>
      <c r="AO26" t="str">
        <f t="array" ref="AO26">_xll.qlInterpolatedSmileSection(,O26,Q26:AA26,C26:M26*(SQRT(P26)/100),1)</f>
        <v>obj_00377#0002</v>
      </c>
      <c r="AR26" t="str">
        <f>_xll.qlInterpolatedSmileSection(,O26,Q26:AA26,C26:M26,1,"Act/365 (Fixed)")</f>
        <v>obj_00378#0002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_xll.qlBlackDeltaCalculatorStrikeFromDelta(_xll.qlBlackDeltaCalculator(,Q$5,"Spot",1,1,1,C27%*SQRT($P27)),Q$6)</f>
        <v>0.56659487379612694</v>
      </c>
      <c r="R27" s="131">
        <f>_xll.qlBlackDeltaCalculatorStrikeFromDelta(_xll.qlBlackDeltaCalculator(,R$5,"Spot",1,1,1,D27%*SQRT($P27)),R$6)</f>
        <v>0.66075564566856837</v>
      </c>
      <c r="S27" s="131">
        <f>_xll.qlBlackDeltaCalculatorStrikeFromDelta(_xll.qlBlackDeltaCalculator(,S$5,"Spot",1,1,1,E27%*SQRT($P27)),S$6)</f>
        <v>0.72852412258829802</v>
      </c>
      <c r="T27" s="131">
        <f>_xll.qlBlackDeltaCalculatorStrikeFromDelta(_xll.qlBlackDeltaCalculator(,T$5,"Spot",1,1,1,F27%*SQRT($P27)),T$6)</f>
        <v>0.8353823334663496</v>
      </c>
      <c r="U27" s="131">
        <f>_xll.qlBlackDeltaCalculatorStrikeFromDelta(_xll.qlBlackDeltaCalculator(,U$5,"Spot",1,1,1,G27%*SQRT($P27)),U$6)</f>
        <v>0.92866137235233004</v>
      </c>
      <c r="V27" s="132">
        <f>_xll.qlBlackDeltaCalculatorAtmStrike(_xll.qlBlackDeltaCalculator(,V$5,"Spot",1,1,1,H27%*SQRT($P27)),"AtmFwd")</f>
        <v>1</v>
      </c>
      <c r="W27" s="131">
        <f>_xll.qlBlackDeltaCalculatorStrikeFromDelta(_xll.qlBlackDeltaCalculator(,W$5,"Spot",1,1,1,I27%*SQRT($P27)),W$6)</f>
        <v>1.2426305356592839</v>
      </c>
      <c r="X27" s="131">
        <f>_xll.qlBlackDeltaCalculatorStrikeFromDelta(_xll.qlBlackDeltaCalculator(,X$5,"Spot",1,1,1,J27%*SQRT($P27)),X$6)</f>
        <v>1.4174097930239418</v>
      </c>
      <c r="Y27" s="131">
        <f>_xll.qlBlackDeltaCalculatorStrikeFromDelta(_xll.qlBlackDeltaCalculator(,Y$5,"Spot",1,1,1,K27%*SQRT($P27)),Y$6)</f>
        <v>1.7238749812858105</v>
      </c>
      <c r="Z27" s="131">
        <f>_xll.qlBlackDeltaCalculatorStrikeFromDelta(_xll.qlBlackDeltaCalculator(,Z$5,"Spot",1,1,1,L27%*SQRT($P27)),Z$6)</f>
        <v>2.0024708863432537</v>
      </c>
      <c r="AA27" s="133">
        <f>_xll.qlBlackDeltaCalculatorStrikeFromDelta(_xll.qlBlackDeltaCalculator(,AA$5,"Spot",1,1,1,M27%*SQRT($P27)),AA$6)</f>
        <v>2.5136070469330365</v>
      </c>
      <c r="AC27" s="145"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obj_00384#0002</v>
      </c>
      <c r="AI27" s="161">
        <f>_xll.qlSabrInterpolatedSmileSectionMaxError(AH27)</f>
        <v>2.2561161845191108E-3</v>
      </c>
      <c r="AJ27" s="162">
        <f>_xll.qlSabrInterpolatedSmileSectionAlpha(AH27)</f>
        <v>9.0131871024257154E-2</v>
      </c>
      <c r="AK27" s="161">
        <f>_xll.qlSabrInterpolatedSmileSectionBeta(AH27)</f>
        <v>0.7</v>
      </c>
      <c r="AL27" s="163">
        <f>_xll.qlSabrInterpolatedSmileSectionRho(AH27)</f>
        <v>0.30660667887353904</v>
      </c>
      <c r="AM27" s="164">
        <f>_xll.qlSabrInterpolatedSmileSectionNu(AH27)</f>
        <v>0.17381984419068494</v>
      </c>
      <c r="AN27" s="110" t="s">
        <v>75</v>
      </c>
      <c r="AO27" t="str">
        <f t="array" ref="AO27">_xll.qlInterpolatedSmileSection(,O27,Q27:AA27,C27:M27*(SQRT(P27)/100),1)</f>
        <v>obj_00385#0002</v>
      </c>
      <c r="AR27" t="str">
        <f>_xll.qlInterpolatedSmileSection(,O27,Q27:AA27,C27:M27,1,"Act/365 (Fixed)")</f>
        <v>obj_00386#0002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_xll.qlBlackDeltaCalculatorStrikeFromDelta(_xll.qlBlackDeltaCalculator(,Q$5,"Spot",1,1,1,C28%*SQRT($P28)),Q$6)</f>
        <v>0.52658374172571221</v>
      </c>
      <c r="R28" s="131">
        <f>_xll.qlBlackDeltaCalculatorStrikeFromDelta(_xll.qlBlackDeltaCalculator(,R$5,"Spot",1,1,1,D28%*SQRT($P28)),R$6)</f>
        <v>0.62804245246672274</v>
      </c>
      <c r="S28" s="131">
        <f>_xll.qlBlackDeltaCalculatorStrikeFromDelta(_xll.qlBlackDeltaCalculator(,S$5,"Spot",1,1,1,E28%*SQRT($P28)),S$6)</f>
        <v>0.70247858982974865</v>
      </c>
      <c r="T28" s="131">
        <f>_xll.qlBlackDeltaCalculatorStrikeFromDelta(_xll.qlBlackDeltaCalculator(,T$5,"Spot",1,1,1,F28%*SQRT($P28)),T$6)</f>
        <v>0.82224484405102316</v>
      </c>
      <c r="U28" s="131">
        <f>_xll.qlBlackDeltaCalculatorStrikeFromDelta(_xll.qlBlackDeltaCalculator(,U$5,"Spot",1,1,1,G28%*SQRT($P28)),U$6)</f>
        <v>0.92902520712746584</v>
      </c>
      <c r="V28" s="132">
        <f>_xll.qlBlackDeltaCalculatorAtmStrike(_xll.qlBlackDeltaCalculator(,V$5,"Spot",1,1,1,H28%*SQRT($P28)),"AtmFwd")</f>
        <v>1</v>
      </c>
      <c r="W28" s="131">
        <f>_xll.qlBlackDeltaCalculatorStrikeFromDelta(_xll.qlBlackDeltaCalculator(,W$5,"Spot",1,1,1,I28%*SQRT($P28)),W$6)</f>
        <v>1.3004626417389682</v>
      </c>
      <c r="X28" s="131">
        <f>_xll.qlBlackDeltaCalculatorStrikeFromDelta(_xll.qlBlackDeltaCalculator(,X$5,"Spot",1,1,1,J28%*SQRT($P28)),X$6)</f>
        <v>1.5170325010756931</v>
      </c>
      <c r="Y28" s="131">
        <f>_xll.qlBlackDeltaCalculatorStrikeFromDelta(_xll.qlBlackDeltaCalculator(,Y$5,"Spot",1,1,1,K28%*SQRT($P28)),Y$6)</f>
        <v>1.910524721333781</v>
      </c>
      <c r="Z28" s="131">
        <f>_xll.qlBlackDeltaCalculatorStrikeFromDelta(_xll.qlBlackDeltaCalculator(,Z$5,"Spot",1,1,1,L28%*SQRT($P28)),Z$6)</f>
        <v>2.2787736150424776</v>
      </c>
      <c r="AA28" s="133">
        <f>_xll.qlBlackDeltaCalculatorStrikeFromDelta(_xll.qlBlackDeltaCalculator(,AA$5,"Spot",1,1,1,M28%*SQRT($P28)),AA$6)</f>
        <v>2.9704446012355676</v>
      </c>
      <c r="AC28" s="145"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obj_00392#0002</v>
      </c>
      <c r="AI28" s="161">
        <f>_xll.qlSabrInterpolatedSmileSectionMaxError(AH28)</f>
        <v>2.5071142964463861E-3</v>
      </c>
      <c r="AJ28" s="162">
        <f>_xll.qlSabrInterpolatedSmileSectionAlpha(AH28)</f>
        <v>8.9669402466583725E-2</v>
      </c>
      <c r="AK28" s="161">
        <f>_xll.qlSabrInterpolatedSmileSectionBeta(AH28)</f>
        <v>0.7</v>
      </c>
      <c r="AL28" s="163">
        <f>_xll.qlSabrInterpolatedSmileSectionRho(AH28)</f>
        <v>0.31959866926853353</v>
      </c>
      <c r="AM28" s="164">
        <f>_xll.qlSabrInterpolatedSmileSectionNu(AH28)</f>
        <v>0.15246468425976098</v>
      </c>
      <c r="AN28" s="110" t="s">
        <v>28</v>
      </c>
      <c r="AO28" t="str">
        <f t="array" ref="AO28">_xll.qlInterpolatedSmileSection(,O28,Q28:AA28,C28:M28*(SQRT(P28)/100),1)</f>
        <v>obj_00393#0002</v>
      </c>
      <c r="AR28" t="str">
        <f>_xll.qlInterpolatedSmileSection(,O28,Q28:AA28,C28:M28,1,"Act/365 (Fixed)")</f>
        <v>obj_00394#0002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_xll.qlBlackDeltaCalculatorStrikeFromDelta(_xll.qlBlackDeltaCalculator(,Q$5,"Spot",1,1,1,C29%*SQRT($P29)),Q$6)</f>
        <v>0.49524603615721868</v>
      </c>
      <c r="R29" s="135">
        <f>_xll.qlBlackDeltaCalculatorStrikeFromDelta(_xll.qlBlackDeltaCalculator(,R$5,"Spot",1,1,1,D29%*SQRT($P29)),R$6)</f>
        <v>0.60229509856718977</v>
      </c>
      <c r="S29" s="135">
        <f>_xll.qlBlackDeltaCalculatorStrikeFromDelta(_xll.qlBlackDeltaCalculator(,S$5,"Spot",1,1,1,E29%*SQRT($P29)),S$6)</f>
        <v>0.68218167709464295</v>
      </c>
      <c r="T29" s="135">
        <f>_xll.qlBlackDeltaCalculatorStrikeFromDelta(_xll.qlBlackDeltaCalculator(,T$5,"Spot",1,1,1,F29%*SQRT($P29)),T$6)</f>
        <v>0.81299614122557828</v>
      </c>
      <c r="U29" s="135">
        <f>_xll.qlBlackDeltaCalculatorStrikeFromDelta(_xll.qlBlackDeltaCalculator(,U$5,"Spot",1,1,1,G29%*SQRT($P29)),U$6)</f>
        <v>0.93179168258191103</v>
      </c>
      <c r="V29" s="136">
        <f>_xll.qlBlackDeltaCalculatorAtmStrike(_xll.qlBlackDeltaCalculator(,V$5,"Spot",1,1,1,H29%*SQRT($P29)),"AtmFwd")</f>
        <v>1</v>
      </c>
      <c r="W29" s="135">
        <f>_xll.qlBlackDeltaCalculatorStrikeFromDelta(_xll.qlBlackDeltaCalculator(,W$5,"Spot",1,1,1,I29%*SQRT($P29)),W$6)</f>
        <v>1.3569526292607366</v>
      </c>
      <c r="X29" s="135">
        <f>_xll.qlBlackDeltaCalculatorStrikeFromDelta(_xll.qlBlackDeltaCalculator(,X$5,"Spot",1,1,1,J29%*SQRT($P29)),X$6)</f>
        <v>1.6153977338313918</v>
      </c>
      <c r="Y29" s="135">
        <f>_xll.qlBlackDeltaCalculatorStrikeFromDelta(_xll.qlBlackDeltaCalculator(,Y$5,"Spot",1,1,1,K29%*SQRT($P29)),Y$6)</f>
        <v>2.1004098797933288</v>
      </c>
      <c r="Z29" s="135">
        <f>_xll.qlBlackDeltaCalculatorStrikeFromDelta(_xll.qlBlackDeltaCalculator(,Z$5,"Spot",1,1,1,L29%*SQRT($P29)),Z$6)</f>
        <v>2.5664715405227714</v>
      </c>
      <c r="AA29" s="137">
        <f>_xll.qlBlackDeltaCalculatorStrikeFromDelta(_xll.qlBlackDeltaCalculator(,AA$5,"Spot",1,1,1,M29%*SQRT($P29)),AA$6)</f>
        <v>3.4605971479049651</v>
      </c>
      <c r="AC29" s="146"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obj_003a0#0002</v>
      </c>
      <c r="AI29" s="166">
        <f>_xll.qlSabrInterpolatedSmileSectionMaxError(AH29)</f>
        <v>2.7413853811061178E-3</v>
      </c>
      <c r="AJ29" s="167">
        <f>_xll.qlSabrInterpolatedSmileSectionAlpha(AH29)</f>
        <v>8.9247438376642035E-2</v>
      </c>
      <c r="AK29" s="166">
        <f>_xll.qlSabrInterpolatedSmileSectionBeta(AH29)</f>
        <v>0.7</v>
      </c>
      <c r="AL29" s="168">
        <f>_xll.qlSabrInterpolatedSmileSectionRho(AH29)</f>
        <v>0.33019760429776995</v>
      </c>
      <c r="AM29" s="169">
        <f>_xll.qlSabrInterpolatedSmileSectionNu(AH29)</f>
        <v>0.13797330638754993</v>
      </c>
      <c r="AN29" s="111" t="s">
        <v>76</v>
      </c>
      <c r="AO29" t="str">
        <f t="array" ref="AO29">_xll.qlInterpolatedSmileSection(,O29,Q29:AA29,C29:M29*(SQRT(P29)/100),1)</f>
        <v>obj_003a1#0002</v>
      </c>
      <c r="AR29" t="str">
        <f>_xll.qlInterpolatedSmileSection(,O29,Q29:AA29,C29:M29,1,"Act/365 (Fixed)")</f>
        <v>obj_003a2#0002</v>
      </c>
    </row>
    <row r="32" spans="2:44">
      <c r="C32">
        <f t="shared" ref="C32:M32" si="1">C13/100</f>
        <v>7.8670000000000004E-2</v>
      </c>
      <c r="D32">
        <f t="shared" si="1"/>
        <v>7.6749999999999999E-2</v>
      </c>
      <c r="E32">
        <f t="shared" si="1"/>
        <v>7.5560000000000002E-2</v>
      </c>
      <c r="F32">
        <f t="shared" si="1"/>
        <v>7.4400000000000008E-2</v>
      </c>
      <c r="G32">
        <f t="shared" si="1"/>
        <v>7.4249999999999997E-2</v>
      </c>
      <c r="H32">
        <f t="shared" si="1"/>
        <v>7.5300000000000006E-2</v>
      </c>
      <c r="I32">
        <f t="shared" si="1"/>
        <v>7.7699999999999991E-2</v>
      </c>
      <c r="J32">
        <f t="shared" si="1"/>
        <v>8.1000000000000003E-2</v>
      </c>
      <c r="K32">
        <f t="shared" si="1"/>
        <v>8.5500000000000007E-2</v>
      </c>
      <c r="L32">
        <f t="shared" si="1"/>
        <v>9.0999999999999998E-2</v>
      </c>
      <c r="M32">
        <f t="shared" si="1"/>
        <v>9.6999999999999989E-2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topLeftCell="X68" zoomScale="85" zoomScaleNormal="85" workbookViewId="0">
      <selection activeCell="AL102" sqref="AL102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obj_003a3#0002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obj_003a4#0002</v>
      </c>
      <c r="E5" s="219"/>
      <c r="G5" s="38" t="s">
        <v>100</v>
      </c>
      <c r="H5" s="39" t="str">
        <f>_xll.qlRealMCAsset(,,C20)</f>
        <v>obj_003a5#0002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ca="1" si="0">$L5&amp;TEXT(M$4*100,"000")</f>
        <v>10Nov2017093</v>
      </c>
      <c r="N5" s="71" t="str">
        <f t="shared" ca="1" si="0"/>
        <v>10Nov2017094</v>
      </c>
      <c r="O5" s="71" t="str">
        <f t="shared" ca="1" si="0"/>
        <v>10Nov2017096</v>
      </c>
      <c r="P5" s="71" t="str">
        <f t="shared" ca="1" si="0"/>
        <v>10Nov2017097</v>
      </c>
      <c r="Q5" s="71" t="str">
        <f t="shared" ca="1" si="0"/>
        <v>10Nov2017099</v>
      </c>
      <c r="R5" s="71" t="str">
        <f t="shared" ca="1" si="0"/>
        <v>10Nov2017100</v>
      </c>
      <c r="S5" s="71" t="str">
        <f t="shared" ca="1" si="0"/>
        <v>10Nov2017102</v>
      </c>
      <c r="T5" s="71" t="str">
        <f t="shared" ca="1" si="0"/>
        <v>10Nov2017103</v>
      </c>
      <c r="U5" s="71" t="str">
        <f t="shared" ca="1" si="0"/>
        <v>10Nov2017104</v>
      </c>
      <c r="V5" s="71" t="str">
        <f t="shared" ca="1" si="0"/>
        <v>10Nov2017106</v>
      </c>
      <c r="W5" s="57" t="str">
        <f t="shared" ca="1" si="0"/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obj_003a6#0002</v>
      </c>
      <c r="E6" s="219"/>
      <c r="G6" s="40" t="s">
        <v>101</v>
      </c>
      <c r="H6" s="41" t="str">
        <f>_xll.qlRealMCAsset(,,C21)</f>
        <v>obj_003a7#0002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ca="1" si="0"/>
        <v>10Jan2018093</v>
      </c>
      <c r="N6" s="53" t="str">
        <f t="shared" ca="1" si="0"/>
        <v>10Jan2018094</v>
      </c>
      <c r="O6" s="53" t="str">
        <f t="shared" ca="1" si="0"/>
        <v>10Jan2018096</v>
      </c>
      <c r="P6" s="53" t="str">
        <f t="shared" ca="1" si="0"/>
        <v>10Jan2018097</v>
      </c>
      <c r="Q6" s="53" t="str">
        <f t="shared" ca="1" si="0"/>
        <v>10Jan2018099</v>
      </c>
      <c r="R6" s="53" t="str">
        <f t="shared" ca="1" si="0"/>
        <v>10Jan2018100</v>
      </c>
      <c r="S6" s="53" t="str">
        <f t="shared" ca="1" si="0"/>
        <v>10Jan2018102</v>
      </c>
      <c r="T6" s="53" t="str">
        <f t="shared" ca="1" si="0"/>
        <v>10Jan2018103</v>
      </c>
      <c r="U6" s="53" t="str">
        <f t="shared" ca="1" si="0"/>
        <v>10Jan2018104</v>
      </c>
      <c r="V6" s="53" t="str">
        <f t="shared" ca="1" si="0"/>
        <v>10Jan2018106</v>
      </c>
      <c r="W6" s="59" t="str">
        <f t="shared" ca="1" si="0"/>
        <v>10Jan2018107</v>
      </c>
    </row>
    <row r="7" spans="2:23">
      <c r="B7" s="10" t="s">
        <v>142</v>
      </c>
      <c r="C7" s="11">
        <v>0</v>
      </c>
      <c r="D7" s="12" t="str">
        <f>_xll.qlFlatForward(,,"NullCalendar",C7)</f>
        <v>obj_003a8#0002</v>
      </c>
      <c r="E7" s="219"/>
      <c r="G7" s="40" t="s">
        <v>145</v>
      </c>
      <c r="H7" s="41" t="str">
        <f>_xll.qlRealMCAsset(,,C22)</f>
        <v>obj_003a9#0002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ca="1" si="0"/>
        <v>10Apr2018093</v>
      </c>
      <c r="N7" s="53" t="str">
        <f t="shared" ca="1" si="0"/>
        <v>10Apr2018094</v>
      </c>
      <c r="O7" s="53" t="str">
        <f t="shared" ca="1" si="0"/>
        <v>10Apr2018096</v>
      </c>
      <c r="P7" s="53" t="str">
        <f t="shared" ca="1" si="0"/>
        <v>10Apr2018097</v>
      </c>
      <c r="Q7" s="53" t="str">
        <f t="shared" ca="1" si="0"/>
        <v>10Apr2018099</v>
      </c>
      <c r="R7" s="53" t="str">
        <f t="shared" ca="1" si="0"/>
        <v>10Apr2018100</v>
      </c>
      <c r="S7" s="53" t="str">
        <f t="shared" ca="1" si="0"/>
        <v>10Apr2018102</v>
      </c>
      <c r="T7" s="53" t="str">
        <f t="shared" ca="1" si="0"/>
        <v>10Apr2018103</v>
      </c>
      <c r="U7" s="53" t="str">
        <f t="shared" ca="1" si="0"/>
        <v>10Apr2018104</v>
      </c>
      <c r="V7" s="53" t="str">
        <f t="shared" ca="1" si="0"/>
        <v>10Apr2018106</v>
      </c>
      <c r="W7" s="59" t="str">
        <f t="shared" ca="1" si="0"/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ca="1" si="0"/>
        <v>10Jul2018093</v>
      </c>
      <c r="N8" s="53" t="str">
        <f t="shared" ca="1" si="0"/>
        <v>10Jul2018094</v>
      </c>
      <c r="O8" s="53" t="str">
        <f t="shared" ca="1" si="0"/>
        <v>10Jul2018096</v>
      </c>
      <c r="P8" s="53" t="str">
        <f t="shared" ca="1" si="0"/>
        <v>10Jul2018097</v>
      </c>
      <c r="Q8" s="53" t="str">
        <f t="shared" ca="1" si="0"/>
        <v>10Jul2018099</v>
      </c>
      <c r="R8" s="53" t="str">
        <f t="shared" ca="1" si="0"/>
        <v>10Jul2018100</v>
      </c>
      <c r="S8" s="53" t="str">
        <f t="shared" ca="1" si="0"/>
        <v>10Jul2018102</v>
      </c>
      <c r="T8" s="53" t="str">
        <f t="shared" ca="1" si="0"/>
        <v>10Jul2018103</v>
      </c>
      <c r="U8" s="53" t="str">
        <f t="shared" ca="1" si="0"/>
        <v>10Jul2018104</v>
      </c>
      <c r="V8" s="53" t="str">
        <f t="shared" ca="1" si="0"/>
        <v>10Jul2018106</v>
      </c>
      <c r="W8" s="59" t="str">
        <f t="shared" ca="1" si="0"/>
        <v>10Jul2018107</v>
      </c>
    </row>
    <row r="9" spans="2:23">
      <c r="B9" s="13" t="s">
        <v>94</v>
      </c>
      <c r="C9" s="14">
        <v>0.2</v>
      </c>
      <c r="D9" s="98" t="str">
        <f>VolSurface_EURUSD!H2</f>
        <v>obj_003c5#0001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ca="1" si="0"/>
        <v>10Oct2018093</v>
      </c>
      <c r="N9" s="74" t="str">
        <f t="shared" ca="1" si="0"/>
        <v>10Oct2018094</v>
      </c>
      <c r="O9" s="74" t="str">
        <f t="shared" ca="1" si="0"/>
        <v>10Oct2018096</v>
      </c>
      <c r="P9" s="74" t="str">
        <f t="shared" ca="1" si="0"/>
        <v>10Oct2018097</v>
      </c>
      <c r="Q9" s="74" t="str">
        <f t="shared" ca="1" si="0"/>
        <v>10Oct2018099</v>
      </c>
      <c r="R9" s="74" t="str">
        <f t="shared" ca="1" si="0"/>
        <v>10Oct2018100</v>
      </c>
      <c r="S9" s="74" t="str">
        <f t="shared" ca="1" si="0"/>
        <v>10Oct2018102</v>
      </c>
      <c r="T9" s="74" t="str">
        <f t="shared" ca="1" si="0"/>
        <v>10Oct2018103</v>
      </c>
      <c r="U9" s="74" t="str">
        <f t="shared" ca="1" si="0"/>
        <v>10Oct2018104</v>
      </c>
      <c r="V9" s="74" t="str">
        <f t="shared" ca="1" si="0"/>
        <v>10Oct2018106</v>
      </c>
      <c r="W9" s="61" t="str">
        <f t="shared" ca="1" si="0"/>
        <v>10Oct2018107</v>
      </c>
    </row>
    <row r="10" spans="2:23">
      <c r="B10" s="15" t="s">
        <v>95</v>
      </c>
      <c r="C10" s="16">
        <v>0.3</v>
      </c>
      <c r="D10" s="12" t="str">
        <f>VolSurface_GBPUSD!H2</f>
        <v>obj_003c6#0001</v>
      </c>
      <c r="E10" s="219"/>
      <c r="G10" s="40"/>
      <c r="H10" s="41"/>
    </row>
    <row r="11" spans="2:23">
      <c r="B11" s="15" t="s">
        <v>143</v>
      </c>
      <c r="C11" s="16">
        <v>0.3</v>
      </c>
      <c r="D11" s="12" t="str">
        <f>VolSurface_EURGBP!H2</f>
        <v>obj_003c7#0001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ca="1" si="1">M4</f>
        <v>0.92570347666154618</v>
      </c>
      <c r="N12" s="78">
        <f t="shared" ca="1" si="1"/>
        <v>0.94485470244839209</v>
      </c>
      <c r="O12" s="78">
        <f t="shared" ca="1" si="1"/>
        <v>0.95722426352554535</v>
      </c>
      <c r="P12" s="78">
        <f t="shared" ca="1" si="1"/>
        <v>0.97342355466376962</v>
      </c>
      <c r="Q12" s="78">
        <f t="shared" ca="1" si="1"/>
        <v>0.98559825780144861</v>
      </c>
      <c r="R12" s="78">
        <f t="shared" ca="1" si="1"/>
        <v>1</v>
      </c>
      <c r="S12" s="78">
        <f t="shared" ca="1" si="1"/>
        <v>1.0156751018216339</v>
      </c>
      <c r="T12" s="78">
        <f t="shared" ca="1" si="1"/>
        <v>1.0274236390747691</v>
      </c>
      <c r="U12" s="78">
        <f t="shared" ca="1" si="1"/>
        <v>1.0430652283709834</v>
      </c>
      <c r="V12" s="78">
        <f t="shared" ca="1" si="1"/>
        <v>1.0550763709786988</v>
      </c>
      <c r="W12" s="67">
        <f t="shared" ca="1" si="1"/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ca="1" si="2">"C"&amp;M5&amp;"=Pay(Max("&amp;$M$1&amp;"("&amp;$L13&amp;")-"&amp;M$12&amp;",0.0),"&amp;$L13&amp;")"</f>
        <v>C10Nov2017093=Pay(Max(GBPUSD(10Nov2017)-0.925703476661546,0.0),10Nov2017)</v>
      </c>
      <c r="N13" s="71" t="str">
        <f t="shared" ca="1" si="2"/>
        <v>C10Nov2017094=Pay(Max(GBPUSD(10Nov2017)-0.944854702448392,0.0),10Nov2017)</v>
      </c>
      <c r="O13" s="71" t="str">
        <f t="shared" ca="1" si="2"/>
        <v>C10Nov2017096=Pay(Max(GBPUSD(10Nov2017)-0.957224263525545,0.0),10Nov2017)</v>
      </c>
      <c r="P13" s="71" t="str">
        <f t="shared" ca="1" si="2"/>
        <v>C10Nov2017097=Pay(Max(GBPUSD(10Nov2017)-0.97342355466377,0.0),10Nov2017)</v>
      </c>
      <c r="Q13" s="71" t="str">
        <f t="shared" ca="1" si="2"/>
        <v>C10Nov2017099=Pay(Max(GBPUSD(10Nov2017)-0.985598257801449,0.0),10Nov2017)</v>
      </c>
      <c r="R13" s="71" t="str">
        <f t="shared" ca="1" si="2"/>
        <v>C10Nov2017100=Pay(Max(GBPUSD(10Nov2017)-1,0.0),10Nov2017)</v>
      </c>
      <c r="S13" s="71" t="str">
        <f t="shared" ca="1" si="2"/>
        <v>C10Nov2017102=Pay(Max(GBPUSD(10Nov2017)-1.01567510182163,0.0),10Nov2017)</v>
      </c>
      <c r="T13" s="71" t="str">
        <f t="shared" ca="1" si="2"/>
        <v>C10Nov2017103=Pay(Max(GBPUSD(10Nov2017)-1.02742363907477,0.0),10Nov2017)</v>
      </c>
      <c r="U13" s="71" t="str">
        <f t="shared" ca="1" si="2"/>
        <v>C10Nov2017104=Pay(Max(GBPUSD(10Nov2017)-1.04306522837098,0.0),10Nov2017)</v>
      </c>
      <c r="V13" s="71" t="str">
        <f t="shared" ca="1" si="2"/>
        <v>C10Nov2017106=Pay(Max(GBPUSD(10Nov2017)-1.0550763709787,0.0),10Nov2017)</v>
      </c>
      <c r="W13" s="57" t="str">
        <f t="shared" ca="1" si="2"/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ca="1" si="3">"C"&amp;M6&amp;"=Pay(Max("&amp;$M$1&amp;"("&amp;$L14&amp;")-"&amp;M$12&amp;",0.0),"&amp;$L14&amp;")"</f>
        <v>C10Jan2018093=Pay(Max(GBPUSD(10Jan2018)-0.925703476661546,0.0),10Jan2018)</v>
      </c>
      <c r="N14" s="53" t="str">
        <f t="shared" ca="1" si="3"/>
        <v>C10Jan2018094=Pay(Max(GBPUSD(10Jan2018)-0.944854702448392,0.0),10Jan2018)</v>
      </c>
      <c r="O14" s="53" t="str">
        <f t="shared" ca="1" si="3"/>
        <v>C10Jan2018096=Pay(Max(GBPUSD(10Jan2018)-0.957224263525545,0.0),10Jan2018)</v>
      </c>
      <c r="P14" s="53" t="str">
        <f t="shared" ca="1" si="3"/>
        <v>C10Jan2018097=Pay(Max(GBPUSD(10Jan2018)-0.97342355466377,0.0),10Jan2018)</v>
      </c>
      <c r="Q14" s="53" t="str">
        <f t="shared" ca="1" si="3"/>
        <v>C10Jan2018099=Pay(Max(GBPUSD(10Jan2018)-0.985598257801449,0.0),10Jan2018)</v>
      </c>
      <c r="R14" s="53" t="str">
        <f t="shared" ca="1" si="3"/>
        <v>C10Jan2018100=Pay(Max(GBPUSD(10Jan2018)-1,0.0),10Jan2018)</v>
      </c>
      <c r="S14" s="53" t="str">
        <f t="shared" ca="1" si="3"/>
        <v>C10Jan2018102=Pay(Max(GBPUSD(10Jan2018)-1.01567510182163,0.0),10Jan2018)</v>
      </c>
      <c r="T14" s="53" t="str">
        <f t="shared" ca="1" si="3"/>
        <v>C10Jan2018103=Pay(Max(GBPUSD(10Jan2018)-1.02742363907477,0.0),10Jan2018)</v>
      </c>
      <c r="U14" s="53" t="str">
        <f t="shared" ca="1" si="3"/>
        <v>C10Jan2018104=Pay(Max(GBPUSD(10Jan2018)-1.04306522837098,0.0),10Jan2018)</v>
      </c>
      <c r="V14" s="53" t="str">
        <f t="shared" ca="1" si="3"/>
        <v>C10Jan2018106=Pay(Max(GBPUSD(10Jan2018)-1.0550763709787,0.0),10Jan2018)</v>
      </c>
      <c r="W14" s="59" t="str">
        <f t="shared" ca="1" si="3"/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ca="1" si="4">"C"&amp;M7&amp;"=Pay(Max("&amp;$M$1&amp;"("&amp;$L15&amp;")-"&amp;M$12&amp;",0.0),"&amp;$L15&amp;")"</f>
        <v>C10Apr2018093=Pay(Max(GBPUSD(10Apr2018)-0.925703476661546,0.0),10Apr2018)</v>
      </c>
      <c r="N15" s="53" t="str">
        <f t="shared" ca="1" si="4"/>
        <v>C10Apr2018094=Pay(Max(GBPUSD(10Apr2018)-0.944854702448392,0.0),10Apr2018)</v>
      </c>
      <c r="O15" s="53" t="str">
        <f t="shared" ca="1" si="4"/>
        <v>C10Apr2018096=Pay(Max(GBPUSD(10Apr2018)-0.957224263525545,0.0),10Apr2018)</v>
      </c>
      <c r="P15" s="53" t="str">
        <f t="shared" ca="1" si="4"/>
        <v>C10Apr2018097=Pay(Max(GBPUSD(10Apr2018)-0.97342355466377,0.0),10Apr2018)</v>
      </c>
      <c r="Q15" s="53" t="str">
        <f t="shared" ca="1" si="4"/>
        <v>C10Apr2018099=Pay(Max(GBPUSD(10Apr2018)-0.985598257801449,0.0),10Apr2018)</v>
      </c>
      <c r="R15" s="53" t="str">
        <f t="shared" ca="1" si="4"/>
        <v>C10Apr2018100=Pay(Max(GBPUSD(10Apr2018)-1,0.0),10Apr2018)</v>
      </c>
      <c r="S15" s="53" t="str">
        <f t="shared" ca="1" si="4"/>
        <v>C10Apr2018102=Pay(Max(GBPUSD(10Apr2018)-1.01567510182163,0.0),10Apr2018)</v>
      </c>
      <c r="T15" s="53" t="str">
        <f t="shared" ca="1" si="4"/>
        <v>C10Apr2018103=Pay(Max(GBPUSD(10Apr2018)-1.02742363907477,0.0),10Apr2018)</v>
      </c>
      <c r="U15" s="53" t="str">
        <f t="shared" ca="1" si="4"/>
        <v>C10Apr2018104=Pay(Max(GBPUSD(10Apr2018)-1.04306522837098,0.0),10Apr2018)</v>
      </c>
      <c r="V15" s="53" t="str">
        <f t="shared" ca="1" si="4"/>
        <v>C10Apr2018106=Pay(Max(GBPUSD(10Apr2018)-1.0550763709787,0.0),10Apr2018)</v>
      </c>
      <c r="W15" s="59" t="str">
        <f t="shared" ca="1" si="4"/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ca="1" si="5">"C"&amp;M8&amp;"=Pay(Max("&amp;$M$1&amp;"("&amp;$L16&amp;")-"&amp;M$12&amp;",0.0),"&amp;$L16&amp;")"</f>
        <v>C10Jul2018093=Pay(Max(GBPUSD(10Jul2018)-0.925703476661546,0.0),10Jul2018)</v>
      </c>
      <c r="N16" s="53" t="str">
        <f t="shared" ca="1" si="5"/>
        <v>C10Jul2018094=Pay(Max(GBPUSD(10Jul2018)-0.944854702448392,0.0),10Jul2018)</v>
      </c>
      <c r="O16" s="53" t="str">
        <f t="shared" ca="1" si="5"/>
        <v>C10Jul2018096=Pay(Max(GBPUSD(10Jul2018)-0.957224263525545,0.0),10Jul2018)</v>
      </c>
      <c r="P16" s="53" t="str">
        <f t="shared" ca="1" si="5"/>
        <v>C10Jul2018097=Pay(Max(GBPUSD(10Jul2018)-0.97342355466377,0.0),10Jul2018)</v>
      </c>
      <c r="Q16" s="53" t="str">
        <f t="shared" ca="1" si="5"/>
        <v>C10Jul2018099=Pay(Max(GBPUSD(10Jul2018)-0.985598257801449,0.0),10Jul2018)</v>
      </c>
      <c r="R16" s="53" t="str">
        <f t="shared" ca="1" si="5"/>
        <v>C10Jul2018100=Pay(Max(GBPUSD(10Jul2018)-1,0.0),10Jul2018)</v>
      </c>
      <c r="S16" s="53" t="str">
        <f t="shared" ca="1" si="5"/>
        <v>C10Jul2018102=Pay(Max(GBPUSD(10Jul2018)-1.01567510182163,0.0),10Jul2018)</v>
      </c>
      <c r="T16" s="53" t="str">
        <f t="shared" ca="1" si="5"/>
        <v>C10Jul2018103=Pay(Max(GBPUSD(10Jul2018)-1.02742363907477,0.0),10Jul2018)</v>
      </c>
      <c r="U16" s="53" t="str">
        <f t="shared" ca="1" si="5"/>
        <v>C10Jul2018104=Pay(Max(GBPUSD(10Jul2018)-1.04306522837098,0.0),10Jul2018)</v>
      </c>
      <c r="V16" s="53" t="str">
        <f t="shared" ca="1" si="5"/>
        <v>C10Jul2018106=Pay(Max(GBPUSD(10Jul2018)-1.0550763709787,0.0),10Jul2018)</v>
      </c>
      <c r="W16" s="59" t="str">
        <f t="shared" ca="1" si="5"/>
        <v>C10Jul2018107=Pay(Max(GBPUSD(10Jul2018)-1.07388342554359,0.0),10Jul2018)</v>
      </c>
    </row>
    <row r="17" spans="2:47">
      <c r="B17" s="4" t="s">
        <v>96</v>
      </c>
      <c r="C17" s="24"/>
      <c r="D17" s="25"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ca="1" si="6">"C"&amp;M9&amp;"=Pay(Max("&amp;$M$1&amp;"("&amp;$L17&amp;")-"&amp;M$12&amp;",0.0),"&amp;$L17&amp;")"</f>
        <v>C10Oct2018093=Pay(Max(GBPUSD(10Oct2018)-0.925703476661546,0.0),10Oct2018)</v>
      </c>
      <c r="N17" s="74" t="str">
        <f t="shared" ca="1" si="6"/>
        <v>C10Oct2018094=Pay(Max(GBPUSD(10Oct2018)-0.944854702448392,0.0),10Oct2018)</v>
      </c>
      <c r="O17" s="74" t="str">
        <f t="shared" ca="1" si="6"/>
        <v>C10Oct2018096=Pay(Max(GBPUSD(10Oct2018)-0.957224263525545,0.0),10Oct2018)</v>
      </c>
      <c r="P17" s="74" t="str">
        <f t="shared" ca="1" si="6"/>
        <v>C10Oct2018097=Pay(Max(GBPUSD(10Oct2018)-0.97342355466377,0.0),10Oct2018)</v>
      </c>
      <c r="Q17" s="74" t="str">
        <f t="shared" ca="1" si="6"/>
        <v>C10Oct2018099=Pay(Max(GBPUSD(10Oct2018)-0.985598257801449,0.0),10Oct2018)</v>
      </c>
      <c r="R17" s="74" t="str">
        <f t="shared" ca="1" si="6"/>
        <v>C10Oct2018100=Pay(Max(GBPUSD(10Oct2018)-1,0.0),10Oct2018)</v>
      </c>
      <c r="S17" s="74" t="str">
        <f t="shared" ca="1" si="6"/>
        <v>C10Oct2018102=Pay(Max(GBPUSD(10Oct2018)-1.01567510182163,0.0),10Oct2018)</v>
      </c>
      <c r="T17" s="74" t="str">
        <f t="shared" ca="1" si="6"/>
        <v>C10Oct2018103=Pay(Max(GBPUSD(10Oct2018)-1.02742363907477,0.0),10Oct2018)</v>
      </c>
      <c r="U17" s="74" t="str">
        <f t="shared" ca="1" si="6"/>
        <v>C10Oct2018104=Pay(Max(GBPUSD(10Oct2018)-1.04306522837098,0.0),10Oct2018)</v>
      </c>
      <c r="V17" s="74" t="str">
        <f t="shared" ca="1" si="6"/>
        <v>C10Oct2018106=Pay(Max(GBPUSD(10Oct2018)-1.0550763709787,0.0),10Oct2018)</v>
      </c>
      <c r="W17" s="61" t="str">
        <f t="shared" ca="1" si="6"/>
        <v>C10Oct2018107=Pay(Max(GBPUSD(10Oct2018)-1.07388342554359,0.0),10Oct2018)</v>
      </c>
    </row>
    <row r="18" spans="2:47">
      <c r="B18" s="10" t="s">
        <v>97</v>
      </c>
      <c r="C18" s="26"/>
      <c r="D18" s="27"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obj_003c8#0001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ca="1" si="7">M12</f>
        <v>0.92570347666154618</v>
      </c>
      <c r="N20" s="78">
        <f t="shared" ca="1" si="7"/>
        <v>0.94485470244839209</v>
      </c>
      <c r="O20" s="78">
        <f t="shared" ca="1" si="7"/>
        <v>0.95722426352554535</v>
      </c>
      <c r="P20" s="78">
        <f t="shared" ca="1" si="7"/>
        <v>0.97342355466376962</v>
      </c>
      <c r="Q20" s="78">
        <f t="shared" ca="1" si="7"/>
        <v>0.98559825780144861</v>
      </c>
      <c r="R20" s="78">
        <f t="shared" ca="1" si="7"/>
        <v>1</v>
      </c>
      <c r="S20" s="78">
        <f t="shared" ca="1" si="7"/>
        <v>1.0156751018216339</v>
      </c>
      <c r="T20" s="78">
        <f t="shared" ca="1" si="7"/>
        <v>1.0274236390747691</v>
      </c>
      <c r="U20" s="78">
        <f t="shared" ca="1" si="7"/>
        <v>1.0430652283709834</v>
      </c>
      <c r="V20" s="78">
        <f t="shared" ca="1" si="7"/>
        <v>1.0550763709786988</v>
      </c>
      <c r="W20" s="67">
        <f t="shared" ca="1" si="7"/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obj_003c9#0001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ca="1" si="8">"P"&amp;M5&amp;"=Pay(Max("&amp;M$20&amp;"-"&amp;$M$1&amp;"("&amp;$L21&amp;"),0.0),"&amp;$L21&amp;")"</f>
        <v>P10Nov2017093=Pay(Max(0.925703476661546-GBPUSD(10Nov2017),0.0),10Nov2017)</v>
      </c>
      <c r="N21" s="71" t="str">
        <f t="shared" ca="1" si="8"/>
        <v>P10Nov2017094=Pay(Max(0.944854702448392-GBPUSD(10Nov2017),0.0),10Nov2017)</v>
      </c>
      <c r="O21" s="71" t="str">
        <f t="shared" ca="1" si="8"/>
        <v>P10Nov2017096=Pay(Max(0.957224263525545-GBPUSD(10Nov2017),0.0),10Nov2017)</v>
      </c>
      <c r="P21" s="71" t="str">
        <f t="shared" ca="1" si="8"/>
        <v>P10Nov2017097=Pay(Max(0.97342355466377-GBPUSD(10Nov2017),0.0),10Nov2017)</v>
      </c>
      <c r="Q21" s="71" t="str">
        <f t="shared" ca="1" si="8"/>
        <v>P10Nov2017099=Pay(Max(0.985598257801449-GBPUSD(10Nov2017),0.0),10Nov2017)</v>
      </c>
      <c r="R21" s="71" t="str">
        <f t="shared" ca="1" si="8"/>
        <v>P10Nov2017100=Pay(Max(1-GBPUSD(10Nov2017),0.0),10Nov2017)</v>
      </c>
      <c r="S21" s="71" t="str">
        <f t="shared" ca="1" si="8"/>
        <v>P10Nov2017102=Pay(Max(1.01567510182163-GBPUSD(10Nov2017),0.0),10Nov2017)</v>
      </c>
      <c r="T21" s="71" t="str">
        <f t="shared" ca="1" si="8"/>
        <v>P10Nov2017103=Pay(Max(1.02742363907477-GBPUSD(10Nov2017),0.0),10Nov2017)</v>
      </c>
      <c r="U21" s="71" t="str">
        <f t="shared" ca="1" si="8"/>
        <v>P10Nov2017104=Pay(Max(1.04306522837098-GBPUSD(10Nov2017),0.0),10Nov2017)</v>
      </c>
      <c r="V21" s="71" t="str">
        <f t="shared" ca="1" si="8"/>
        <v>P10Nov2017106=Pay(Max(1.0550763709787-GBPUSD(10Nov2017),0.0),10Nov2017)</v>
      </c>
      <c r="W21" s="57" t="str">
        <f t="shared" ca="1" si="8"/>
        <v>P10Nov2017107=Pay(Max(1.07388342554359-GBPUSD(10Nov2017),0.0),10Nov2017)</v>
      </c>
    </row>
    <row r="22" spans="2:47">
      <c r="B22" s="15" t="s">
        <v>144</v>
      </c>
      <c r="C22" s="29" t="s">
        <v>145</v>
      </c>
      <c r="D22" s="12" t="str">
        <f>_xll.qlGeneralizedBlackScholesProcess2(,D11,D17/D18,,D2,D4,D7)</f>
        <v>obj_003ca#0001</v>
      </c>
      <c r="E22" s="219"/>
      <c r="G22" s="44" t="s">
        <v>37</v>
      </c>
      <c r="H22" s="48" t="e">
        <f ca="1">_xll.qlRealMCScript(,G5:G7,H5:H7,M13:W17,TRUE)</f>
        <v>#NAME?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ca="1" si="9">"P"&amp;M6&amp;"=Pay(Max("&amp;M$20&amp;"-"&amp;$M$1&amp;"("&amp;$L22&amp;"),0.0),"&amp;$L22&amp;")"</f>
        <v>P10Jan2018093=Pay(Max(0.925703476661546-GBPUSD(10Jan2018),0.0),10Jan2018)</v>
      </c>
      <c r="N22" s="53" t="str">
        <f t="shared" ca="1" si="9"/>
        <v>P10Jan2018094=Pay(Max(0.944854702448392-GBPUSD(10Jan2018),0.0),10Jan2018)</v>
      </c>
      <c r="O22" s="53" t="str">
        <f t="shared" ca="1" si="9"/>
        <v>P10Jan2018096=Pay(Max(0.957224263525545-GBPUSD(10Jan2018),0.0),10Jan2018)</v>
      </c>
      <c r="P22" s="53" t="str">
        <f t="shared" ca="1" si="9"/>
        <v>P10Jan2018097=Pay(Max(0.97342355466377-GBPUSD(10Jan2018),0.0),10Jan2018)</v>
      </c>
      <c r="Q22" s="53" t="str">
        <f t="shared" ca="1" si="9"/>
        <v>P10Jan2018099=Pay(Max(0.985598257801449-GBPUSD(10Jan2018),0.0),10Jan2018)</v>
      </c>
      <c r="R22" s="53" t="str">
        <f t="shared" ca="1" si="9"/>
        <v>P10Jan2018100=Pay(Max(1-GBPUSD(10Jan2018),0.0),10Jan2018)</v>
      </c>
      <c r="S22" s="53" t="str">
        <f t="shared" ca="1" si="9"/>
        <v>P10Jan2018102=Pay(Max(1.01567510182163-GBPUSD(10Jan2018),0.0),10Jan2018)</v>
      </c>
      <c r="T22" s="53" t="str">
        <f t="shared" ca="1" si="9"/>
        <v>P10Jan2018103=Pay(Max(1.02742363907477-GBPUSD(10Jan2018),0.0),10Jan2018)</v>
      </c>
      <c r="U22" s="53" t="str">
        <f t="shared" ca="1" si="9"/>
        <v>P10Jan2018104=Pay(Max(1.04306522837098-GBPUSD(10Jan2018),0.0),10Jan2018)</v>
      </c>
      <c r="V22" s="53" t="str">
        <f t="shared" ca="1" si="9"/>
        <v>P10Jan2018106=Pay(Max(1.0550763709787-GBPUSD(10Jan2018),0.0),10Jan2018)</v>
      </c>
      <c r="W22" s="59" t="str">
        <f t="shared" ca="1" si="9"/>
        <v>P10Jan2018107=Pay(Max(1.07388342554359-GBPUSD(10Jan2018),0.0),10Jan2018)</v>
      </c>
    </row>
    <row r="23" spans="2:47">
      <c r="G23" s="44" t="s">
        <v>38</v>
      </c>
      <c r="H23" s="48" t="e">
        <f ca="1">_xll.qlRealMCScript(,G5:G7,H5:H7,M21:W25,TRUE)</f>
        <v>#NAME?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ca="1" si="10">"P"&amp;M7&amp;"=Pay(Max("&amp;M$20&amp;"-"&amp;$M$1&amp;"("&amp;$L23&amp;"),0.0),"&amp;$L23&amp;")"</f>
        <v>P10Apr2018093=Pay(Max(0.925703476661546-GBPUSD(10Apr2018),0.0),10Apr2018)</v>
      </c>
      <c r="N23" s="53" t="str">
        <f t="shared" ca="1" si="10"/>
        <v>P10Apr2018094=Pay(Max(0.944854702448392-GBPUSD(10Apr2018),0.0),10Apr2018)</v>
      </c>
      <c r="O23" s="53" t="str">
        <f t="shared" ca="1" si="10"/>
        <v>P10Apr2018096=Pay(Max(0.957224263525545-GBPUSD(10Apr2018),0.0),10Apr2018)</v>
      </c>
      <c r="P23" s="53" t="str">
        <f t="shared" ca="1" si="10"/>
        <v>P10Apr2018097=Pay(Max(0.97342355466377-GBPUSD(10Apr2018),0.0),10Apr2018)</v>
      </c>
      <c r="Q23" s="53" t="str">
        <f t="shared" ca="1" si="10"/>
        <v>P10Apr2018099=Pay(Max(0.985598257801449-GBPUSD(10Apr2018),0.0),10Apr2018)</v>
      </c>
      <c r="R23" s="53" t="str">
        <f t="shared" ca="1" si="10"/>
        <v>P10Apr2018100=Pay(Max(1-GBPUSD(10Apr2018),0.0),10Apr2018)</v>
      </c>
      <c r="S23" s="53" t="str">
        <f t="shared" ca="1" si="10"/>
        <v>P10Apr2018102=Pay(Max(1.01567510182163-GBPUSD(10Apr2018),0.0),10Apr2018)</v>
      </c>
      <c r="T23" s="53" t="str">
        <f t="shared" ca="1" si="10"/>
        <v>P10Apr2018103=Pay(Max(1.02742363907477-GBPUSD(10Apr2018),0.0),10Apr2018)</v>
      </c>
      <c r="U23" s="53" t="str">
        <f t="shared" ca="1" si="10"/>
        <v>P10Apr2018104=Pay(Max(1.04306522837098-GBPUSD(10Apr2018),0.0),10Apr2018)</v>
      </c>
      <c r="V23" s="53" t="str">
        <f t="shared" ca="1" si="10"/>
        <v>P10Apr2018106=Pay(Max(1.0550763709787-GBPUSD(10Apr2018),0.0),10Apr2018)</v>
      </c>
      <c r="W23" s="59" t="str">
        <f t="shared" ca="1" si="10"/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obj_003cb#0001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ca="1" si="11">"P"&amp;M8&amp;"=Pay(Max("&amp;M$20&amp;"-"&amp;$M$1&amp;"("&amp;$L24&amp;"),0.0),"&amp;$L24&amp;")"</f>
        <v>P10Jul2018093=Pay(Max(0.925703476661546-GBPUSD(10Jul2018),0.0),10Jul2018)</v>
      </c>
      <c r="N24" s="53" t="str">
        <f t="shared" ca="1" si="11"/>
        <v>P10Jul2018094=Pay(Max(0.944854702448392-GBPUSD(10Jul2018),0.0),10Jul2018)</v>
      </c>
      <c r="O24" s="53" t="str">
        <f t="shared" ca="1" si="11"/>
        <v>P10Jul2018096=Pay(Max(0.957224263525545-GBPUSD(10Jul2018),0.0),10Jul2018)</v>
      </c>
      <c r="P24" s="53" t="str">
        <f t="shared" ca="1" si="11"/>
        <v>P10Jul2018097=Pay(Max(0.97342355466377-GBPUSD(10Jul2018),0.0),10Jul2018)</v>
      </c>
      <c r="Q24" s="53" t="str">
        <f t="shared" ca="1" si="11"/>
        <v>P10Jul2018099=Pay(Max(0.985598257801449-GBPUSD(10Jul2018),0.0),10Jul2018)</v>
      </c>
      <c r="R24" s="53" t="str">
        <f t="shared" ca="1" si="11"/>
        <v>P10Jul2018100=Pay(Max(1-GBPUSD(10Jul2018),0.0),10Jul2018)</v>
      </c>
      <c r="S24" s="53" t="str">
        <f t="shared" ca="1" si="11"/>
        <v>P10Jul2018102=Pay(Max(1.01567510182163-GBPUSD(10Jul2018),0.0),10Jul2018)</v>
      </c>
      <c r="T24" s="53" t="str">
        <f t="shared" ca="1" si="11"/>
        <v>P10Jul2018103=Pay(Max(1.02742363907477-GBPUSD(10Jul2018),0.0),10Jul2018)</v>
      </c>
      <c r="U24" s="53" t="str">
        <f t="shared" ca="1" si="11"/>
        <v>P10Jul2018104=Pay(Max(1.04306522837098-GBPUSD(10Jul2018),0.0),10Jul2018)</v>
      </c>
      <c r="V24" s="53" t="str">
        <f t="shared" ca="1" si="11"/>
        <v>P10Jul2018106=Pay(Max(1.0550763709787-GBPUSD(10Jul2018),0.0),10Jul2018)</v>
      </c>
      <c r="W24" s="59" t="str">
        <f t="shared" ca="1" si="11"/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ca="1" si="12">"P"&amp;M9&amp;"=Pay(Max("&amp;M$20&amp;"-"&amp;$M$1&amp;"("&amp;$L25&amp;"),0.0),"&amp;$L25&amp;")"</f>
        <v>P10Oct2018093=Pay(Max(0.925703476661546-GBPUSD(10Oct2018),0.0),10Oct2018)</v>
      </c>
      <c r="N25" s="74" t="str">
        <f t="shared" ca="1" si="12"/>
        <v>P10Oct2018094=Pay(Max(0.944854702448392-GBPUSD(10Oct2018),0.0),10Oct2018)</v>
      </c>
      <c r="O25" s="74" t="str">
        <f t="shared" ca="1" si="12"/>
        <v>P10Oct2018096=Pay(Max(0.957224263525545-GBPUSD(10Oct2018),0.0),10Oct2018)</v>
      </c>
      <c r="P25" s="74" t="str">
        <f t="shared" ca="1" si="12"/>
        <v>P10Oct2018097=Pay(Max(0.97342355466377-GBPUSD(10Oct2018),0.0),10Oct2018)</v>
      </c>
      <c r="Q25" s="74" t="str">
        <f t="shared" ca="1" si="12"/>
        <v>P10Oct2018099=Pay(Max(0.985598257801449-GBPUSD(10Oct2018),0.0),10Oct2018)</v>
      </c>
      <c r="R25" s="74" t="str">
        <f t="shared" ca="1" si="12"/>
        <v>P10Oct2018100=Pay(Max(1-GBPUSD(10Oct2018),0.0),10Oct2018)</v>
      </c>
      <c r="S25" s="74" t="str">
        <f t="shared" ca="1" si="12"/>
        <v>P10Oct2018102=Pay(Max(1.01567510182163-GBPUSD(10Oct2018),0.0),10Oct2018)</v>
      </c>
      <c r="T25" s="74" t="str">
        <f t="shared" ca="1" si="12"/>
        <v>P10Oct2018103=Pay(Max(1.02742363907477-GBPUSD(10Oct2018),0.0),10Oct2018)</v>
      </c>
      <c r="U25" s="74" t="str">
        <f t="shared" ca="1" si="12"/>
        <v>P10Oct2018104=Pay(Max(1.04306522837098-GBPUSD(10Oct2018),0.0),10Oct2018)</v>
      </c>
      <c r="V25" s="74" t="str">
        <f t="shared" ca="1" si="12"/>
        <v>P10Oct2018106=Pay(Max(1.0550763709787-GBPUSD(10Oct2018),0.0),10Oct2018)</v>
      </c>
      <c r="W25" s="61" t="str">
        <f t="shared" ca="1" si="12"/>
        <v>P10Oct2018107=Pay(Max(1.07388342554359-GBPUSD(10Oct2018),0.0),10Oct2018)</v>
      </c>
    </row>
    <row r="26" spans="2:47">
      <c r="E26" s="223"/>
      <c r="H26" t="str">
        <f>_xll.qlLocalVTSFromGBSProcess(,D20)</f>
        <v>obj_003cc#0001</v>
      </c>
      <c r="I26" s="49"/>
      <c r="M26" s="232" t="e">
        <f ca="1">_xll.ohRangeRetrieveError(M29)</f>
        <v>#NAME?</v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ca="1" si="13">M20</f>
        <v>0.92570347666154618</v>
      </c>
      <c r="N28" s="78">
        <f t="shared" ca="1" si="13"/>
        <v>0.94485470244839209</v>
      </c>
      <c r="O28" s="78">
        <f t="shared" ca="1" si="13"/>
        <v>0.95722426352554535</v>
      </c>
      <c r="P28" s="78">
        <f t="shared" ca="1" si="13"/>
        <v>0.97342355466376962</v>
      </c>
      <c r="Q28" s="78">
        <f t="shared" ca="1" si="13"/>
        <v>0.98559825780144861</v>
      </c>
      <c r="R28" s="78">
        <f t="shared" ca="1" si="13"/>
        <v>1</v>
      </c>
      <c r="S28" s="78">
        <f t="shared" ca="1" si="13"/>
        <v>1.0156751018216339</v>
      </c>
      <c r="T28" s="78">
        <f t="shared" ca="1" si="13"/>
        <v>1.0274236390747691</v>
      </c>
      <c r="U28" s="78">
        <f t="shared" ca="1" si="13"/>
        <v>1.0430652283709834</v>
      </c>
      <c r="V28" s="78">
        <f t="shared" ca="1" si="13"/>
        <v>1.0550763709786988</v>
      </c>
      <c r="W28" s="67">
        <f t="shared" ca="1" si="13"/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obj_003ac#0002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 t="e">
        <f ca="1">_xll.qlRealMCScriptNPV($H$22,$D$35,"C"&amp;M5,$D$36:$D$38)</f>
        <v>#NAME?</v>
      </c>
      <c r="N29" s="80" t="e">
        <f ca="1">_xll.qlRealMCScriptNPV($H$22,$D$35,"C"&amp;N5,$D$36:$D$38)</f>
        <v>#NAME?</v>
      </c>
      <c r="O29" s="80" t="e">
        <f ca="1">_xll.qlRealMCScriptNPV($H$22,$D$35,"C"&amp;O5,$D$36:$D$38)</f>
        <v>#NAME?</v>
      </c>
      <c r="P29" s="80" t="e">
        <f ca="1">_xll.qlRealMCScriptNPV($H$22,$D$35,"C"&amp;P5,$D$36:$D$38)</f>
        <v>#NAME?</v>
      </c>
      <c r="Q29" s="80" t="e">
        <f ca="1">_xll.qlRealMCScriptNPV($H$22,$D$35,"C"&amp;Q5,$D$36:$D$38)</f>
        <v>#NAME?</v>
      </c>
      <c r="R29" s="80" t="e">
        <f ca="1">_xll.qlRealMCScriptNPV($H$22,$D$35,"C"&amp;R5,$D$36:$D$38)</f>
        <v>#NAME?</v>
      </c>
      <c r="S29" s="80" t="e">
        <f ca="1">_xll.qlRealMCScriptNPV($H$22,$D$35,"C"&amp;S5,$D$36:$D$38)</f>
        <v>#NAME?</v>
      </c>
      <c r="T29" s="80" t="e">
        <f ca="1">_xll.qlRealMCScriptNPV($H$22,$D$35,"C"&amp;T5,$D$36:$D$38)</f>
        <v>#NAME?</v>
      </c>
      <c r="U29" s="80" t="e">
        <f ca="1">_xll.qlRealMCScriptNPV($H$22,$D$35,"C"&amp;U5,$D$36:$D$38)</f>
        <v>#NAME?</v>
      </c>
      <c r="V29" s="80" t="e">
        <f ca="1">_xll.qlRealMCScriptNPV($H$22,$D$35,"C"&amp;V5,$D$36:$D$38)</f>
        <v>#NAME?</v>
      </c>
      <c r="W29" s="81" t="e">
        <f ca="1">_xll.qlRealMCScriptNPV($H$22,$D$35,"C"&amp;W5,$D$36:$D$38)</f>
        <v>#NAME?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 t="e">
        <f ca="1">_xll.qlRealMCScriptNPV($H$22,$D$35,"C"&amp;M6,$D$36:$D$38)</f>
        <v>#NAME?</v>
      </c>
      <c r="N30" s="83" t="e">
        <f ca="1">_xll.qlRealMCScriptNPV($H$22,$D$35,"C"&amp;N6,$D$36:$D$38)</f>
        <v>#NAME?</v>
      </c>
      <c r="O30" s="83" t="e">
        <f ca="1">_xll.qlRealMCScriptNPV($H$22,$D$35,"C"&amp;O6,$D$36:$D$38)</f>
        <v>#NAME?</v>
      </c>
      <c r="P30" s="83" t="e">
        <f ca="1">_xll.qlRealMCScriptNPV($H$22,$D$35,"C"&amp;P6,$D$36:$D$38)</f>
        <v>#NAME?</v>
      </c>
      <c r="Q30" s="83" t="e">
        <f ca="1">_xll.qlRealMCScriptNPV($H$22,$D$35,"C"&amp;Q6,$D$36:$D$38)</f>
        <v>#NAME?</v>
      </c>
      <c r="R30" s="83" t="e">
        <f ca="1">_xll.qlRealMCScriptNPV($H$22,$D$35,"C"&amp;R6,$D$36:$D$38)</f>
        <v>#NAME?</v>
      </c>
      <c r="S30" s="83" t="e">
        <f ca="1">_xll.qlRealMCScriptNPV($H$22,$D$35,"C"&amp;S6,$D$36:$D$38)</f>
        <v>#NAME?</v>
      </c>
      <c r="T30" s="83" t="e">
        <f ca="1">_xll.qlRealMCScriptNPV($H$22,$D$35,"C"&amp;T6,$D$36:$D$38)</f>
        <v>#NAME?</v>
      </c>
      <c r="U30" s="83" t="e">
        <f ca="1">_xll.qlRealMCScriptNPV($H$22,$D$35,"C"&amp;U6,$D$36:$D$38)</f>
        <v>#NAME?</v>
      </c>
      <c r="V30" s="83" t="e">
        <f ca="1">_xll.qlRealMCScriptNPV($H$22,$D$35,"C"&amp;V6,$D$36:$D$38)</f>
        <v>#NAME?</v>
      </c>
      <c r="W30" s="84" t="e">
        <f ca="1">_xll.qlRealMCScriptNPV($H$22,$D$35,"C"&amp;W6,$D$36:$D$38)</f>
        <v>#NAME?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 t="e">
        <f ca="1">_xll.qlRealMCScriptNPV($H$22,$D$35,"C"&amp;M7,$D$36:$D$38)</f>
        <v>#NAME?</v>
      </c>
      <c r="N31" s="83" t="e">
        <f ca="1">_xll.qlRealMCScriptNPV($H$22,$D$35,"C"&amp;N7,$D$36:$D$38)</f>
        <v>#NAME?</v>
      </c>
      <c r="O31" s="83" t="e">
        <f ca="1">_xll.qlRealMCScriptNPV($H$22,$D$35,"C"&amp;O7,$D$36:$D$38)</f>
        <v>#NAME?</v>
      </c>
      <c r="P31" s="83" t="e">
        <f ca="1">_xll.qlRealMCScriptNPV($H$22,$D$35,"C"&amp;P7,$D$36:$D$38)</f>
        <v>#NAME?</v>
      </c>
      <c r="Q31" s="83" t="e">
        <f ca="1">_xll.qlRealMCScriptNPV($H$22,$D$35,"C"&amp;Q7,$D$36:$D$38)</f>
        <v>#NAME?</v>
      </c>
      <c r="R31" s="83" t="e">
        <f ca="1">_xll.qlRealMCScriptNPV($H$22,$D$35,"C"&amp;R7,$D$36:$D$38)</f>
        <v>#NAME?</v>
      </c>
      <c r="S31" s="83" t="e">
        <f ca="1">_xll.qlRealMCScriptNPV($H$22,$D$35,"C"&amp;S7,$D$36:$D$38)</f>
        <v>#NAME?</v>
      </c>
      <c r="T31" s="83" t="e">
        <f ca="1">_xll.qlRealMCScriptNPV($H$22,$D$35,"C"&amp;T7,$D$36:$D$38)</f>
        <v>#NAME?</v>
      </c>
      <c r="U31" s="83" t="e">
        <f ca="1">_xll.qlRealMCScriptNPV($H$22,$D$35,"C"&amp;U7,$D$36:$D$38)</f>
        <v>#NAME?</v>
      </c>
      <c r="V31" s="83" t="e">
        <f ca="1">_xll.qlRealMCScriptNPV($H$22,$D$35,"C"&amp;V7,$D$36:$D$38)</f>
        <v>#NAME?</v>
      </c>
      <c r="W31" s="84" t="e">
        <f ca="1">_xll.qlRealMCScriptNPV($H$22,$D$35,"C"&amp;W7,$D$36:$D$38)</f>
        <v>#NAME?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 t="e">
        <f ca="1">_xll.qlRealMCScriptNPV($H$22,$D$35,"C"&amp;M8,$D$36:$D$38)</f>
        <v>#NAME?</v>
      </c>
      <c r="N32" s="83" t="e">
        <f ca="1">_xll.qlRealMCScriptNPV($H$22,$D$35,"C"&amp;N8,$D$36:$D$38)</f>
        <v>#NAME?</v>
      </c>
      <c r="O32" s="83" t="e">
        <f ca="1">_xll.qlRealMCScriptNPV($H$22,$D$35,"C"&amp;O8,$D$36:$D$38)</f>
        <v>#NAME?</v>
      </c>
      <c r="P32" s="83" t="e">
        <f ca="1">_xll.qlRealMCScriptNPV($H$22,$D$35,"C"&amp;P8,$D$36:$D$38)</f>
        <v>#NAME?</v>
      </c>
      <c r="Q32" s="83" t="e">
        <f ca="1">_xll.qlRealMCScriptNPV($H$22,$D$35,"C"&amp;Q8,$D$36:$D$38)</f>
        <v>#NAME?</v>
      </c>
      <c r="R32" s="83" t="e">
        <f ca="1">_xll.qlRealMCScriptNPV($H$22,$D$35,"C"&amp;R8,$D$36:$D$38)</f>
        <v>#NAME?</v>
      </c>
      <c r="S32" s="83" t="e">
        <f ca="1">_xll.qlRealMCScriptNPV($H$22,$D$35,"C"&amp;S8,$D$36:$D$38)</f>
        <v>#NAME?</v>
      </c>
      <c r="T32" s="83" t="e">
        <f ca="1">_xll.qlRealMCScriptNPV($H$22,$D$35,"C"&amp;T8,$D$36:$D$38)</f>
        <v>#NAME?</v>
      </c>
      <c r="U32" s="83" t="e">
        <f ca="1">_xll.qlRealMCScriptNPV($H$22,$D$35,"C"&amp;U8,$D$36:$D$38)</f>
        <v>#NAME?</v>
      </c>
      <c r="V32" s="83" t="e">
        <f ca="1">_xll.qlRealMCScriptNPV($H$22,$D$35,"C"&amp;V8,$D$36:$D$38)</f>
        <v>#NAME?</v>
      </c>
      <c r="W32" s="84" t="e">
        <f ca="1">_xll.qlRealMCScriptNPV($H$22,$D$35,"C"&amp;W8,$D$36:$D$38)</f>
        <v>#NAME?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 t="e">
        <f ca="1">_xll.qlRealMCScriptNPV($H$22,$D$35,"C"&amp;M9,$D$36:$D$38)</f>
        <v>#NAME?</v>
      </c>
      <c r="N33" s="86" t="e">
        <f ca="1">_xll.qlRealMCScriptNPV($H$22,$D$35,"C"&amp;N9,$D$36:$D$38)</f>
        <v>#NAME?</v>
      </c>
      <c r="O33" s="86" t="e">
        <f ca="1">_xll.qlRealMCScriptNPV($H$22,$D$35,"C"&amp;O9,$D$36:$D$38)</f>
        <v>#NAME?</v>
      </c>
      <c r="P33" s="86" t="e">
        <f ca="1">_xll.qlRealMCScriptNPV($H$22,$D$35,"C"&amp;P9,$D$36:$D$38)</f>
        <v>#NAME?</v>
      </c>
      <c r="Q33" s="86" t="e">
        <f ca="1">_xll.qlRealMCScriptNPV($H$22,$D$35,"C"&amp;Q9,$D$36:$D$38)</f>
        <v>#NAME?</v>
      </c>
      <c r="R33" s="86" t="e">
        <f ca="1">_xll.qlRealMCScriptNPV($H$22,$D$35,"C"&amp;R9,$D$36:$D$38)</f>
        <v>#NAME?</v>
      </c>
      <c r="S33" s="86" t="e">
        <f ca="1">_xll.qlRealMCScriptNPV($H$22,$D$35,"C"&amp;S9,$D$36:$D$38)</f>
        <v>#NAME?</v>
      </c>
      <c r="T33" s="86" t="e">
        <f ca="1">_xll.qlRealMCScriptNPV($H$22,$D$35,"C"&amp;T9,$D$36:$D$38)</f>
        <v>#NAME?</v>
      </c>
      <c r="U33" s="86" t="e">
        <f ca="1">_xll.qlRealMCScriptNPV($H$22,$D$35,"C"&amp;U9,$D$36:$D$38)</f>
        <v>#NAME?</v>
      </c>
      <c r="V33" s="86" t="e">
        <f ca="1">_xll.qlRealMCScriptNPV($H$22,$D$35,"C"&amp;V9,$D$36:$D$38)</f>
        <v>#NAME?</v>
      </c>
      <c r="W33" s="87" t="e">
        <f ca="1">_xll.qlRealMCScriptNPV($H$22,$D$35,"C"&amp;W9,$D$36:$D$38)</f>
        <v>#NAME?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obj_003cd#0001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174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ca="1" si="14">M28</f>
        <v>0.92570347666154618</v>
      </c>
      <c r="N36" s="78">
        <f t="shared" ca="1" si="14"/>
        <v>0.94485470244839209</v>
      </c>
      <c r="O36" s="78">
        <f t="shared" ca="1" si="14"/>
        <v>0.95722426352554535</v>
      </c>
      <c r="P36" s="78">
        <f t="shared" ca="1" si="14"/>
        <v>0.97342355466376962</v>
      </c>
      <c r="Q36" s="78">
        <f t="shared" ca="1" si="14"/>
        <v>0.98559825780144861</v>
      </c>
      <c r="R36" s="78">
        <f t="shared" ca="1" si="14"/>
        <v>1</v>
      </c>
      <c r="S36" s="78">
        <f t="shared" ca="1" si="14"/>
        <v>1.0156751018216339</v>
      </c>
      <c r="T36" s="78">
        <f t="shared" ca="1" si="14"/>
        <v>1.0274236390747691</v>
      </c>
      <c r="U36" s="78">
        <f t="shared" ca="1" si="14"/>
        <v>1.0430652283709834</v>
      </c>
      <c r="V36" s="78">
        <f t="shared" ca="1" si="14"/>
        <v>1.0550763709786988</v>
      </c>
      <c r="W36" s="67">
        <f t="shared" ca="1" si="14"/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 t="e">
        <f ca="1">_xll.qlRealMCScriptNPV($H$23,$D$35,"P"&amp;M5,$D$36:$D$38)</f>
        <v>#NAME?</v>
      </c>
      <c r="N37" s="80" t="e">
        <f ca="1">_xll.qlRealMCScriptNPV($H$23,$D$35,"P"&amp;N5,$D$36:$D$38)</f>
        <v>#NAME?</v>
      </c>
      <c r="O37" s="80" t="e">
        <f ca="1">_xll.qlRealMCScriptNPV($H$23,$D$35,"P"&amp;O5,$D$36:$D$38)</f>
        <v>#NAME?</v>
      </c>
      <c r="P37" s="80" t="e">
        <f ca="1">_xll.qlRealMCScriptNPV($H$23,$D$35,"P"&amp;P5,$D$36:$D$38)</f>
        <v>#NAME?</v>
      </c>
      <c r="Q37" s="80" t="e">
        <f ca="1">_xll.qlRealMCScriptNPV($H$23,$D$35,"P"&amp;Q5,$D$36:$D$38)</f>
        <v>#NAME?</v>
      </c>
      <c r="R37" s="80" t="e">
        <f ca="1">_xll.qlRealMCScriptNPV($H$23,$D$35,"P"&amp;R5,$D$36:$D$38)</f>
        <v>#NAME?</v>
      </c>
      <c r="S37" s="80" t="e">
        <f ca="1">_xll.qlRealMCScriptNPV($H$23,$D$35,"P"&amp;S5,$D$36:$D$38)</f>
        <v>#NAME?</v>
      </c>
      <c r="T37" s="80" t="e">
        <f ca="1">_xll.qlRealMCScriptNPV($H$23,$D$35,"P"&amp;T5,$D$36:$D$38)</f>
        <v>#NAME?</v>
      </c>
      <c r="U37" s="80" t="e">
        <f ca="1">_xll.qlRealMCScriptNPV($H$23,$D$35,"P"&amp;U5,$D$36:$D$38)</f>
        <v>#NAME?</v>
      </c>
      <c r="V37" s="80" t="e">
        <f ca="1">_xll.qlRealMCScriptNPV($H$23,$D$35,"P"&amp;V5,$D$36:$D$38)</f>
        <v>#NAME?</v>
      </c>
      <c r="W37" s="81" t="e">
        <f ca="1">_xll.qlRealMCScriptNPV($H$23,$D$35,"P"&amp;W5,$D$36:$D$38)</f>
        <v>#NAME?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 t="e">
        <f ca="1">_xll.qlRealMCScriptNPV($H$23,$D$35,"P"&amp;M6,$D$36:$D$38)</f>
        <v>#NAME?</v>
      </c>
      <c r="N38" s="83" t="e">
        <f ca="1">_xll.qlRealMCScriptNPV($H$23,$D$35,"P"&amp;N6,$D$36:$D$38)</f>
        <v>#NAME?</v>
      </c>
      <c r="O38" s="83" t="e">
        <f ca="1">_xll.qlRealMCScriptNPV($H$23,$D$35,"P"&amp;O6,$D$36:$D$38)</f>
        <v>#NAME?</v>
      </c>
      <c r="P38" s="83" t="e">
        <f ca="1">_xll.qlRealMCScriptNPV($H$23,$D$35,"P"&amp;P6,$D$36:$D$38)</f>
        <v>#NAME?</v>
      </c>
      <c r="Q38" s="83" t="e">
        <f ca="1">_xll.qlRealMCScriptNPV($H$23,$D$35,"P"&amp;Q6,$D$36:$D$38)</f>
        <v>#NAME?</v>
      </c>
      <c r="R38" s="83" t="e">
        <f ca="1">_xll.qlRealMCScriptNPV($H$23,$D$35,"P"&amp;R6,$D$36:$D$38)</f>
        <v>#NAME?</v>
      </c>
      <c r="S38" s="83" t="e">
        <f ca="1">_xll.qlRealMCScriptNPV($H$23,$D$35,"P"&amp;S6,$D$36:$D$38)</f>
        <v>#NAME?</v>
      </c>
      <c r="T38" s="83" t="e">
        <f ca="1">_xll.qlRealMCScriptNPV($H$23,$D$35,"P"&amp;T6,$D$36:$D$38)</f>
        <v>#NAME?</v>
      </c>
      <c r="U38" s="83" t="e">
        <f ca="1">_xll.qlRealMCScriptNPV($H$23,$D$35,"P"&amp;U6,$D$36:$D$38)</f>
        <v>#NAME?</v>
      </c>
      <c r="V38" s="83" t="e">
        <f ca="1">_xll.qlRealMCScriptNPV($H$23,$D$35,"P"&amp;V6,$D$36:$D$38)</f>
        <v>#NAME?</v>
      </c>
      <c r="W38" s="84" t="e">
        <f ca="1">_xll.qlRealMCScriptNPV($H$23,$D$35,"P"&amp;W6,$D$36:$D$38)</f>
        <v>#NAME?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 t="e">
        <f ca="1">_xll.qlRealMCScriptNPV($H$23,$D$35,"P"&amp;M7,$D$36:$D$38)</f>
        <v>#NAME?</v>
      </c>
      <c r="N39" s="83" t="e">
        <f ca="1">_xll.qlRealMCScriptNPV($H$23,$D$35,"P"&amp;N7,$D$36:$D$38)</f>
        <v>#NAME?</v>
      </c>
      <c r="O39" s="83" t="e">
        <f ca="1">_xll.qlRealMCScriptNPV($H$23,$D$35,"P"&amp;O7,$D$36:$D$38)</f>
        <v>#NAME?</v>
      </c>
      <c r="P39" s="83" t="e">
        <f ca="1">_xll.qlRealMCScriptNPV($H$23,$D$35,"P"&amp;P7,$D$36:$D$38)</f>
        <v>#NAME?</v>
      </c>
      <c r="Q39" s="83" t="e">
        <f ca="1">_xll.qlRealMCScriptNPV($H$23,$D$35,"P"&amp;Q7,$D$36:$D$38)</f>
        <v>#NAME?</v>
      </c>
      <c r="R39" s="83" t="e">
        <f ca="1">_xll.qlRealMCScriptNPV($H$23,$D$35,"P"&amp;R7,$D$36:$D$38)</f>
        <v>#NAME?</v>
      </c>
      <c r="S39" s="83" t="e">
        <f ca="1">_xll.qlRealMCScriptNPV($H$23,$D$35,"P"&amp;S7,$D$36:$D$38)</f>
        <v>#NAME?</v>
      </c>
      <c r="T39" s="83" t="e">
        <f ca="1">_xll.qlRealMCScriptNPV($H$23,$D$35,"P"&amp;T7,$D$36:$D$38)</f>
        <v>#NAME?</v>
      </c>
      <c r="U39" s="83" t="e">
        <f ca="1">_xll.qlRealMCScriptNPV($H$23,$D$35,"P"&amp;U7,$D$36:$D$38)</f>
        <v>#NAME?</v>
      </c>
      <c r="V39" s="83" t="e">
        <f ca="1">_xll.qlRealMCScriptNPV($H$23,$D$35,"P"&amp;V7,$D$36:$D$38)</f>
        <v>#NAME?</v>
      </c>
      <c r="W39" s="84" t="e">
        <f ca="1">_xll.qlRealMCScriptNPV($H$23,$D$35,"P"&amp;W7,$D$36:$D$38)</f>
        <v>#NAME?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 t="e">
        <f ca="1">_xll.qlRealMCScriptNPV($H$23,$D$35,"P"&amp;M8,$D$36:$D$38)</f>
        <v>#NAME?</v>
      </c>
      <c r="N40" s="83" t="e">
        <f ca="1">_xll.qlRealMCScriptNPV($H$23,$D$35,"P"&amp;N8,$D$36:$D$38)</f>
        <v>#NAME?</v>
      </c>
      <c r="O40" s="83" t="e">
        <f ca="1">_xll.qlRealMCScriptNPV($H$23,$D$35,"P"&amp;O8,$D$36:$D$38)</f>
        <v>#NAME?</v>
      </c>
      <c r="P40" s="83" t="e">
        <f ca="1">_xll.qlRealMCScriptNPV($H$23,$D$35,"P"&amp;P8,$D$36:$D$38)</f>
        <v>#NAME?</v>
      </c>
      <c r="Q40" s="83" t="e">
        <f ca="1">_xll.qlRealMCScriptNPV($H$23,$D$35,"P"&amp;Q8,$D$36:$D$38)</f>
        <v>#NAME?</v>
      </c>
      <c r="R40" s="83" t="e">
        <f ca="1">_xll.qlRealMCScriptNPV($H$23,$D$35,"P"&amp;R8,$D$36:$D$38)</f>
        <v>#NAME?</v>
      </c>
      <c r="S40" s="83" t="e">
        <f ca="1">_xll.qlRealMCScriptNPV($H$23,$D$35,"P"&amp;S8,$D$36:$D$38)</f>
        <v>#NAME?</v>
      </c>
      <c r="T40" s="83" t="e">
        <f ca="1">_xll.qlRealMCScriptNPV($H$23,$D$35,"P"&amp;T8,$D$36:$D$38)</f>
        <v>#NAME?</v>
      </c>
      <c r="U40" s="83" t="e">
        <f ca="1">_xll.qlRealMCScriptNPV($H$23,$D$35,"P"&amp;U8,$D$36:$D$38)</f>
        <v>#NAME?</v>
      </c>
      <c r="V40" s="83" t="e">
        <f ca="1">_xll.qlRealMCScriptNPV($H$23,$D$35,"P"&amp;V8,$D$36:$D$38)</f>
        <v>#NAME?</v>
      </c>
      <c r="W40" s="84" t="e">
        <f ca="1">_xll.qlRealMCScriptNPV($H$23,$D$35,"P"&amp;W8,$D$36:$D$38)</f>
        <v>#NAME?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 t="e">
        <f ca="1">_xll.qlRealMCScriptNPV($H$23,$D$35,"P"&amp;M9,$D$36:$D$38)</f>
        <v>#NAME?</v>
      </c>
      <c r="N41" s="86" t="e">
        <f ca="1">_xll.qlRealMCScriptNPV($H$23,$D$35,"P"&amp;N9,$D$36:$D$38)</f>
        <v>#NAME?</v>
      </c>
      <c r="O41" s="86" t="e">
        <f ca="1">_xll.qlRealMCScriptNPV($H$23,$D$35,"P"&amp;O9,$D$36:$D$38)</f>
        <v>#NAME?</v>
      </c>
      <c r="P41" s="86" t="e">
        <f ca="1">_xll.qlRealMCScriptNPV($H$23,$D$35,"P"&amp;P9,$D$36:$D$38)</f>
        <v>#NAME?</v>
      </c>
      <c r="Q41" s="86" t="e">
        <f ca="1">_xll.qlRealMCScriptNPV($H$23,$D$35,"P"&amp;Q9,$D$36:$D$38)</f>
        <v>#NAME?</v>
      </c>
      <c r="R41" s="86" t="e">
        <f ca="1">_xll.qlRealMCScriptNPV($H$23,$D$35,"P"&amp;R9,$D$36:$D$38)</f>
        <v>#NAME?</v>
      </c>
      <c r="S41" s="86" t="e">
        <f ca="1">_xll.qlRealMCScriptNPV($H$23,$D$35,"P"&amp;S9,$D$36:$D$38)</f>
        <v>#NAME?</v>
      </c>
      <c r="T41" s="86" t="e">
        <f ca="1">_xll.qlRealMCScriptNPV($H$23,$D$35,"P"&amp;T9,$D$36:$D$38)</f>
        <v>#NAME?</v>
      </c>
      <c r="U41" s="86" t="e">
        <f ca="1">_xll.qlRealMCScriptNPV($H$23,$D$35,"P"&amp;U9,$D$36:$D$38)</f>
        <v>#NAME?</v>
      </c>
      <c r="V41" s="86" t="e">
        <f ca="1">_xll.qlRealMCScriptNPV($H$23,$D$35,"P"&amp;V9,$D$36:$D$38)</f>
        <v>#NAME?</v>
      </c>
      <c r="W41" s="87" t="e">
        <f ca="1">_xll.qlRealMCScriptNPV($H$23,$D$35,"P"&amp;W9,$D$36:$D$38)</f>
        <v>#NAME?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ca="1" si="15">M36</f>
        <v>0.92570347666154618</v>
      </c>
      <c r="N44" s="78">
        <f t="shared" ca="1" si="15"/>
        <v>0.94485470244839209</v>
      </c>
      <c r="O44" s="78">
        <f t="shared" ca="1" si="15"/>
        <v>0.95722426352554535</v>
      </c>
      <c r="P44" s="78">
        <f t="shared" ca="1" si="15"/>
        <v>0.97342355466376962</v>
      </c>
      <c r="Q44" s="78">
        <f t="shared" ca="1" si="15"/>
        <v>0.98559825780144861</v>
      </c>
      <c r="R44" s="78">
        <f t="shared" ca="1" si="15"/>
        <v>1</v>
      </c>
      <c r="S44" s="78">
        <f t="shared" ca="1" si="15"/>
        <v>1.0156751018216339</v>
      </c>
      <c r="T44" s="78">
        <f t="shared" ca="1" si="15"/>
        <v>1.0274236390747691</v>
      </c>
      <c r="U44" s="78">
        <f t="shared" ca="1" si="15"/>
        <v>1.0430652283709834</v>
      </c>
      <c r="V44" s="78">
        <f t="shared" ca="1" si="15"/>
        <v>1.0550763709786988</v>
      </c>
      <c r="W44" s="67">
        <f t="shared" ca="1" si="15"/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 ca="1">_xll.qlBlackFormulaImpliedStdDev("Call",M$44,$D$17,M29)/SQRT(($K45-$D$2)/365)</f>
        <v>#NAME?</v>
      </c>
      <c r="N45" s="89" t="e">
        <f ca="1">_xll.qlBlackFormulaImpliedStdDev("Call",N$44,$D$17,N29)/SQRT(($K45-$D$2)/365)</f>
        <v>#NAME?</v>
      </c>
      <c r="O45" s="89" t="e">
        <f ca="1">_xll.qlBlackFormulaImpliedStdDev("Call",O$44,$D$17,O29)/SQRT(($K45-$D$2)/365)</f>
        <v>#NAME?</v>
      </c>
      <c r="P45" s="89" t="e">
        <f ca="1">_xll.qlBlackFormulaImpliedStdDev("Call",P$44,$D$17,P29)/SQRT(($K45-$D$2)/365)</f>
        <v>#NAME?</v>
      </c>
      <c r="Q45" s="89" t="e">
        <f ca="1">_xll.qlBlackFormulaImpliedStdDev("Call",Q$44,$D$17,Q29)/SQRT(($K45-$D$2)/365)</f>
        <v>#NAME?</v>
      </c>
      <c r="R45" s="89" t="e">
        <f ca="1">_xll.qlBlackFormulaImpliedStdDev("Call",R$44,$D$17,R29)/SQRT(($K45-$D$2)/365)</f>
        <v>#NAME?</v>
      </c>
      <c r="S45" s="89" t="e">
        <f ca="1">_xll.qlBlackFormulaImpliedStdDev("Call",S$44,$D$17,S29)/SQRT(($K45-$D$2)/365)</f>
        <v>#NAME?</v>
      </c>
      <c r="T45" s="89" t="e">
        <f ca="1">_xll.qlBlackFormulaImpliedStdDev("Call",T$44,$D$17,T29)/SQRT(($K45-$D$2)/365)</f>
        <v>#NAME?</v>
      </c>
      <c r="U45" s="89" t="e">
        <f ca="1">_xll.qlBlackFormulaImpliedStdDev("Call",U$44,$D$17,U29)/SQRT(($K45-$D$2)/365)</f>
        <v>#NAME?</v>
      </c>
      <c r="V45" s="89" t="e">
        <f ca="1">_xll.qlBlackFormulaImpliedStdDev("Call",V$44,$D$17,V29)/SQRT(($K45-$D$2)/365)</f>
        <v>#NAME?</v>
      </c>
      <c r="W45" s="90" t="e">
        <f ca="1">_xll.qlBlackFormulaImpliedStdDev("Call",W$44,$D$17,W29)/SQRT(($K45-$D$2)/365)</f>
        <v>#NAME?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 ca="1">_xll.qlBlackFormulaImpliedStdDev("Call",M$44,$D$17,M30)/SQRT(($K46-$D$2)/365)</f>
        <v>#NAME?</v>
      </c>
      <c r="N46" s="92" t="e">
        <f ca="1">_xll.qlBlackFormulaImpliedStdDev("Call",N$44,$D$17,N30)/SQRT(($K46-$D$2)/365)</f>
        <v>#NAME?</v>
      </c>
      <c r="O46" s="92" t="e">
        <f ca="1">_xll.qlBlackFormulaImpliedStdDev("Call",O$44,$D$17,O30)/SQRT(($K46-$D$2)/365)</f>
        <v>#NAME?</v>
      </c>
      <c r="P46" s="92" t="e">
        <f ca="1">_xll.qlBlackFormulaImpliedStdDev("Call",P$44,$D$17,P30)/SQRT(($K46-$D$2)/365)</f>
        <v>#NAME?</v>
      </c>
      <c r="Q46" s="92" t="e">
        <f ca="1">_xll.qlBlackFormulaImpliedStdDev("Call",Q$44,$D$17,Q30)/SQRT(($K46-$D$2)/365)</f>
        <v>#NAME?</v>
      </c>
      <c r="R46" s="92" t="e">
        <f ca="1">_xll.qlBlackFormulaImpliedStdDev("Call",R$44,$D$17,R30)/SQRT(($K46-$D$2)/365)</f>
        <v>#NAME?</v>
      </c>
      <c r="S46" s="92" t="e">
        <f ca="1">_xll.qlBlackFormulaImpliedStdDev("Call",S$44,$D$17,S30)/SQRT(($K46-$D$2)/365)</f>
        <v>#NAME?</v>
      </c>
      <c r="T46" s="92" t="e">
        <f ca="1">_xll.qlBlackFormulaImpliedStdDev("Call",T$44,$D$17,T30)/SQRT(($K46-$D$2)/365)</f>
        <v>#NAME?</v>
      </c>
      <c r="U46" s="92" t="e">
        <f ca="1">_xll.qlBlackFormulaImpliedStdDev("Call",U$44,$D$17,U30)/SQRT(($K46-$D$2)/365)</f>
        <v>#NAME?</v>
      </c>
      <c r="V46" s="92" t="e">
        <f ca="1">_xll.qlBlackFormulaImpliedStdDev("Call",V$44,$D$17,V30)/SQRT(($K46-$D$2)/365)</f>
        <v>#NAME?</v>
      </c>
      <c r="W46" s="93" t="e">
        <f ca="1">_xll.qlBlackFormulaImpliedStdDev("Call",W$44,$D$17,W30)/SQRT(($K46-$D$2)/365)</f>
        <v>#NAME?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 ca="1">_xll.qlBlackFormulaImpliedStdDev("Call",M$44,$D$17,M31)/SQRT(($K47-$D$2)/365)</f>
        <v>#NAME?</v>
      </c>
      <c r="N47" s="92" t="e">
        <f ca="1">_xll.qlBlackFormulaImpliedStdDev("Call",N$44,$D$17,N31)/SQRT(($K47-$D$2)/365)</f>
        <v>#NAME?</v>
      </c>
      <c r="O47" s="92" t="e">
        <f ca="1">_xll.qlBlackFormulaImpliedStdDev("Call",O$44,$D$17,O31)/SQRT(($K47-$D$2)/365)</f>
        <v>#NAME?</v>
      </c>
      <c r="P47" s="92" t="e">
        <f ca="1">_xll.qlBlackFormulaImpliedStdDev("Call",P$44,$D$17,P31)/SQRT(($K47-$D$2)/365)</f>
        <v>#NAME?</v>
      </c>
      <c r="Q47" s="92" t="e">
        <f ca="1">_xll.qlBlackFormulaImpliedStdDev("Call",Q$44,$D$17,Q31)/SQRT(($K47-$D$2)/365)</f>
        <v>#NAME?</v>
      </c>
      <c r="R47" s="92" t="e">
        <f ca="1">_xll.qlBlackFormulaImpliedStdDev("Call",R$44,$D$17,R31)/SQRT(($K47-$D$2)/365)</f>
        <v>#NAME?</v>
      </c>
      <c r="S47" s="92" t="e">
        <f ca="1">_xll.qlBlackFormulaImpliedStdDev("Call",S$44,$D$17,S31)/SQRT(($K47-$D$2)/365)</f>
        <v>#NAME?</v>
      </c>
      <c r="T47" s="92" t="e">
        <f ca="1">_xll.qlBlackFormulaImpliedStdDev("Call",T$44,$D$17,T31)/SQRT(($K47-$D$2)/365)</f>
        <v>#NAME?</v>
      </c>
      <c r="U47" s="92" t="e">
        <f ca="1">_xll.qlBlackFormulaImpliedStdDev("Call",U$44,$D$17,U31)/SQRT(($K47-$D$2)/365)</f>
        <v>#NAME?</v>
      </c>
      <c r="V47" s="92" t="e">
        <f ca="1">_xll.qlBlackFormulaImpliedStdDev("Call",V$44,$D$17,V31)/SQRT(($K47-$D$2)/365)</f>
        <v>#NAME?</v>
      </c>
      <c r="W47" s="93" t="e">
        <f ca="1">_xll.qlBlackFormulaImpliedStdDev("Call",W$44,$D$17,W31)/SQRT(($K47-$D$2)/365)</f>
        <v>#NAME?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 ca="1">_xll.qlBlackFormulaImpliedStdDev("Call",M$44,$D$17,M32)/SQRT(($K48-$D$2)/365)</f>
        <v>#NAME?</v>
      </c>
      <c r="N48" s="92" t="e">
        <f ca="1">_xll.qlBlackFormulaImpliedStdDev("Call",N$44,$D$17,N32)/SQRT(($K48-$D$2)/365)</f>
        <v>#NAME?</v>
      </c>
      <c r="O48" s="92" t="e">
        <f ca="1">_xll.qlBlackFormulaImpliedStdDev("Call",O$44,$D$17,O32)/SQRT(($K48-$D$2)/365)</f>
        <v>#NAME?</v>
      </c>
      <c r="P48" s="92" t="e">
        <f ca="1">_xll.qlBlackFormulaImpliedStdDev("Call",P$44,$D$17,P32)/SQRT(($K48-$D$2)/365)</f>
        <v>#NAME?</v>
      </c>
      <c r="Q48" s="92" t="e">
        <f ca="1">_xll.qlBlackFormulaImpliedStdDev("Call",Q$44,$D$17,Q32)/SQRT(($K48-$D$2)/365)</f>
        <v>#NAME?</v>
      </c>
      <c r="R48" s="92" t="e">
        <f ca="1">_xll.qlBlackFormulaImpliedStdDev("Call",R$44,$D$17,R32)/SQRT(($K48-$D$2)/365)</f>
        <v>#NAME?</v>
      </c>
      <c r="S48" s="92" t="e">
        <f ca="1">_xll.qlBlackFormulaImpliedStdDev("Call",S$44,$D$17,S32)/SQRT(($K48-$D$2)/365)</f>
        <v>#NAME?</v>
      </c>
      <c r="T48" s="92" t="e">
        <f ca="1">_xll.qlBlackFormulaImpliedStdDev("Call",T$44,$D$17,T32)/SQRT(($K48-$D$2)/365)</f>
        <v>#NAME?</v>
      </c>
      <c r="U48" s="92" t="e">
        <f ca="1">_xll.qlBlackFormulaImpliedStdDev("Call",U$44,$D$17,U32)/SQRT(($K48-$D$2)/365)</f>
        <v>#NAME?</v>
      </c>
      <c r="V48" s="92" t="e">
        <f ca="1">_xll.qlBlackFormulaImpliedStdDev("Call",V$44,$D$17,V32)/SQRT(($K48-$D$2)/365)</f>
        <v>#NAME?</v>
      </c>
      <c r="W48" s="93" t="e">
        <f ca="1">_xll.qlBlackFormulaImpliedStdDev("Call",W$44,$D$17,W32)/SQRT(($K48-$D$2)/365)</f>
        <v>#NAME?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 ca="1">_xll.qlBlackFormulaImpliedStdDev("Call",M$44,$D$17,M33)/SQRT(($K49-$D$2)/365)</f>
        <v>#NAME?</v>
      </c>
      <c r="N49" s="95" t="e">
        <f ca="1">_xll.qlBlackFormulaImpliedStdDev("Call",N$44,$D$17,N33)/SQRT(($K49-$D$2)/365)</f>
        <v>#NAME?</v>
      </c>
      <c r="O49" s="95" t="e">
        <f ca="1">_xll.qlBlackFormulaImpliedStdDev("Call",O$44,$D$17,O33)/SQRT(($K49-$D$2)/365)</f>
        <v>#NAME?</v>
      </c>
      <c r="P49" s="95" t="e">
        <f ca="1">_xll.qlBlackFormulaImpliedStdDev("Call",P$44,$D$17,P33)/SQRT(($K49-$D$2)/365)</f>
        <v>#NAME?</v>
      </c>
      <c r="Q49" s="95" t="e">
        <f ca="1">_xll.qlBlackFormulaImpliedStdDev("Call",Q$44,$D$17,Q33)/SQRT(($K49-$D$2)/365)</f>
        <v>#NAME?</v>
      </c>
      <c r="R49" s="95" t="e">
        <f ca="1">_xll.qlBlackFormulaImpliedStdDev("Call",R$44,$D$17,R33)/SQRT(($K49-$D$2)/365)</f>
        <v>#NAME?</v>
      </c>
      <c r="S49" s="95" t="e">
        <f ca="1">_xll.qlBlackFormulaImpliedStdDev("Call",S$44,$D$17,S33)/SQRT(($K49-$D$2)/365)</f>
        <v>#NAME?</v>
      </c>
      <c r="T49" s="95" t="e">
        <f ca="1">_xll.qlBlackFormulaImpliedStdDev("Call",T$44,$D$17,T33)/SQRT(($K49-$D$2)/365)</f>
        <v>#NAME?</v>
      </c>
      <c r="U49" s="95" t="e">
        <f ca="1">_xll.qlBlackFormulaImpliedStdDev("Call",U$44,$D$17,U33)/SQRT(($K49-$D$2)/365)</f>
        <v>#NAME?</v>
      </c>
      <c r="V49" s="95" t="e">
        <f ca="1">_xll.qlBlackFormulaImpliedStdDev("Call",V$44,$D$17,V33)/SQRT(($K49-$D$2)/365)</f>
        <v>#NAME?</v>
      </c>
      <c r="W49" s="96" t="e">
        <f ca="1">_xll.qlBlackFormulaImpliedStdDev("Call",W$44,$D$17,W33)/SQRT(($K49-$D$2)/365)</f>
        <v>#NAME?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ca="1" si="16">M44</f>
        <v>0.92570347666154618</v>
      </c>
      <c r="N52" s="78">
        <f t="shared" ca="1" si="16"/>
        <v>0.94485470244839209</v>
      </c>
      <c r="O52" s="78">
        <f t="shared" ca="1" si="16"/>
        <v>0.95722426352554535</v>
      </c>
      <c r="P52" s="78">
        <f t="shared" ca="1" si="16"/>
        <v>0.97342355466376962</v>
      </c>
      <c r="Q52" s="78">
        <f t="shared" ca="1" si="16"/>
        <v>0.98559825780144861</v>
      </c>
      <c r="R52" s="78">
        <f t="shared" ca="1" si="16"/>
        <v>1</v>
      </c>
      <c r="S52" s="78">
        <f t="shared" ca="1" si="16"/>
        <v>1.0156751018216339</v>
      </c>
      <c r="T52" s="78">
        <f t="shared" ca="1" si="16"/>
        <v>1.0274236390747691</v>
      </c>
      <c r="U52" s="78">
        <f t="shared" ca="1" si="16"/>
        <v>1.0430652283709834</v>
      </c>
      <c r="V52" s="78">
        <f t="shared" ca="1" si="16"/>
        <v>1.0550763709786988</v>
      </c>
      <c r="W52" s="67">
        <f t="shared" ca="1" si="16"/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 t="e">
        <f ca="1">_xll.qlBlackFormulaImpliedStdDev("Put",M$52,$D$17,M37)/SQRT(($K53-$D$2)/365)</f>
        <v>#NAME?</v>
      </c>
      <c r="N53" s="89" t="e">
        <f ca="1">_xll.qlBlackFormulaImpliedStdDev("Put",N$52,$D$17,N37)/SQRT(($K53-$D$2)/365)</f>
        <v>#NAME?</v>
      </c>
      <c r="O53" s="89" t="e">
        <f ca="1">_xll.qlBlackFormulaImpliedStdDev("Put",O$52,$D$17,O37)/SQRT(($K53-$D$2)/365)</f>
        <v>#NAME?</v>
      </c>
      <c r="P53" s="89" t="e">
        <f ca="1">_xll.qlBlackFormulaImpliedStdDev("Put",P$52,$D$17,P37)/SQRT(($K53-$D$2)/365)</f>
        <v>#NAME?</v>
      </c>
      <c r="Q53" s="89" t="e">
        <f ca="1">_xll.qlBlackFormulaImpliedStdDev("Put",Q$52,$D$17,Q37)/SQRT(($K53-$D$2)/365)</f>
        <v>#NAME?</v>
      </c>
      <c r="R53" s="89" t="e">
        <f ca="1">_xll.qlBlackFormulaImpliedStdDev("Put",R$52,$D$17,R37)/SQRT(($K53-$D$2)/365)</f>
        <v>#NAME?</v>
      </c>
      <c r="S53" s="89" t="e">
        <f ca="1">_xll.qlBlackFormulaImpliedStdDev("Put",S$52,$D$17,S37)/SQRT(($K53-$D$2)/365)</f>
        <v>#NAME?</v>
      </c>
      <c r="T53" s="89" t="e">
        <f ca="1">_xll.qlBlackFormulaImpliedStdDev("Put",T$52,$D$17,T37)/SQRT(($K53-$D$2)/365)</f>
        <v>#NAME?</v>
      </c>
      <c r="U53" s="89" t="e">
        <f ca="1">_xll.qlBlackFormulaImpliedStdDev("Put",U$52,$D$17,U37)/SQRT(($K53-$D$2)/365)</f>
        <v>#NAME?</v>
      </c>
      <c r="V53" s="89" t="e">
        <f ca="1">_xll.qlBlackFormulaImpliedStdDev("Put",V$52,$D$17,V37)/SQRT(($K53-$D$2)/365)</f>
        <v>#NAME?</v>
      </c>
      <c r="W53" s="90" t="e">
        <f ca="1">_xll.qlBlackFormulaImpliedStdDev("Put",W$52,$D$17,W37)/SQRT(($K53-$D$2)/365)</f>
        <v>#NAME?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 t="e">
        <f ca="1">_xll.qlBlackFormulaImpliedStdDev("Put",M$52,$D$17,M38)/SQRT(($K54-$D$2)/365)</f>
        <v>#NAME?</v>
      </c>
      <c r="N54" s="92" t="e">
        <f ca="1">_xll.qlBlackFormulaImpliedStdDev("Put",N$52,$D$17,N38)/SQRT(($K54-$D$2)/365)</f>
        <v>#NAME?</v>
      </c>
      <c r="O54" s="92" t="e">
        <f ca="1">_xll.qlBlackFormulaImpliedStdDev("Put",O$52,$D$17,O38)/SQRT(($K54-$D$2)/365)</f>
        <v>#NAME?</v>
      </c>
      <c r="P54" s="92" t="e">
        <f ca="1">_xll.qlBlackFormulaImpliedStdDev("Put",P$52,$D$17,P38)/SQRT(($K54-$D$2)/365)</f>
        <v>#NAME?</v>
      </c>
      <c r="Q54" s="92" t="e">
        <f ca="1">_xll.qlBlackFormulaImpliedStdDev("Put",Q$52,$D$17,Q38)/SQRT(($K54-$D$2)/365)</f>
        <v>#NAME?</v>
      </c>
      <c r="R54" s="92" t="e">
        <f ca="1">_xll.qlBlackFormulaImpliedStdDev("Put",R$52,$D$17,R38)/SQRT(($K54-$D$2)/365)</f>
        <v>#NAME?</v>
      </c>
      <c r="S54" s="92" t="e">
        <f ca="1">_xll.qlBlackFormulaImpliedStdDev("Put",S$52,$D$17,S38)/SQRT(($K54-$D$2)/365)</f>
        <v>#NAME?</v>
      </c>
      <c r="T54" s="92" t="e">
        <f ca="1">_xll.qlBlackFormulaImpliedStdDev("Put",T$52,$D$17,T38)/SQRT(($K54-$D$2)/365)</f>
        <v>#NAME?</v>
      </c>
      <c r="U54" s="92" t="e">
        <f ca="1">_xll.qlBlackFormulaImpliedStdDev("Put",U$52,$D$17,U38)/SQRT(($K54-$D$2)/365)</f>
        <v>#NAME?</v>
      </c>
      <c r="V54" s="92" t="e">
        <f ca="1">_xll.qlBlackFormulaImpliedStdDev("Put",V$52,$D$17,V38)/SQRT(($K54-$D$2)/365)</f>
        <v>#NAME?</v>
      </c>
      <c r="W54" s="93" t="e">
        <f ca="1">_xll.qlBlackFormulaImpliedStdDev("Put",W$52,$D$17,W38)/SQRT(($K54-$D$2)/365)</f>
        <v>#NAME?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 t="e">
        <f ca="1">_xll.qlBlackFormulaImpliedStdDev("Put",M$52,$D$17,M39)/SQRT(($K55-$D$2)/365)</f>
        <v>#NAME?</v>
      </c>
      <c r="N55" s="92" t="e">
        <f ca="1">_xll.qlBlackFormulaImpliedStdDev("Put",N$52,$D$17,N39)/SQRT(($K55-$D$2)/365)</f>
        <v>#NAME?</v>
      </c>
      <c r="O55" s="92" t="e">
        <f ca="1">_xll.qlBlackFormulaImpliedStdDev("Put",O$52,$D$17,O39)/SQRT(($K55-$D$2)/365)</f>
        <v>#NAME?</v>
      </c>
      <c r="P55" s="92" t="e">
        <f ca="1">_xll.qlBlackFormulaImpliedStdDev("Put",P$52,$D$17,P39)/SQRT(($K55-$D$2)/365)</f>
        <v>#NAME?</v>
      </c>
      <c r="Q55" s="92" t="e">
        <f ca="1">_xll.qlBlackFormulaImpliedStdDev("Put",Q$52,$D$17,Q39)/SQRT(($K55-$D$2)/365)</f>
        <v>#NAME?</v>
      </c>
      <c r="R55" s="92" t="e">
        <f ca="1">_xll.qlBlackFormulaImpliedStdDev("Put",R$52,$D$17,R39)/SQRT(($K55-$D$2)/365)</f>
        <v>#NAME?</v>
      </c>
      <c r="S55" s="92" t="e">
        <f ca="1">_xll.qlBlackFormulaImpliedStdDev("Put",S$52,$D$17,S39)/SQRT(($K55-$D$2)/365)</f>
        <v>#NAME?</v>
      </c>
      <c r="T55" s="92" t="e">
        <f ca="1">_xll.qlBlackFormulaImpliedStdDev("Put",T$52,$D$17,T39)/SQRT(($K55-$D$2)/365)</f>
        <v>#NAME?</v>
      </c>
      <c r="U55" s="92" t="e">
        <f ca="1">_xll.qlBlackFormulaImpliedStdDev("Put",U$52,$D$17,U39)/SQRT(($K55-$D$2)/365)</f>
        <v>#NAME?</v>
      </c>
      <c r="V55" s="92" t="e">
        <f ca="1">_xll.qlBlackFormulaImpliedStdDev("Put",V$52,$D$17,V39)/SQRT(($K55-$D$2)/365)</f>
        <v>#NAME?</v>
      </c>
      <c r="W55" s="93" t="e">
        <f ca="1">_xll.qlBlackFormulaImpliedStdDev("Put",W$52,$D$17,W39)/SQRT(($K55-$D$2)/365)</f>
        <v>#NAME?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 t="e">
        <f ca="1">_xll.qlBlackFormulaImpliedStdDev("Put",M$52,$D$17,M40)/SQRT(($K56-$D$2)/365)</f>
        <v>#NAME?</v>
      </c>
      <c r="N56" s="92" t="e">
        <f ca="1">_xll.qlBlackFormulaImpliedStdDev("Put",N$52,$D$17,N40)/SQRT(($K56-$D$2)/365)</f>
        <v>#NAME?</v>
      </c>
      <c r="O56" s="92" t="e">
        <f ca="1">_xll.qlBlackFormulaImpliedStdDev("Put",O$52,$D$17,O40)/SQRT(($K56-$D$2)/365)</f>
        <v>#NAME?</v>
      </c>
      <c r="P56" s="92" t="e">
        <f ca="1">_xll.qlBlackFormulaImpliedStdDev("Put",P$52,$D$17,P40)/SQRT(($K56-$D$2)/365)</f>
        <v>#NAME?</v>
      </c>
      <c r="Q56" s="92" t="e">
        <f ca="1">_xll.qlBlackFormulaImpliedStdDev("Put",Q$52,$D$17,Q40)/SQRT(($K56-$D$2)/365)</f>
        <v>#NAME?</v>
      </c>
      <c r="R56" s="92" t="e">
        <f ca="1">_xll.qlBlackFormulaImpliedStdDev("Put",R$52,$D$17,R40)/SQRT(($K56-$D$2)/365)</f>
        <v>#NAME?</v>
      </c>
      <c r="S56" s="92" t="e">
        <f ca="1">_xll.qlBlackFormulaImpliedStdDev("Put",S$52,$D$17,S40)/SQRT(($K56-$D$2)/365)</f>
        <v>#NAME?</v>
      </c>
      <c r="T56" s="92" t="e">
        <f ca="1">_xll.qlBlackFormulaImpliedStdDev("Put",T$52,$D$17,T40)/SQRT(($K56-$D$2)/365)</f>
        <v>#NAME?</v>
      </c>
      <c r="U56" s="92" t="e">
        <f ca="1">_xll.qlBlackFormulaImpliedStdDev("Put",U$52,$D$17,U40)/SQRT(($K56-$D$2)/365)</f>
        <v>#NAME?</v>
      </c>
      <c r="V56" s="92" t="e">
        <f ca="1">_xll.qlBlackFormulaImpliedStdDev("Put",V$52,$D$17,V40)/SQRT(($K56-$D$2)/365)</f>
        <v>#NAME?</v>
      </c>
      <c r="W56" s="93" t="e">
        <f ca="1">_xll.qlBlackFormulaImpliedStdDev("Put",W$52,$D$17,W40)/SQRT(($K56-$D$2)/365)</f>
        <v>#NAME?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 t="e">
        <f ca="1">_xll.qlBlackFormulaImpliedStdDev("Put",M$52,$D$17,M41)/SQRT(($K57-$D$2)/365)</f>
        <v>#NAME?</v>
      </c>
      <c r="N57" s="95" t="e">
        <f ca="1">_xll.qlBlackFormulaImpliedStdDev("Put",N$52,$D$17,N41)/SQRT(($K57-$D$2)/365)</f>
        <v>#NAME?</v>
      </c>
      <c r="O57" s="95" t="e">
        <f ca="1">_xll.qlBlackFormulaImpliedStdDev("Put",O$52,$D$17,O41)/SQRT(($K57-$D$2)/365)</f>
        <v>#NAME?</v>
      </c>
      <c r="P57" s="95" t="e">
        <f ca="1">_xll.qlBlackFormulaImpliedStdDev("Put",P$52,$D$17,P41)/SQRT(($K57-$D$2)/365)</f>
        <v>#NAME?</v>
      </c>
      <c r="Q57" s="95" t="e">
        <f ca="1">_xll.qlBlackFormulaImpliedStdDev("Put",Q$52,$D$17,Q41)/SQRT(($K57-$D$2)/365)</f>
        <v>#NAME?</v>
      </c>
      <c r="R57" s="95" t="e">
        <f ca="1">_xll.qlBlackFormulaImpliedStdDev("Put",R$52,$D$17,R41)/SQRT(($K57-$D$2)/365)</f>
        <v>#NAME?</v>
      </c>
      <c r="S57" s="95" t="e">
        <f ca="1">_xll.qlBlackFormulaImpliedStdDev("Put",S$52,$D$17,S41)/SQRT(($K57-$D$2)/365)</f>
        <v>#NAME?</v>
      </c>
      <c r="T57" s="95" t="e">
        <f ca="1">_xll.qlBlackFormulaImpliedStdDev("Put",T$52,$D$17,T41)/SQRT(($K57-$D$2)/365)</f>
        <v>#NAME?</v>
      </c>
      <c r="U57" s="95" t="e">
        <f ca="1">_xll.qlBlackFormulaImpliedStdDev("Put",U$52,$D$17,U41)/SQRT(($K57-$D$2)/365)</f>
        <v>#NAME?</v>
      </c>
      <c r="V57" s="95" t="e">
        <f ca="1">_xll.qlBlackFormulaImpliedStdDev("Put",V$52,$D$17,V41)/SQRT(($K57-$D$2)/365)</f>
        <v>#NAME?</v>
      </c>
      <c r="W57" s="96" t="e">
        <f ca="1">_xll.qlBlackFormulaImpliedStdDev("Put",W$52,$D$17,W41)/SQRT(($K57-$D$2)/365)</f>
        <v>#NAME?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ca="1" si="17">M52</f>
        <v>0.92570347666154618</v>
      </c>
      <c r="N60" s="78">
        <f t="shared" ca="1" si="17"/>
        <v>0.94485470244839209</v>
      </c>
      <c r="O60" s="78">
        <f t="shared" ca="1" si="17"/>
        <v>0.95722426352554535</v>
      </c>
      <c r="P60" s="78">
        <f t="shared" ca="1" si="17"/>
        <v>0.97342355466376962</v>
      </c>
      <c r="Q60" s="78">
        <f t="shared" ca="1" si="17"/>
        <v>0.98559825780144861</v>
      </c>
      <c r="R60" s="78">
        <f t="shared" ca="1" si="17"/>
        <v>1</v>
      </c>
      <c r="S60" s="78">
        <f t="shared" ca="1" si="17"/>
        <v>1.0156751018216339</v>
      </c>
      <c r="T60" s="78">
        <f t="shared" ca="1" si="17"/>
        <v>1.0274236390747691</v>
      </c>
      <c r="U60" s="78">
        <f t="shared" ca="1" si="17"/>
        <v>1.0430652283709834</v>
      </c>
      <c r="V60" s="78">
        <f t="shared" ca="1" si="17"/>
        <v>1.0550763709786988</v>
      </c>
      <c r="W60" s="67">
        <f t="shared" ca="1" si="17"/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 t="e">
        <f ca="1">_xll.qlBlackVolTermStructureBlackVol(IF($M$1="GBPUSD",$D$10,IF($M$1="EURUSD",$D$9,$D$11)),$K61,M$60,TRUE)</f>
        <v>#NAME?</v>
      </c>
      <c r="N61" s="89" t="e">
        <f ca="1">_xll.qlBlackVolTermStructureBlackVol(IF($M$1="GBPUSD",$D$10,IF($M$1="EURUSD",$D$9,$D$11)),$K61,N$60,TRUE)</f>
        <v>#NAME?</v>
      </c>
      <c r="O61" s="89" t="e">
        <f ca="1">_xll.qlBlackVolTermStructureBlackVol(IF($M$1="GBPUSD",$D$10,IF($M$1="EURUSD",$D$9,$D$11)),$K61,O$60,TRUE)</f>
        <v>#NAME?</v>
      </c>
      <c r="P61" s="89" t="e">
        <f ca="1">_xll.qlBlackVolTermStructureBlackVol(IF($M$1="GBPUSD",$D$10,IF($M$1="EURUSD",$D$9,$D$11)),$K61,P$60,TRUE)</f>
        <v>#NAME?</v>
      </c>
      <c r="Q61" s="89" t="e">
        <f ca="1">_xll.qlBlackVolTermStructureBlackVol(IF($M$1="GBPUSD",$D$10,IF($M$1="EURUSD",$D$9,$D$11)),$K61,Q$60,TRUE)</f>
        <v>#NAME?</v>
      </c>
      <c r="R61" s="89" t="e">
        <f ca="1">_xll.qlBlackVolTermStructureBlackVol(IF($M$1="GBPUSD",$D$10,IF($M$1="EURUSD",$D$9,$D$11)),$K61,R$60,TRUE)</f>
        <v>#NAME?</v>
      </c>
      <c r="S61" s="89" t="e">
        <f ca="1">_xll.qlBlackVolTermStructureBlackVol(IF($M$1="GBPUSD",$D$10,IF($M$1="EURUSD",$D$9,$D$11)),$K61,S$60,TRUE)</f>
        <v>#NAME?</v>
      </c>
      <c r="T61" s="89" t="e">
        <f ca="1">_xll.qlBlackVolTermStructureBlackVol(IF($M$1="GBPUSD",$D$10,IF($M$1="EURUSD",$D$9,$D$11)),$K61,T$60,TRUE)</f>
        <v>#NAME?</v>
      </c>
      <c r="U61" s="89" t="e">
        <f ca="1">_xll.qlBlackVolTermStructureBlackVol(IF($M$1="GBPUSD",$D$10,IF($M$1="EURUSD",$D$9,$D$11)),$K61,U$60,TRUE)</f>
        <v>#NAME?</v>
      </c>
      <c r="V61" s="89" t="e">
        <f ca="1">_xll.qlBlackVolTermStructureBlackVol(IF($M$1="GBPUSD",$D$10,IF($M$1="EURUSD",$D$9,$D$11)),$K61,V$60,TRUE)</f>
        <v>#NAME?</v>
      </c>
      <c r="W61" s="90" t="e">
        <f ca="1">_xll.qlBlackVolTermStructureBlackVol(IF($M$1="GBPUSD",$D$10,IF($M$1="EURUSD",$D$9,$D$11)),$K61,W$60,TRUE)</f>
        <v>#NAME?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 t="e">
        <f ca="1">_xll.qlBlackVolTermStructureBlackVol(IF($M$1="GBPUSD",$D$10,IF($M$1="EURUSD",$D$9,$D$11)),$K62,M$60,TRUE)</f>
        <v>#NAME?</v>
      </c>
      <c r="N62" s="92" t="e">
        <f ca="1">_xll.qlBlackVolTermStructureBlackVol(IF($M$1="GBPUSD",$D$10,IF($M$1="EURUSD",$D$9,$D$11)),$K62,N$60,TRUE)</f>
        <v>#NAME?</v>
      </c>
      <c r="O62" s="92" t="e">
        <f ca="1">_xll.qlBlackVolTermStructureBlackVol(IF($M$1="GBPUSD",$D$10,IF($M$1="EURUSD",$D$9,$D$11)),$K62,O$60,TRUE)</f>
        <v>#NAME?</v>
      </c>
      <c r="P62" s="92" t="e">
        <f ca="1">_xll.qlBlackVolTermStructureBlackVol(IF($M$1="GBPUSD",$D$10,IF($M$1="EURUSD",$D$9,$D$11)),$K62,P$60,TRUE)</f>
        <v>#NAME?</v>
      </c>
      <c r="Q62" s="92" t="e">
        <f ca="1">_xll.qlBlackVolTermStructureBlackVol(IF($M$1="GBPUSD",$D$10,IF($M$1="EURUSD",$D$9,$D$11)),$K62,Q$60,TRUE)</f>
        <v>#NAME?</v>
      </c>
      <c r="R62" s="92" t="e">
        <f ca="1">_xll.qlBlackVolTermStructureBlackVol(IF($M$1="GBPUSD",$D$10,IF($M$1="EURUSD",$D$9,$D$11)),$K62,R$60,TRUE)</f>
        <v>#NAME?</v>
      </c>
      <c r="S62" s="92" t="e">
        <f ca="1">_xll.qlBlackVolTermStructureBlackVol(IF($M$1="GBPUSD",$D$10,IF($M$1="EURUSD",$D$9,$D$11)),$K62,S$60,TRUE)</f>
        <v>#NAME?</v>
      </c>
      <c r="T62" s="92" t="e">
        <f ca="1">_xll.qlBlackVolTermStructureBlackVol(IF($M$1="GBPUSD",$D$10,IF($M$1="EURUSD",$D$9,$D$11)),$K62,T$60,TRUE)</f>
        <v>#NAME?</v>
      </c>
      <c r="U62" s="92" t="e">
        <f ca="1">_xll.qlBlackVolTermStructureBlackVol(IF($M$1="GBPUSD",$D$10,IF($M$1="EURUSD",$D$9,$D$11)),$K62,U$60,TRUE)</f>
        <v>#NAME?</v>
      </c>
      <c r="V62" s="92" t="e">
        <f ca="1">_xll.qlBlackVolTermStructureBlackVol(IF($M$1="GBPUSD",$D$10,IF($M$1="EURUSD",$D$9,$D$11)),$K62,V$60,TRUE)</f>
        <v>#NAME?</v>
      </c>
      <c r="W62" s="93" t="e">
        <f ca="1">_xll.qlBlackVolTermStructureBlackVol(IF($M$1="GBPUSD",$D$10,IF($M$1="EURUSD",$D$9,$D$11)),$K62,W$60,TRUE)</f>
        <v>#NAME?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 t="e">
        <f ca="1">_xll.qlBlackVolTermStructureBlackVol(IF($M$1="GBPUSD",$D$10,IF($M$1="EURUSD",$D$9,$D$11)),$K63,M$60,TRUE)</f>
        <v>#NAME?</v>
      </c>
      <c r="N63" s="92" t="e">
        <f ca="1">_xll.qlBlackVolTermStructureBlackVol(IF($M$1="GBPUSD",$D$10,IF($M$1="EURUSD",$D$9,$D$11)),$K63,N$60,TRUE)</f>
        <v>#NAME?</v>
      </c>
      <c r="O63" s="92" t="e">
        <f ca="1">_xll.qlBlackVolTermStructureBlackVol(IF($M$1="GBPUSD",$D$10,IF($M$1="EURUSD",$D$9,$D$11)),$K63,O$60,TRUE)</f>
        <v>#NAME?</v>
      </c>
      <c r="P63" s="92" t="e">
        <f ca="1">_xll.qlBlackVolTermStructureBlackVol(IF($M$1="GBPUSD",$D$10,IF($M$1="EURUSD",$D$9,$D$11)),$K63,P$60,TRUE)</f>
        <v>#NAME?</v>
      </c>
      <c r="Q63" s="92" t="e">
        <f ca="1">_xll.qlBlackVolTermStructureBlackVol(IF($M$1="GBPUSD",$D$10,IF($M$1="EURUSD",$D$9,$D$11)),$K63,Q$60,TRUE)</f>
        <v>#NAME?</v>
      </c>
      <c r="R63" s="92" t="e">
        <f ca="1">_xll.qlBlackVolTermStructureBlackVol(IF($M$1="GBPUSD",$D$10,IF($M$1="EURUSD",$D$9,$D$11)),$K63,R$60,TRUE)</f>
        <v>#NAME?</v>
      </c>
      <c r="S63" s="92" t="e">
        <f ca="1">_xll.qlBlackVolTermStructureBlackVol(IF($M$1="GBPUSD",$D$10,IF($M$1="EURUSD",$D$9,$D$11)),$K63,S$60,TRUE)</f>
        <v>#NAME?</v>
      </c>
      <c r="T63" s="92" t="e">
        <f ca="1">_xll.qlBlackVolTermStructureBlackVol(IF($M$1="GBPUSD",$D$10,IF($M$1="EURUSD",$D$9,$D$11)),$K63,T$60,TRUE)</f>
        <v>#NAME?</v>
      </c>
      <c r="U63" s="92" t="e">
        <f ca="1">_xll.qlBlackVolTermStructureBlackVol(IF($M$1="GBPUSD",$D$10,IF($M$1="EURUSD",$D$9,$D$11)),$K63,U$60,TRUE)</f>
        <v>#NAME?</v>
      </c>
      <c r="V63" s="92" t="e">
        <f ca="1">_xll.qlBlackVolTermStructureBlackVol(IF($M$1="GBPUSD",$D$10,IF($M$1="EURUSD",$D$9,$D$11)),$K63,V$60,TRUE)</f>
        <v>#NAME?</v>
      </c>
      <c r="W63" s="93" t="e">
        <f ca="1">_xll.qlBlackVolTermStructureBlackVol(IF($M$1="GBPUSD",$D$10,IF($M$1="EURUSD",$D$9,$D$11)),$K63,W$60,TRUE)</f>
        <v>#NAME?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 t="e">
        <f ca="1">_xll.qlBlackVolTermStructureBlackVol(IF($M$1="GBPUSD",$D$10,IF($M$1="EURUSD",$D$9,$D$11)),$K64,M$60,TRUE)</f>
        <v>#NAME?</v>
      </c>
      <c r="N64" s="92" t="e">
        <f ca="1">_xll.qlBlackVolTermStructureBlackVol(IF($M$1="GBPUSD",$D$10,IF($M$1="EURUSD",$D$9,$D$11)),$K64,N$60,TRUE)</f>
        <v>#NAME?</v>
      </c>
      <c r="O64" s="92" t="e">
        <f ca="1">_xll.qlBlackVolTermStructureBlackVol(IF($M$1="GBPUSD",$D$10,IF($M$1="EURUSD",$D$9,$D$11)),$K64,O$60,TRUE)</f>
        <v>#NAME?</v>
      </c>
      <c r="P64" s="92" t="e">
        <f ca="1">_xll.qlBlackVolTermStructureBlackVol(IF($M$1="GBPUSD",$D$10,IF($M$1="EURUSD",$D$9,$D$11)),$K64,P$60,TRUE)</f>
        <v>#NAME?</v>
      </c>
      <c r="Q64" s="92" t="e">
        <f ca="1">_xll.qlBlackVolTermStructureBlackVol(IF($M$1="GBPUSD",$D$10,IF($M$1="EURUSD",$D$9,$D$11)),$K64,Q$60,TRUE)</f>
        <v>#NAME?</v>
      </c>
      <c r="R64" s="92" t="e">
        <f ca="1">_xll.qlBlackVolTermStructureBlackVol(IF($M$1="GBPUSD",$D$10,IF($M$1="EURUSD",$D$9,$D$11)),$K64,R$60,TRUE)</f>
        <v>#NAME?</v>
      </c>
      <c r="S64" s="92" t="e">
        <f ca="1">_xll.qlBlackVolTermStructureBlackVol(IF($M$1="GBPUSD",$D$10,IF($M$1="EURUSD",$D$9,$D$11)),$K64,S$60,TRUE)</f>
        <v>#NAME?</v>
      </c>
      <c r="T64" s="92" t="e">
        <f ca="1">_xll.qlBlackVolTermStructureBlackVol(IF($M$1="GBPUSD",$D$10,IF($M$1="EURUSD",$D$9,$D$11)),$K64,T$60,TRUE)</f>
        <v>#NAME?</v>
      </c>
      <c r="U64" s="92" t="e">
        <f ca="1">_xll.qlBlackVolTermStructureBlackVol(IF($M$1="GBPUSD",$D$10,IF($M$1="EURUSD",$D$9,$D$11)),$K64,U$60,TRUE)</f>
        <v>#NAME?</v>
      </c>
      <c r="V64" s="92" t="e">
        <f ca="1">_xll.qlBlackVolTermStructureBlackVol(IF($M$1="GBPUSD",$D$10,IF($M$1="EURUSD",$D$9,$D$11)),$K64,V$60,TRUE)</f>
        <v>#NAME?</v>
      </c>
      <c r="W64" s="93" t="e">
        <f ca="1">_xll.qlBlackVolTermStructureBlackVol(IF($M$1="GBPUSD",$D$10,IF($M$1="EURUSD",$D$9,$D$11)),$K64,W$60,TRUE)</f>
        <v>#NAME?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 t="e">
        <f ca="1">_xll.qlBlackVolTermStructureBlackVol(IF($M$1="GBPUSD",$D$10,IF($M$1="EURUSD",$D$9,$D$11)),$K65,M$60,TRUE)</f>
        <v>#NAME?</v>
      </c>
      <c r="N65" s="95" t="e">
        <f ca="1">_xll.qlBlackVolTermStructureBlackVol(IF($M$1="GBPUSD",$D$10,IF($M$1="EURUSD",$D$9,$D$11)),$K65,N$60,TRUE)</f>
        <v>#NAME?</v>
      </c>
      <c r="O65" s="95" t="e">
        <f ca="1">_xll.qlBlackVolTermStructureBlackVol(IF($M$1="GBPUSD",$D$10,IF($M$1="EURUSD",$D$9,$D$11)),$K65,O$60,TRUE)</f>
        <v>#NAME?</v>
      </c>
      <c r="P65" s="95" t="e">
        <f ca="1">_xll.qlBlackVolTermStructureBlackVol(IF($M$1="GBPUSD",$D$10,IF($M$1="EURUSD",$D$9,$D$11)),$K65,P$60,TRUE)</f>
        <v>#NAME?</v>
      </c>
      <c r="Q65" s="95" t="e">
        <f ca="1">_xll.qlBlackVolTermStructureBlackVol(IF($M$1="GBPUSD",$D$10,IF($M$1="EURUSD",$D$9,$D$11)),$K65,Q$60,TRUE)</f>
        <v>#NAME?</v>
      </c>
      <c r="R65" s="95" t="e">
        <f ca="1">_xll.qlBlackVolTermStructureBlackVol(IF($M$1="GBPUSD",$D$10,IF($M$1="EURUSD",$D$9,$D$11)),$K65,R$60,TRUE)</f>
        <v>#NAME?</v>
      </c>
      <c r="S65" s="95" t="e">
        <f ca="1">_xll.qlBlackVolTermStructureBlackVol(IF($M$1="GBPUSD",$D$10,IF($M$1="EURUSD",$D$9,$D$11)),$K65,S$60,TRUE)</f>
        <v>#NAME?</v>
      </c>
      <c r="T65" s="95" t="e">
        <f ca="1">_xll.qlBlackVolTermStructureBlackVol(IF($M$1="GBPUSD",$D$10,IF($M$1="EURUSD",$D$9,$D$11)),$K65,T$60,TRUE)</f>
        <v>#NAME?</v>
      </c>
      <c r="U65" s="95" t="e">
        <f ca="1">_xll.qlBlackVolTermStructureBlackVol(IF($M$1="GBPUSD",$D$10,IF($M$1="EURUSD",$D$9,$D$11)),$K65,U$60,TRUE)</f>
        <v>#NAME?</v>
      </c>
      <c r="V65" s="95" t="e">
        <f ca="1">_xll.qlBlackVolTermStructureBlackVol(IF($M$1="GBPUSD",$D$10,IF($M$1="EURUSD",$D$9,$D$11)),$K65,V$60,TRUE)</f>
        <v>#NAME?</v>
      </c>
      <c r="W65" s="96" t="e">
        <f ca="1">_xll.qlBlackVolTermStructureBlackVol(IF($M$1="GBPUSD",$D$10,IF($M$1="EURUSD",$D$9,$D$11)),$K65,W$60,TRUE)</f>
        <v>#NAME?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ca="1" si="18">M60</f>
        <v>0.92570347666154618</v>
      </c>
      <c r="N68" s="78">
        <f t="shared" ca="1" si="18"/>
        <v>0.94485470244839209</v>
      </c>
      <c r="O68" s="78">
        <f t="shared" ca="1" si="18"/>
        <v>0.95722426352554535</v>
      </c>
      <c r="P68" s="78">
        <f t="shared" ca="1" si="18"/>
        <v>0.97342355466376962</v>
      </c>
      <c r="Q68" s="78">
        <f t="shared" ca="1" si="18"/>
        <v>0.98559825780144861</v>
      </c>
      <c r="R68" s="78">
        <f t="shared" ca="1" si="18"/>
        <v>1</v>
      </c>
      <c r="S68" s="78">
        <f t="shared" ca="1" si="18"/>
        <v>1.0156751018216339</v>
      </c>
      <c r="T68" s="78">
        <f t="shared" ca="1" si="18"/>
        <v>1.0274236390747691</v>
      </c>
      <c r="U68" s="78">
        <f t="shared" ca="1" si="18"/>
        <v>1.0430652283709834</v>
      </c>
      <c r="V68" s="78">
        <f t="shared" ca="1" si="18"/>
        <v>1.0550763709786988</v>
      </c>
      <c r="W68" s="67">
        <f t="shared" ca="1" si="18"/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 t="e">
        <f ca="1">_xll.qlLocalVTSLocalVol($H$26,$K69,M$68,TRUE)</f>
        <v>#NAME?</v>
      </c>
      <c r="N69" s="171" t="e">
        <f ca="1">_xll.qlLocalVTSLocalVol($H$26,$K69,N$68,TRUE)</f>
        <v>#NAME?</v>
      </c>
      <c r="O69" s="171" t="e">
        <f ca="1">_xll.qlLocalVTSLocalVol($H$26,$K69,O$68,TRUE)</f>
        <v>#NAME?</v>
      </c>
      <c r="P69" s="171" t="e">
        <f ca="1">_xll.qlLocalVTSLocalVol($H$26,$K69,P$68,TRUE)</f>
        <v>#NAME?</v>
      </c>
      <c r="Q69" s="171" t="e">
        <f ca="1">_xll.qlLocalVTSLocalVol($H$26,$K69,Q$68,TRUE)</f>
        <v>#NAME?</v>
      </c>
      <c r="R69" s="171" t="e">
        <f ca="1">_xll.qlLocalVTSLocalVol($H$26,$K69,R$68,TRUE)</f>
        <v>#NAME?</v>
      </c>
      <c r="S69" s="171" t="e">
        <f ca="1">_xll.qlLocalVTSLocalVol($H$26,$K69,S$68,TRUE)</f>
        <v>#NAME?</v>
      </c>
      <c r="T69" s="171" t="e">
        <f ca="1">_xll.qlLocalVTSLocalVol($H$26,$K69,T$68,TRUE)</f>
        <v>#NAME?</v>
      </c>
      <c r="U69" s="171" t="e">
        <f ca="1">_xll.qlLocalVTSLocalVol($H$26,$K69,U$68,TRUE)</f>
        <v>#NAME?</v>
      </c>
      <c r="V69" s="171" t="e">
        <f ca="1">_xll.qlLocalVTSLocalVol($H$26,$K69,V$68,TRUE)</f>
        <v>#NAME?</v>
      </c>
      <c r="W69" s="172" t="e">
        <f ca="1">_xll.qlLocalVTSLocalVol($H$26,$K69,W$68,TRUE)</f>
        <v>#NAME?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 t="e">
        <f ca="1">_xll.qlLocalVTSLocalVol($H$26,$K70,M$68,TRUE)</f>
        <v>#NAME?</v>
      </c>
      <c r="N70" s="174" t="e">
        <f ca="1">_xll.qlLocalVTSLocalVol($H$26,$K70,N$68,TRUE)</f>
        <v>#NAME?</v>
      </c>
      <c r="O70" s="174" t="e">
        <f ca="1">_xll.qlLocalVTSLocalVol($H$26,$K70,O$68,TRUE)</f>
        <v>#NAME?</v>
      </c>
      <c r="P70" s="174" t="e">
        <f ca="1">_xll.qlLocalVTSLocalVol($H$26,$K70,P$68,TRUE)</f>
        <v>#NAME?</v>
      </c>
      <c r="Q70" s="174" t="e">
        <f ca="1">_xll.qlLocalVTSLocalVol($H$26,$K70,Q$68,TRUE)</f>
        <v>#NAME?</v>
      </c>
      <c r="R70" s="174" t="e">
        <f ca="1">_xll.qlLocalVTSLocalVol($H$26,$K70,R$68,TRUE)</f>
        <v>#NAME?</v>
      </c>
      <c r="S70" s="174" t="e">
        <f ca="1">_xll.qlLocalVTSLocalVol($H$26,$K70,S$68,TRUE)</f>
        <v>#NAME?</v>
      </c>
      <c r="T70" s="174" t="e">
        <f ca="1">_xll.qlLocalVTSLocalVol($H$26,$K70,T$68,TRUE)</f>
        <v>#NAME?</v>
      </c>
      <c r="U70" s="174" t="e">
        <f ca="1">_xll.qlLocalVTSLocalVol($H$26,$K70,U$68,TRUE)</f>
        <v>#NAME?</v>
      </c>
      <c r="V70" s="174" t="e">
        <f ca="1">_xll.qlLocalVTSLocalVol($H$26,$K70,V$68,TRUE)</f>
        <v>#NAME?</v>
      </c>
      <c r="W70" s="175" t="e">
        <f ca="1">_xll.qlLocalVTSLocalVol($H$26,$K70,W$68,TRUE)</f>
        <v>#NAME?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 t="e">
        <f ca="1">_xll.qlLocalVTSLocalVol($H$26,$K71,M$68,TRUE)</f>
        <v>#NAME?</v>
      </c>
      <c r="N71" s="174" t="e">
        <f ca="1">_xll.qlLocalVTSLocalVol($H$26,$K71,N$68,TRUE)</f>
        <v>#NAME?</v>
      </c>
      <c r="O71" s="174" t="e">
        <f ca="1">_xll.qlLocalVTSLocalVol($H$26,$K71,O$68,TRUE)</f>
        <v>#NAME?</v>
      </c>
      <c r="P71" s="174" t="e">
        <f ca="1">_xll.qlLocalVTSLocalVol($H$26,$K71,P$68,TRUE)</f>
        <v>#NAME?</v>
      </c>
      <c r="Q71" s="174" t="e">
        <f ca="1">_xll.qlLocalVTSLocalVol($H$26,$K71,Q$68,TRUE)</f>
        <v>#NAME?</v>
      </c>
      <c r="R71" s="174" t="e">
        <f ca="1">_xll.qlLocalVTSLocalVol($H$26,$K71,R$68,TRUE)</f>
        <v>#NAME?</v>
      </c>
      <c r="S71" s="174" t="e">
        <f ca="1">_xll.qlLocalVTSLocalVol($H$26,$K71,S$68,TRUE)</f>
        <v>#NAME?</v>
      </c>
      <c r="T71" s="174" t="e">
        <f ca="1">_xll.qlLocalVTSLocalVol($H$26,$K71,T$68,TRUE)</f>
        <v>#NAME?</v>
      </c>
      <c r="U71" s="174" t="e">
        <f ca="1">_xll.qlLocalVTSLocalVol($H$26,$K71,U$68,TRUE)</f>
        <v>#NAME?</v>
      </c>
      <c r="V71" s="174" t="e">
        <f ca="1">_xll.qlLocalVTSLocalVol($H$26,$K71,V$68,TRUE)</f>
        <v>#NAME?</v>
      </c>
      <c r="W71" s="175" t="e">
        <f ca="1">_xll.qlLocalVTSLocalVol($H$26,$K71,W$68,TRUE)</f>
        <v>#NAME?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 t="e">
        <f ca="1">_xll.qlLocalVTSLocalVol($H$26,$K72,M$68,TRUE)</f>
        <v>#NAME?</v>
      </c>
      <c r="N72" s="174" t="e">
        <f ca="1">_xll.qlLocalVTSLocalVol($H$26,$K72,N$68,TRUE)</f>
        <v>#NAME?</v>
      </c>
      <c r="O72" s="174" t="e">
        <f ca="1">_xll.qlLocalVTSLocalVol($H$26,$K72,O$68,TRUE)</f>
        <v>#NAME?</v>
      </c>
      <c r="P72" s="174" t="e">
        <f ca="1">_xll.qlLocalVTSLocalVol($H$26,$K72,P$68,TRUE)</f>
        <v>#NAME?</v>
      </c>
      <c r="Q72" s="174" t="e">
        <f ca="1">_xll.qlLocalVTSLocalVol($H$26,$K72,Q$68,TRUE)</f>
        <v>#NAME?</v>
      </c>
      <c r="R72" s="174" t="e">
        <f ca="1">_xll.qlLocalVTSLocalVol($H$26,$K72,R$68,TRUE)</f>
        <v>#NAME?</v>
      </c>
      <c r="S72" s="174" t="e">
        <f ca="1">_xll.qlLocalVTSLocalVol($H$26,$K72,S$68,TRUE)</f>
        <v>#NAME?</v>
      </c>
      <c r="T72" s="174" t="e">
        <f ca="1">_xll.qlLocalVTSLocalVol($H$26,$K72,T$68,TRUE)</f>
        <v>#NAME?</v>
      </c>
      <c r="U72" s="174" t="e">
        <f ca="1">_xll.qlLocalVTSLocalVol($H$26,$K72,U$68,TRUE)</f>
        <v>#NAME?</v>
      </c>
      <c r="V72" s="174" t="e">
        <f ca="1">_xll.qlLocalVTSLocalVol($H$26,$K72,V$68,TRUE)</f>
        <v>#NAME?</v>
      </c>
      <c r="W72" s="175" t="e">
        <f ca="1">_xll.qlLocalVTSLocalVol($H$26,$K72,W$68,TRUE)</f>
        <v>#NAME?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 t="e">
        <f ca="1">_xll.qlLocalVTSLocalVol($H$26,$K73,M$68,TRUE)</f>
        <v>#NAME?</v>
      </c>
      <c r="N73" s="177" t="e">
        <f ca="1">_xll.qlLocalVTSLocalVol($H$26,$K73,N$68,TRUE)</f>
        <v>#NAME?</v>
      </c>
      <c r="O73" s="177" t="e">
        <f ca="1">_xll.qlLocalVTSLocalVol($H$26,$K73,O$68,TRUE)</f>
        <v>#NAME?</v>
      </c>
      <c r="P73" s="177" t="e">
        <f ca="1">_xll.qlLocalVTSLocalVol($H$26,$K73,P$68,TRUE)</f>
        <v>#NAME?</v>
      </c>
      <c r="Q73" s="177" t="e">
        <f ca="1">_xll.qlLocalVTSLocalVol($H$26,$K73,Q$68,TRUE)</f>
        <v>#NAME?</v>
      </c>
      <c r="R73" s="177" t="e">
        <f ca="1">_xll.qlLocalVTSLocalVol($H$26,$K73,R$68,TRUE)</f>
        <v>#NAME?</v>
      </c>
      <c r="S73" s="177" t="e">
        <f ca="1">_xll.qlLocalVTSLocalVol($H$26,$K73,S$68,TRUE)</f>
        <v>#NAME?</v>
      </c>
      <c r="T73" s="177" t="e">
        <f ca="1">_xll.qlLocalVTSLocalVol($H$26,$K73,T$68,TRUE)</f>
        <v>#NAME?</v>
      </c>
      <c r="U73" s="177" t="e">
        <f ca="1">_xll.qlLocalVTSLocalVol($H$26,$K73,U$68,TRUE)</f>
        <v>#NAME?</v>
      </c>
      <c r="V73" s="177" t="e">
        <f ca="1">_xll.qlLocalVTSLocalVol($H$26,$K73,V$68,TRUE)</f>
        <v>#NAME?</v>
      </c>
      <c r="W73" s="178" t="e">
        <f ca="1">_xll.qlLocalVTSLocalVol($H$26,$K73,W$68,TRUE)</f>
        <v>#NAME?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 t="e">
        <f ca="1">M62*100-VolSurface_EURUSD!C13</f>
        <v>#NAME?</v>
      </c>
      <c r="N74" s="241" t="e">
        <f ca="1">N62*100-VolSurface_EURUSD!D13</f>
        <v>#NAME?</v>
      </c>
      <c r="O74" s="241" t="e">
        <f ca="1">O62*100-VolSurface_EURUSD!E13</f>
        <v>#NAME?</v>
      </c>
      <c r="P74" s="241" t="e">
        <f ca="1">P62*100-VolSurface_EURUSD!F13</f>
        <v>#NAME?</v>
      </c>
      <c r="Q74" s="241" t="e">
        <f ca="1">Q62*100-VolSurface_EURUSD!G13</f>
        <v>#NAME?</v>
      </c>
      <c r="R74" s="241" t="e">
        <f ca="1">R62*100-VolSurface_EURUSD!H13</f>
        <v>#NAME?</v>
      </c>
      <c r="S74" s="241" t="e">
        <f ca="1">S62*100-VolSurface_EURUSD!I13</f>
        <v>#NAME?</v>
      </c>
      <c r="T74" s="241" t="e">
        <f ca="1">T62*100-VolSurface_EURUSD!J13</f>
        <v>#NAME?</v>
      </c>
      <c r="U74" s="241" t="e">
        <f ca="1">U62*100-VolSurface_EURUSD!K13</f>
        <v>#NAME?</v>
      </c>
      <c r="V74" s="241" t="e">
        <f ca="1">V62*100-VolSurface_EURUSD!L13</f>
        <v>#NAME?</v>
      </c>
      <c r="W74" s="241" t="e">
        <f ca="1">W62*100-VolSurface_EURUSD!M13</f>
        <v>#NAME?</v>
      </c>
    </row>
    <row r="75" spans="2:47">
      <c r="B75">
        <v>0.66301369863013704</v>
      </c>
      <c r="M75" t="e">
        <f ca="1">M54*100-VolSurface_EURUSD!C13</f>
        <v>#NAME?</v>
      </c>
      <c r="N75" t="e">
        <f ca="1">N54*100-VolSurface_EURUSD!D13</f>
        <v>#NAME?</v>
      </c>
      <c r="O75" t="e">
        <f ca="1">O54*100-VolSurface_EURUSD!E13</f>
        <v>#NAME?</v>
      </c>
      <c r="P75" t="e">
        <f ca="1">P54*100-VolSurface_EURUSD!F13</f>
        <v>#NAME?</v>
      </c>
      <c r="Q75" t="e">
        <f ca="1">Q54*100-VolSurface_EURUSD!G13</f>
        <v>#NAME?</v>
      </c>
      <c r="R75" t="e">
        <f ca="1">R54*100-VolSurface_EURUSD!H13</f>
        <v>#NAME?</v>
      </c>
      <c r="S75" t="e">
        <f ca="1">S54*100-VolSurface_EURUSD!I13</f>
        <v>#NAME?</v>
      </c>
      <c r="T75" t="e">
        <f ca="1">T54*100-VolSurface_EURUSD!J13</f>
        <v>#NAME?</v>
      </c>
      <c r="U75" t="e">
        <f ca="1">U54*100-VolSurface_EURUSD!K13</f>
        <v>#NAME?</v>
      </c>
      <c r="V75" t="e">
        <f ca="1">V54*100-VolSurface_EURUSD!L13</f>
        <v>#NAME?</v>
      </c>
      <c r="W75" t="e">
        <f ca="1">W54*100-VolSurface_EURUSD!M13</f>
        <v>#NAME?</v>
      </c>
    </row>
    <row r="76" spans="2:47">
      <c r="B76">
        <v>0.68219178082191778</v>
      </c>
      <c r="M76" s="243" t="e">
        <f t="shared" ref="M76:W76" ca="1" si="19">M62-M54</f>
        <v>#NAME?</v>
      </c>
      <c r="N76" s="243" t="e">
        <f t="shared" ca="1" si="19"/>
        <v>#NAME?</v>
      </c>
      <c r="O76" s="243" t="e">
        <f t="shared" ca="1" si="19"/>
        <v>#NAME?</v>
      </c>
      <c r="P76" s="243" t="e">
        <f t="shared" ca="1" si="19"/>
        <v>#NAME?</v>
      </c>
      <c r="Q76" s="243" t="e">
        <f t="shared" ca="1" si="19"/>
        <v>#NAME?</v>
      </c>
      <c r="R76" s="243" t="e">
        <f t="shared" ca="1" si="19"/>
        <v>#NAME?</v>
      </c>
      <c r="S76" s="243" t="e">
        <f t="shared" ca="1" si="19"/>
        <v>#NAME?</v>
      </c>
      <c r="T76" s="243" t="e">
        <f t="shared" ca="1" si="19"/>
        <v>#NAME?</v>
      </c>
      <c r="U76" s="243" t="e">
        <f t="shared" ca="1" si="19"/>
        <v>#NAME?</v>
      </c>
      <c r="V76" s="243" t="e">
        <f t="shared" ca="1" si="19"/>
        <v>#NAME?</v>
      </c>
      <c r="W76" s="243" t="e">
        <f t="shared" ca="1" si="19"/>
        <v>#NAME?</v>
      </c>
    </row>
    <row r="77" spans="2:47">
      <c r="B77">
        <v>0.70136986301369864</v>
      </c>
      <c r="M77" s="241" t="e">
        <f t="shared" ref="M77:W77" ca="1" si="20">M74-M75</f>
        <v>#NAME?</v>
      </c>
      <c r="N77" s="241" t="e">
        <f t="shared" ca="1" si="20"/>
        <v>#NAME?</v>
      </c>
      <c r="O77" s="241" t="e">
        <f t="shared" ca="1" si="20"/>
        <v>#NAME?</v>
      </c>
      <c r="P77" s="241" t="e">
        <f t="shared" ca="1" si="20"/>
        <v>#NAME?</v>
      </c>
      <c r="Q77" s="241" t="e">
        <f t="shared" ca="1" si="20"/>
        <v>#NAME?</v>
      </c>
      <c r="R77" s="241" t="e">
        <f t="shared" ca="1" si="20"/>
        <v>#NAME?</v>
      </c>
      <c r="S77" s="241" t="e">
        <f t="shared" ca="1" si="20"/>
        <v>#NAME?</v>
      </c>
      <c r="T77" s="241" t="e">
        <f t="shared" ca="1" si="20"/>
        <v>#NAME?</v>
      </c>
      <c r="U77" s="241" t="e">
        <f t="shared" ca="1" si="20"/>
        <v>#NAME?</v>
      </c>
      <c r="V77" s="241" t="e">
        <f t="shared" ca="1" si="20"/>
        <v>#NAME?</v>
      </c>
      <c r="W77" s="241" t="e">
        <f t="shared" ca="1" si="20"/>
        <v>#NAME?</v>
      </c>
    </row>
    <row r="78" spans="2:47">
      <c r="B78">
        <v>0.72054794520547949</v>
      </c>
      <c r="M78" s="240" t="e">
        <f t="shared" ref="M78:W78" ca="1" si="21">M62/M54</f>
        <v>#NAME?</v>
      </c>
      <c r="N78" s="240" t="e">
        <f t="shared" ca="1" si="21"/>
        <v>#NAME?</v>
      </c>
      <c r="O78" s="240" t="e">
        <f t="shared" ca="1" si="21"/>
        <v>#NAME?</v>
      </c>
      <c r="P78" s="240" t="e">
        <f t="shared" ca="1" si="21"/>
        <v>#NAME?</v>
      </c>
      <c r="Q78" s="240" t="e">
        <f t="shared" ca="1" si="21"/>
        <v>#NAME?</v>
      </c>
      <c r="R78" s="240" t="e">
        <f t="shared" ca="1" si="21"/>
        <v>#NAME?</v>
      </c>
      <c r="S78" s="240" t="e">
        <f t="shared" ca="1" si="21"/>
        <v>#NAME?</v>
      </c>
      <c r="T78" s="240" t="e">
        <f t="shared" ca="1" si="21"/>
        <v>#NAME?</v>
      </c>
      <c r="U78" s="240" t="e">
        <f t="shared" ca="1" si="21"/>
        <v>#NAME?</v>
      </c>
      <c r="V78" s="240" t="e">
        <f t="shared" ca="1" si="21"/>
        <v>#NAME?</v>
      </c>
      <c r="W78" s="240" t="e">
        <f t="shared" ca="1" si="21"/>
        <v>#NAME?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abSelected="1" zoomScale="85" zoomScaleNormal="85" workbookViewId="0">
      <selection activeCell="E9" sqref="E9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7.77734375" customWidth="1"/>
    <col min="13" max="13" width="20" customWidth="1"/>
    <col min="14" max="14" width="12.109375" customWidth="1"/>
    <col min="15" max="15" width="12.554687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103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obj_003ad#0002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obj_003ae#0002</v>
      </c>
      <c r="F5" s="38" t="s">
        <v>100</v>
      </c>
      <c r="G5" s="39" t="str">
        <f>_xll.qlRealMCAsset(,,C17)</f>
        <v>obj_003af#0002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10Nov2017094</v>
      </c>
      <c r="M5" s="71" t="str">
        <f t="shared" si="0"/>
        <v>10Nov2017095</v>
      </c>
      <c r="N5" s="71" t="str">
        <f t="shared" si="0"/>
        <v>10Nov2017096</v>
      </c>
      <c r="O5" s="71" t="str">
        <f t="shared" si="0"/>
        <v>10Nov2017098</v>
      </c>
      <c r="P5" s="71" t="str">
        <f t="shared" si="0"/>
        <v>10Nov2017099</v>
      </c>
      <c r="Q5" s="71" t="str">
        <f t="shared" si="0"/>
        <v>10Nov2017100</v>
      </c>
      <c r="R5" s="71" t="str">
        <f t="shared" si="0"/>
        <v>10Nov2017102</v>
      </c>
      <c r="S5" s="71" t="str">
        <f t="shared" si="0"/>
        <v>10Nov2017103</v>
      </c>
      <c r="T5" s="71" t="str">
        <f t="shared" si="0"/>
        <v>10Nov2017105</v>
      </c>
      <c r="U5" s="71" t="str">
        <f t="shared" si="0"/>
        <v>10Nov2017106</v>
      </c>
      <c r="V5" s="57" t="str">
        <f t="shared" si="0"/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obj_003b0#0002</v>
      </c>
      <c r="F6" s="40" t="s">
        <v>101</v>
      </c>
      <c r="G6" s="41" t="str">
        <f>_xll.qlRealMCAsset(,,C18)</f>
        <v>obj_003b1#0002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10Jan2018094</v>
      </c>
      <c r="M6" s="53" t="str">
        <f t="shared" si="0"/>
        <v>10Jan2018095</v>
      </c>
      <c r="N6" s="53" t="str">
        <f t="shared" si="0"/>
        <v>10Jan2018096</v>
      </c>
      <c r="O6" s="53" t="str">
        <f t="shared" si="0"/>
        <v>10Jan2018098</v>
      </c>
      <c r="P6" s="53" t="str">
        <f t="shared" si="0"/>
        <v>10Jan2018099</v>
      </c>
      <c r="Q6" s="53" t="str">
        <f t="shared" si="0"/>
        <v>10Jan2018100</v>
      </c>
      <c r="R6" s="53" t="str">
        <f t="shared" si="0"/>
        <v>10Jan2018102</v>
      </c>
      <c r="S6" s="53" t="str">
        <f t="shared" si="0"/>
        <v>10Jan2018103</v>
      </c>
      <c r="T6" s="53" t="str">
        <f t="shared" si="0"/>
        <v>10Jan2018105</v>
      </c>
      <c r="U6" s="53" t="str">
        <f t="shared" si="0"/>
        <v>10Jan2018106</v>
      </c>
      <c r="V6" s="59" t="str">
        <f t="shared" si="0"/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10Apr2018094</v>
      </c>
      <c r="M7" s="53" t="str">
        <f t="shared" si="0"/>
        <v>10Apr2018095</v>
      </c>
      <c r="N7" s="53" t="str">
        <f t="shared" si="0"/>
        <v>10Apr2018096</v>
      </c>
      <c r="O7" s="53" t="str">
        <f t="shared" si="0"/>
        <v>10Apr2018098</v>
      </c>
      <c r="P7" s="53" t="str">
        <f t="shared" si="0"/>
        <v>10Apr2018099</v>
      </c>
      <c r="Q7" s="53" t="str">
        <f t="shared" si="0"/>
        <v>10Apr2018100</v>
      </c>
      <c r="R7" s="53" t="str">
        <f t="shared" si="0"/>
        <v>10Apr2018102</v>
      </c>
      <c r="S7" s="53" t="str">
        <f t="shared" si="0"/>
        <v>10Apr2018103</v>
      </c>
      <c r="T7" s="53" t="str">
        <f t="shared" si="0"/>
        <v>10Apr2018105</v>
      </c>
      <c r="U7" s="53" t="str">
        <f t="shared" si="0"/>
        <v>10Apr2018106</v>
      </c>
      <c r="V7" s="59" t="str">
        <f t="shared" si="0"/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obj_003c5#0001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10Jul2018094</v>
      </c>
      <c r="M8" s="53" t="str">
        <f t="shared" si="0"/>
        <v>10Jul2018095</v>
      </c>
      <c r="N8" s="53" t="str">
        <f t="shared" si="0"/>
        <v>10Jul2018096</v>
      </c>
      <c r="O8" s="53" t="str">
        <f t="shared" si="0"/>
        <v>10Jul2018098</v>
      </c>
      <c r="P8" s="53" t="str">
        <f t="shared" si="0"/>
        <v>10Jul2018099</v>
      </c>
      <c r="Q8" s="53" t="str">
        <f t="shared" si="0"/>
        <v>10Jul2018100</v>
      </c>
      <c r="R8" s="53" t="str">
        <f t="shared" si="0"/>
        <v>10Jul2018102</v>
      </c>
      <c r="S8" s="53" t="str">
        <f t="shared" si="0"/>
        <v>10Jul2018103</v>
      </c>
      <c r="T8" s="53" t="str">
        <f t="shared" si="0"/>
        <v>10Jul2018105</v>
      </c>
      <c r="U8" s="53" t="str">
        <f t="shared" si="0"/>
        <v>10Jul2018106</v>
      </c>
      <c r="V8" s="59" t="str">
        <f t="shared" si="0"/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obj_003c6#0001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10Oct2018094</v>
      </c>
      <c r="M9" s="74" t="str">
        <f t="shared" si="0"/>
        <v>10Oct2018095</v>
      </c>
      <c r="N9" s="74" t="str">
        <f t="shared" si="0"/>
        <v>10Oct2018096</v>
      </c>
      <c r="O9" s="74" t="str">
        <f t="shared" si="0"/>
        <v>10Oct2018098</v>
      </c>
      <c r="P9" s="74" t="str">
        <f t="shared" si="0"/>
        <v>10Oct2018099</v>
      </c>
      <c r="Q9" s="74" t="str">
        <f t="shared" si="0"/>
        <v>10Oct2018100</v>
      </c>
      <c r="R9" s="74" t="str">
        <f t="shared" si="0"/>
        <v>10Oct2018102</v>
      </c>
      <c r="S9" s="74" t="str">
        <f t="shared" si="0"/>
        <v>10Oct2018103</v>
      </c>
      <c r="T9" s="74" t="str">
        <f t="shared" si="0"/>
        <v>10Oct2018105</v>
      </c>
      <c r="U9" s="74" t="str">
        <f t="shared" si="0"/>
        <v>10Oct2018106</v>
      </c>
      <c r="V9" s="61" t="str">
        <f t="shared" si="0"/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0.51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0.51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0.93783084196211497</v>
      </c>
      <c r="M12" s="78">
        <f t="shared" si="1"/>
        <v>0.9525250595146586</v>
      </c>
      <c r="N12" s="78">
        <f t="shared" si="1"/>
        <v>0.9621378809473865</v>
      </c>
      <c r="O12" s="78">
        <f t="shared" si="1"/>
        <v>0.97580128526763166</v>
      </c>
      <c r="P12" s="78">
        <f t="shared" si="1"/>
        <v>0.98642410226775057</v>
      </c>
      <c r="Q12" s="78">
        <f t="shared" si="1"/>
        <v>1</v>
      </c>
      <c r="R12" s="78">
        <f t="shared" si="1"/>
        <v>1.0159173094247689</v>
      </c>
      <c r="S12" s="78">
        <f t="shared" si="1"/>
        <v>1.0286587116064256</v>
      </c>
      <c r="T12" s="78">
        <f t="shared" si="1"/>
        <v>1.0464573763345759</v>
      </c>
      <c r="U12" s="78">
        <f t="shared" si="1"/>
        <v>1.061404861051086</v>
      </c>
      <c r="V12" s="67">
        <f t="shared" si="1"/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"C"&amp;L5&amp;"=Pay(Max(EURUSD("&amp;$K13&amp;")-GBPUSD("&amp;$K13&amp;")*"&amp;L$12&amp;",0.0),"&amp;$K13&amp;")"</f>
        <v>C10Nov2017094=Pay(Max(EURUSD(10Nov2017)-GBPUSD(10Nov2017)*0.937830841962115,0.0),10Nov2017)</v>
      </c>
      <c r="M13" s="71" t="str">
        <f t="shared" si="2"/>
        <v>C10Nov2017095=Pay(Max(EURUSD(10Nov2017)-GBPUSD(10Nov2017)*0.952525059514659,0.0),10Nov2017)</v>
      </c>
      <c r="N13" s="71" t="str">
        <f t="shared" si="2"/>
        <v>C10Nov2017096=Pay(Max(EURUSD(10Nov2017)-GBPUSD(10Nov2017)*0.962137880947387,0.0),10Nov2017)</v>
      </c>
      <c r="O13" s="71" t="str">
        <f t="shared" si="2"/>
        <v>C10Nov2017098=Pay(Max(EURUSD(10Nov2017)-GBPUSD(10Nov2017)*0.975801285267632,0.0),10Nov2017)</v>
      </c>
      <c r="P13" s="71" t="str">
        <f t="shared" si="2"/>
        <v>C10Nov2017099=Pay(Max(EURUSD(10Nov2017)-GBPUSD(10Nov2017)*0.986424102267751,0.0),10Nov2017)</v>
      </c>
      <c r="Q13" s="71" t="str">
        <f t="shared" si="2"/>
        <v>C10Nov2017100=Pay(Max(EURUSD(10Nov2017)-GBPUSD(10Nov2017)*1,0.0),10Nov2017)</v>
      </c>
      <c r="R13" s="71" t="str">
        <f t="shared" si="2"/>
        <v>C10Nov2017102=Pay(Max(EURUSD(10Nov2017)-GBPUSD(10Nov2017)*1.01591730942477,0.0),10Nov2017)</v>
      </c>
      <c r="S13" s="71" t="str">
        <f t="shared" si="2"/>
        <v>C10Nov2017103=Pay(Max(EURUSD(10Nov2017)-GBPUSD(10Nov2017)*1.02865871160643,0.0),10Nov2017)</v>
      </c>
      <c r="T13" s="71" t="str">
        <f t="shared" si="2"/>
        <v>C10Nov2017105=Pay(Max(EURUSD(10Nov2017)-GBPUSD(10Nov2017)*1.04645737633458,0.0),10Nov2017)</v>
      </c>
      <c r="U13" s="71" t="str">
        <f t="shared" si="2"/>
        <v>C10Nov2017106=Pay(Max(EURUSD(10Nov2017)-GBPUSD(10Nov2017)*1.06140486105109,0.0),10Nov2017)</v>
      </c>
      <c r="V13" s="57" t="str">
        <f t="shared" si="2"/>
        <v>C10Nov2017108=Pay(Max(EURUSD(10Nov2017)-GBPUSD(10Nov2017)*1.08468363715354,0.0),10Nov2017)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"C"&amp;L6&amp;"=Pay(Max(EURUSD("&amp;$K14&amp;")-GBPUSD("&amp;$K14&amp;")*"&amp;L$12&amp;",0.0),"&amp;$K14&amp;")"</f>
        <v>C10Jan2018094=Pay(Max(EURUSD(10Jan2018)-GBPUSD(10Jan2018)*0.937830841962115,0.0),10Jan2018)</v>
      </c>
      <c r="M14" s="53" t="str">
        <f t="shared" si="3"/>
        <v>C10Jan2018095=Pay(Max(EURUSD(10Jan2018)-GBPUSD(10Jan2018)*0.952525059514659,0.0),10Jan2018)</v>
      </c>
      <c r="N14" s="53" t="str">
        <f t="shared" si="3"/>
        <v>C10Jan2018096=Pay(Max(EURUSD(10Jan2018)-GBPUSD(10Jan2018)*0.962137880947387,0.0),10Jan2018)</v>
      </c>
      <c r="O14" s="53" t="str">
        <f t="shared" si="3"/>
        <v>C10Jan2018098=Pay(Max(EURUSD(10Jan2018)-GBPUSD(10Jan2018)*0.975801285267632,0.0),10Jan2018)</v>
      </c>
      <c r="P14" s="53" t="str">
        <f t="shared" si="3"/>
        <v>C10Jan2018099=Pay(Max(EURUSD(10Jan2018)-GBPUSD(10Jan2018)*0.986424102267751,0.0),10Jan2018)</v>
      </c>
      <c r="Q14" s="53" t="str">
        <f t="shared" si="3"/>
        <v>C10Jan2018100=Pay(Max(EURUSD(10Jan2018)-GBPUSD(10Jan2018)*1,0.0),10Jan2018)</v>
      </c>
      <c r="R14" s="53" t="str">
        <f t="shared" si="3"/>
        <v>C10Jan2018102=Pay(Max(EURUSD(10Jan2018)-GBPUSD(10Jan2018)*1.01591730942477,0.0),10Jan2018)</v>
      </c>
      <c r="S14" s="53" t="str">
        <f t="shared" si="3"/>
        <v>C10Jan2018103=Pay(Max(EURUSD(10Jan2018)-GBPUSD(10Jan2018)*1.02865871160643,0.0),10Jan2018)</v>
      </c>
      <c r="T14" s="53" t="str">
        <f t="shared" si="3"/>
        <v>C10Jan2018105=Pay(Max(EURUSD(10Jan2018)-GBPUSD(10Jan2018)*1.04645737633458,0.0),10Jan2018)</v>
      </c>
      <c r="U14" s="53" t="str">
        <f t="shared" si="3"/>
        <v>C10Jan2018106=Pay(Max(EURUSD(10Jan2018)-GBPUSD(10Jan2018)*1.06140486105109,0.0),10Jan2018)</v>
      </c>
      <c r="V14" s="59" t="str">
        <f t="shared" si="3"/>
        <v>C10Jan2018108=Pay(Max(EURUSD(10Jan2018)-GBPUSD(10Jan2018)*1.08468363715354,0.0),10Jan2018)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"C"&amp;L7&amp;"=Pay(Max(EURUSD("&amp;$K15&amp;")-GBPUSD("&amp;$K15&amp;")*"&amp;L$12&amp;",0.0),"&amp;$K15&amp;")"</f>
        <v>C10Apr2018094=Pay(Max(EURUSD(10Apr2018)-GBPUSD(10Apr2018)*0.937830841962115,0.0),10Apr2018)</v>
      </c>
      <c r="M15" s="53" t="str">
        <f t="shared" si="4"/>
        <v>C10Apr2018095=Pay(Max(EURUSD(10Apr2018)-GBPUSD(10Apr2018)*0.952525059514659,0.0),10Apr2018)</v>
      </c>
      <c r="N15" s="53" t="str">
        <f t="shared" si="4"/>
        <v>C10Apr2018096=Pay(Max(EURUSD(10Apr2018)-GBPUSD(10Apr2018)*0.962137880947387,0.0),10Apr2018)</v>
      </c>
      <c r="O15" s="53" t="str">
        <f t="shared" si="4"/>
        <v>C10Apr2018098=Pay(Max(EURUSD(10Apr2018)-GBPUSD(10Apr2018)*0.975801285267632,0.0),10Apr2018)</v>
      </c>
      <c r="P15" s="53" t="str">
        <f t="shared" si="4"/>
        <v>C10Apr2018099=Pay(Max(EURUSD(10Apr2018)-GBPUSD(10Apr2018)*0.986424102267751,0.0),10Apr2018)</v>
      </c>
      <c r="Q15" s="53" t="str">
        <f t="shared" si="4"/>
        <v>C10Apr2018100=Pay(Max(EURUSD(10Apr2018)-GBPUSD(10Apr2018)*1,0.0),10Apr2018)</v>
      </c>
      <c r="R15" s="53" t="str">
        <f t="shared" si="4"/>
        <v>C10Apr2018102=Pay(Max(EURUSD(10Apr2018)-GBPUSD(10Apr2018)*1.01591730942477,0.0),10Apr2018)</v>
      </c>
      <c r="S15" s="53" t="str">
        <f t="shared" si="4"/>
        <v>C10Apr2018103=Pay(Max(EURUSD(10Apr2018)-GBPUSD(10Apr2018)*1.02865871160643,0.0),10Apr2018)</v>
      </c>
      <c r="T15" s="53" t="str">
        <f t="shared" si="4"/>
        <v>C10Apr2018105=Pay(Max(EURUSD(10Apr2018)-GBPUSD(10Apr2018)*1.04645737633458,0.0),10Apr2018)</v>
      </c>
      <c r="U15" s="53" t="str">
        <f t="shared" si="4"/>
        <v>C10Apr2018106=Pay(Max(EURUSD(10Apr2018)-GBPUSD(10Apr2018)*1.06140486105109,0.0),10Apr2018)</v>
      </c>
      <c r="V15" s="59" t="str">
        <f t="shared" si="4"/>
        <v>C10Apr2018108=Pay(Max(EURUSD(10Apr2018)-GBPUSD(10Apr2018)*1.08468363715354,0.0),10Apr2018)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"C"&amp;L8&amp;"=Pay(Max(EURUSD("&amp;$K16&amp;")-GBPUSD("&amp;$K16&amp;")*"&amp;L$12&amp;",0.0),"&amp;$K16&amp;")"</f>
        <v>C10Jul2018094=Pay(Max(EURUSD(10Jul2018)-GBPUSD(10Jul2018)*0.937830841962115,0.0),10Jul2018)</v>
      </c>
      <c r="M16" s="53" t="str">
        <f t="shared" si="5"/>
        <v>C10Jul2018095=Pay(Max(EURUSD(10Jul2018)-GBPUSD(10Jul2018)*0.952525059514659,0.0),10Jul2018)</v>
      </c>
      <c r="N16" s="53" t="str">
        <f t="shared" si="5"/>
        <v>C10Jul2018096=Pay(Max(EURUSD(10Jul2018)-GBPUSD(10Jul2018)*0.962137880947387,0.0),10Jul2018)</v>
      </c>
      <c r="O16" s="53" t="str">
        <f t="shared" si="5"/>
        <v>C10Jul2018098=Pay(Max(EURUSD(10Jul2018)-GBPUSD(10Jul2018)*0.975801285267632,0.0),10Jul2018)</v>
      </c>
      <c r="P16" s="53" t="str">
        <f t="shared" si="5"/>
        <v>C10Jul2018099=Pay(Max(EURUSD(10Jul2018)-GBPUSD(10Jul2018)*0.986424102267751,0.0),10Jul2018)</v>
      </c>
      <c r="Q16" s="53" t="str">
        <f t="shared" si="5"/>
        <v>C10Jul2018100=Pay(Max(EURUSD(10Jul2018)-GBPUSD(10Jul2018)*1,0.0),10Jul2018)</v>
      </c>
      <c r="R16" s="53" t="str">
        <f t="shared" si="5"/>
        <v>C10Jul2018102=Pay(Max(EURUSD(10Jul2018)-GBPUSD(10Jul2018)*1.01591730942477,0.0),10Jul2018)</v>
      </c>
      <c r="S16" s="53" t="str">
        <f t="shared" si="5"/>
        <v>C10Jul2018103=Pay(Max(EURUSD(10Jul2018)-GBPUSD(10Jul2018)*1.02865871160643,0.0),10Jul2018)</v>
      </c>
      <c r="T16" s="53" t="str">
        <f t="shared" si="5"/>
        <v>C10Jul2018105=Pay(Max(EURUSD(10Jul2018)-GBPUSD(10Jul2018)*1.04645737633458,0.0),10Jul2018)</v>
      </c>
      <c r="U16" s="53" t="str">
        <f t="shared" si="5"/>
        <v>C10Jul2018106=Pay(Max(EURUSD(10Jul2018)-GBPUSD(10Jul2018)*1.06140486105109,0.0),10Jul2018)</v>
      </c>
      <c r="V16" s="59" t="str">
        <f t="shared" si="5"/>
        <v>C10Jul2018108=Pay(Max(EURUSD(10Jul2018)-GBPUSD(10Jul2018)*1.08468363715354,0.0),10Jul2018)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obj_003ce#0001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"C"&amp;L9&amp;"=Pay(Max(EURUSD("&amp;$K17&amp;")-GBPUSD("&amp;$K17&amp;")*"&amp;L$12&amp;",0.0),"&amp;$K17&amp;")"</f>
        <v>C10Oct2018094=Pay(Max(EURUSD(10Oct2018)-GBPUSD(10Oct2018)*0.937830841962115,0.0),10Oct2018)</v>
      </c>
      <c r="M17" s="74" t="str">
        <f t="shared" si="6"/>
        <v>C10Oct2018095=Pay(Max(EURUSD(10Oct2018)-GBPUSD(10Oct2018)*0.952525059514659,0.0),10Oct2018)</v>
      </c>
      <c r="N17" s="74" t="str">
        <f t="shared" si="6"/>
        <v>C10Oct2018096=Pay(Max(EURUSD(10Oct2018)-GBPUSD(10Oct2018)*0.962137880947387,0.0),10Oct2018)</v>
      </c>
      <c r="O17" s="74" t="str">
        <f t="shared" si="6"/>
        <v>C10Oct2018098=Pay(Max(EURUSD(10Oct2018)-GBPUSD(10Oct2018)*0.975801285267632,0.0),10Oct2018)</v>
      </c>
      <c r="P17" s="74" t="str">
        <f t="shared" si="6"/>
        <v>C10Oct2018099=Pay(Max(EURUSD(10Oct2018)-GBPUSD(10Oct2018)*0.986424102267751,0.0),10Oct2018)</v>
      </c>
      <c r="Q17" s="53" t="str">
        <f t="shared" si="6"/>
        <v>C10Oct2018100=Pay(Max(EURUSD(10Oct2018)-GBPUSD(10Oct2018)*1,0.0),10Oct2018)</v>
      </c>
      <c r="R17" s="74" t="str">
        <f t="shared" si="6"/>
        <v>C10Oct2018102=Pay(Max(EURUSD(10Oct2018)-GBPUSD(10Oct2018)*1.01591730942477,0.0),10Oct2018)</v>
      </c>
      <c r="S17" s="74" t="str">
        <f t="shared" si="6"/>
        <v>C10Oct2018103=Pay(Max(EURUSD(10Oct2018)-GBPUSD(10Oct2018)*1.02865871160643,0.0),10Oct2018)</v>
      </c>
      <c r="T17" s="74" t="str">
        <f t="shared" si="6"/>
        <v>C10Oct2018105=Pay(Max(EURUSD(10Oct2018)-GBPUSD(10Oct2018)*1.04645737633458,0.0),10Oct2018)</v>
      </c>
      <c r="U17" s="74" t="str">
        <f t="shared" si="6"/>
        <v>C10Oct2018106=Pay(Max(EURUSD(10Oct2018)-GBPUSD(10Oct2018)*1.06140486105109,0.0),10Oct2018)</v>
      </c>
      <c r="V17" s="61" t="str">
        <f t="shared" si="6"/>
        <v>C10Oct2018108=Pay(Max(EURUSD(10Oct2018)-GBPUSD(10Oct2018)*1.08468363715354,0.0),10Oct2018)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obj_003cf#0001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str">
        <f>_xll.qlCTSlocalInCrossVolaFX(D22,D17:D18,D24,0.5)</f>
        <v>localInCross#0000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0.93783084196211497</v>
      </c>
      <c r="M20" s="78">
        <f t="shared" si="7"/>
        <v>0.9525250595146586</v>
      </c>
      <c r="N20" s="78">
        <f t="shared" si="7"/>
        <v>0.9621378809473865</v>
      </c>
      <c r="O20" s="78">
        <f t="shared" si="7"/>
        <v>0.97580128526763166</v>
      </c>
      <c r="P20" s="78">
        <f t="shared" si="7"/>
        <v>0.98642410226775057</v>
      </c>
      <c r="Q20" s="78">
        <f t="shared" si="7"/>
        <v>1</v>
      </c>
      <c r="R20" s="78">
        <f t="shared" si="7"/>
        <v>1.0159173094247689</v>
      </c>
      <c r="S20" s="78">
        <f t="shared" si="7"/>
        <v>1.0286587116064256</v>
      </c>
      <c r="T20" s="78">
        <f t="shared" si="7"/>
        <v>1.0464573763345759</v>
      </c>
      <c r="U20" s="78">
        <f t="shared" si="7"/>
        <v>1.061404861051086</v>
      </c>
      <c r="V20" s="67">
        <f t="shared" si="7"/>
        <v>1.0846836371535387</v>
      </c>
    </row>
    <row r="21" spans="2:23">
      <c r="B21" s="183" t="s">
        <v>107</v>
      </c>
      <c r="C21" s="184"/>
      <c r="D21" s="185" t="str">
        <f>_xll.ohRangeRetrieveError(D20)</f>
        <v/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"P"&amp;L5&amp;"=Pay(Max("&amp;L$20&amp;"*GBPUSD("&amp;$K21&amp;")-EURUSD("&amp;$K21&amp;"),0),"&amp;$K21&amp;")"</f>
        <v>P10Nov2017094=Pay(Max(0.937830841962115*GBPUSD(10Nov2017)-EURUSD(10Nov2017),0),10Nov2017)</v>
      </c>
      <c r="M21" s="71" t="str">
        <f t="shared" si="8"/>
        <v>P10Nov2017095=Pay(Max(0.952525059514659*GBPUSD(10Nov2017)-EURUSD(10Nov2017),0),10Nov2017)</v>
      </c>
      <c r="N21" s="71" t="str">
        <f t="shared" si="8"/>
        <v>P10Nov2017096=Pay(Max(0.962137880947387*GBPUSD(10Nov2017)-EURUSD(10Nov2017),0),10Nov2017)</v>
      </c>
      <c r="O21" s="71" t="str">
        <f t="shared" si="8"/>
        <v>P10Nov2017098=Pay(Max(0.975801285267632*GBPUSD(10Nov2017)-EURUSD(10Nov2017),0),10Nov2017)</v>
      </c>
      <c r="P21" s="71" t="str">
        <f t="shared" si="8"/>
        <v>P10Nov2017099=Pay(Max(0.986424102267751*GBPUSD(10Nov2017)-EURUSD(10Nov2017),0),10Nov2017)</v>
      </c>
      <c r="Q21" s="71" t="str">
        <f t="shared" si="8"/>
        <v>P10Nov2017100=Pay(Max(1*GBPUSD(10Nov2017)-EURUSD(10Nov2017),0),10Nov2017)</v>
      </c>
      <c r="R21" s="71" t="str">
        <f t="shared" si="8"/>
        <v>P10Nov2017102=Pay(Max(1.01591730942477*GBPUSD(10Nov2017)-EURUSD(10Nov2017),0),10Nov2017)</v>
      </c>
      <c r="S21" s="71" t="str">
        <f t="shared" si="8"/>
        <v>P10Nov2017103=Pay(Max(1.02865871160643*GBPUSD(10Nov2017)-EURUSD(10Nov2017),0),10Nov2017)</v>
      </c>
      <c r="T21" s="71" t="str">
        <f t="shared" si="8"/>
        <v>P10Nov2017105=Pay(Max(1.04645737633458*GBPUSD(10Nov2017)-EURUSD(10Nov2017),0),10Nov2017)</v>
      </c>
      <c r="U21" s="71" t="str">
        <f t="shared" si="8"/>
        <v>P10Nov2017106=Pay(Max(1.06140486105109*GBPUSD(10Nov2017)-EURUSD(10Nov2017),0),10Nov2017)</v>
      </c>
      <c r="V21" s="57" t="str">
        <f t="shared" si="8"/>
        <v>P10Nov2017108=Pay(Max(1.08468363715354*GBPUSD(10Nov2017)-EURUSD(10Nov2017),0),10Nov2017)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obj_003b2#0002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"P"&amp;L6&amp;"=Pay(Max("&amp;L$20&amp;"*GBPUSD("&amp;$K22&amp;")-EURUSD("&amp;$K22&amp;"),0),"&amp;$K22&amp;")"</f>
        <v>P10Jan2018094=Pay(Max(0.937830841962115*GBPUSD(10Jan2018)-EURUSD(10Jan2018),0),10Jan2018)</v>
      </c>
      <c r="M22" s="53" t="str">
        <f t="shared" si="9"/>
        <v>P10Jan2018095=Pay(Max(0.952525059514659*GBPUSD(10Jan2018)-EURUSD(10Jan2018),0),10Jan2018)</v>
      </c>
      <c r="N22" s="53" t="str">
        <f t="shared" si="9"/>
        <v>P10Jan2018096=Pay(Max(0.962137880947387*GBPUSD(10Jan2018)-EURUSD(10Jan2018),0),10Jan2018)</v>
      </c>
      <c r="O22" s="53" t="str">
        <f t="shared" si="9"/>
        <v>P10Jan2018098=Pay(Max(0.975801285267632*GBPUSD(10Jan2018)-EURUSD(10Jan2018),0),10Jan2018)</v>
      </c>
      <c r="P22" s="53" t="str">
        <f t="shared" si="9"/>
        <v>P10Jan2018099=Pay(Max(0.986424102267751*GBPUSD(10Jan2018)-EURUSD(10Jan2018),0),10Jan2018)</v>
      </c>
      <c r="Q22" s="53" t="str">
        <f t="shared" si="9"/>
        <v>P10Jan2018100=Pay(Max(1*GBPUSD(10Jan2018)-EURUSD(10Jan2018),0),10Jan2018)</v>
      </c>
      <c r="R22" s="53" t="str">
        <f t="shared" si="9"/>
        <v>P10Jan2018102=Pay(Max(1.01591730942477*GBPUSD(10Jan2018)-EURUSD(10Jan2018),0),10Jan2018)</v>
      </c>
      <c r="S22" s="53" t="str">
        <f t="shared" si="9"/>
        <v>P10Jan2018103=Pay(Max(1.02865871160643*GBPUSD(10Jan2018)-EURUSD(10Jan2018),0),10Jan2018)</v>
      </c>
      <c r="T22" s="53" t="str">
        <f t="shared" si="9"/>
        <v>P10Jan2018105=Pay(Max(1.04645737633458*GBPUSD(10Jan2018)-EURUSD(10Jan2018),0),10Jan2018)</v>
      </c>
      <c r="U22" s="53" t="str">
        <f t="shared" si="9"/>
        <v>P10Jan2018106=Pay(Max(1.06140486105109*GBPUSD(10Jan2018)-EURUSD(10Jan2018),0),10Jan2018)</v>
      </c>
      <c r="V22" s="59" t="str">
        <f t="shared" si="9"/>
        <v>P10Jan2018108=Pay(Max(1.08468363715354*GBPUSD(10Jan2018)-EURUSD(10Jan2018),0),10Jan2018)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obj_003b3#0002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"P"&amp;L7&amp;"=Pay(Max("&amp;L$20&amp;"*GBPUSD("&amp;$K23&amp;")-EURUSD("&amp;$K23&amp;"),0),"&amp;$K23&amp;")"</f>
        <v>P10Apr2018094=Pay(Max(0.937830841962115*GBPUSD(10Apr2018)-EURUSD(10Apr2018),0),10Apr2018)</v>
      </c>
      <c r="M23" s="53" t="str">
        <f t="shared" si="10"/>
        <v>P10Apr2018095=Pay(Max(0.952525059514659*GBPUSD(10Apr2018)-EURUSD(10Apr2018),0),10Apr2018)</v>
      </c>
      <c r="N23" s="53" t="str">
        <f t="shared" si="10"/>
        <v>P10Apr2018096=Pay(Max(0.962137880947387*GBPUSD(10Apr2018)-EURUSD(10Apr2018),0),10Apr2018)</v>
      </c>
      <c r="O23" s="53" t="str">
        <f t="shared" si="10"/>
        <v>P10Apr2018098=Pay(Max(0.975801285267632*GBPUSD(10Apr2018)-EURUSD(10Apr2018),0),10Apr2018)</v>
      </c>
      <c r="P23" s="53" t="str">
        <f t="shared" si="10"/>
        <v>P10Apr2018099=Pay(Max(0.986424102267751*GBPUSD(10Apr2018)-EURUSD(10Apr2018),0),10Apr2018)</v>
      </c>
      <c r="Q23" s="53" t="str">
        <f t="shared" si="10"/>
        <v>P10Apr2018100=Pay(Max(1*GBPUSD(10Apr2018)-EURUSD(10Apr2018),0),10Apr2018)</v>
      </c>
      <c r="R23" s="53" t="str">
        <f t="shared" si="10"/>
        <v>P10Apr2018102=Pay(Max(1.01591730942477*GBPUSD(10Apr2018)-EURUSD(10Apr2018),0),10Apr2018)</v>
      </c>
      <c r="S23" s="53" t="str">
        <f t="shared" si="10"/>
        <v>P10Apr2018103=Pay(Max(1.02865871160643*GBPUSD(10Apr2018)-EURUSD(10Apr2018),0),10Apr2018)</v>
      </c>
      <c r="T23" s="53" t="str">
        <f t="shared" si="10"/>
        <v>P10Apr2018105=Pay(Max(1.04645737633458*GBPUSD(10Apr2018)-EURUSD(10Apr2018),0),10Apr2018)</v>
      </c>
      <c r="U23" s="53" t="str">
        <f t="shared" si="10"/>
        <v>P10Apr2018106=Pay(Max(1.06140486105109*GBPUSD(10Apr2018)-EURUSD(10Apr2018),0),10Apr2018)</v>
      </c>
      <c r="V23" s="59" t="str">
        <f t="shared" si="10"/>
        <v>P10Apr2018108=Pay(Max(1.08468363715354*GBPUSD(10Apr2018)-EURUSD(10Apr2018),0),10Apr2018)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obj_003d0#0001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"P"&amp;L8&amp;"=Pay(Max("&amp;L$20&amp;"*GBPUSD("&amp;$K24&amp;")-EURUSD("&amp;$K24&amp;"),0),"&amp;$K24&amp;")"</f>
        <v>P10Jul2018094=Pay(Max(0.937830841962115*GBPUSD(10Jul2018)-EURUSD(10Jul2018),0),10Jul2018)</v>
      </c>
      <c r="M24" s="53" t="str">
        <f t="shared" si="11"/>
        <v>P10Jul2018095=Pay(Max(0.952525059514659*GBPUSD(10Jul2018)-EURUSD(10Jul2018),0),10Jul2018)</v>
      </c>
      <c r="N24" s="53" t="str">
        <f t="shared" si="11"/>
        <v>P10Jul2018096=Pay(Max(0.962137880947387*GBPUSD(10Jul2018)-EURUSD(10Jul2018),0),10Jul2018)</v>
      </c>
      <c r="O24" s="53" t="str">
        <f t="shared" si="11"/>
        <v>P10Jul2018098=Pay(Max(0.975801285267632*GBPUSD(10Jul2018)-EURUSD(10Jul2018),0),10Jul2018)</v>
      </c>
      <c r="P24" s="53" t="str">
        <f t="shared" si="11"/>
        <v>P10Jul2018099=Pay(Max(0.986424102267751*GBPUSD(10Jul2018)-EURUSD(10Jul2018),0),10Jul2018)</v>
      </c>
      <c r="Q24" s="53" t="str">
        <f t="shared" si="11"/>
        <v>P10Jul2018100=Pay(Max(1*GBPUSD(10Jul2018)-EURUSD(10Jul2018),0),10Jul2018)</v>
      </c>
      <c r="R24" s="53" t="str">
        <f t="shared" si="11"/>
        <v>P10Jul2018102=Pay(Max(1.01591730942477*GBPUSD(10Jul2018)-EURUSD(10Jul2018),0),10Jul2018)</v>
      </c>
      <c r="S24" s="53" t="str">
        <f t="shared" si="11"/>
        <v>P10Jul2018103=Pay(Max(1.02865871160643*GBPUSD(10Jul2018)-EURUSD(10Jul2018),0),10Jul2018)</v>
      </c>
      <c r="T24" s="53" t="str">
        <f t="shared" si="11"/>
        <v>P10Jul2018105=Pay(Max(1.04645737633458*GBPUSD(10Jul2018)-EURUSD(10Jul2018),0),10Jul2018)</v>
      </c>
      <c r="U24" s="53" t="str">
        <f t="shared" si="11"/>
        <v>P10Jul2018106=Pay(Max(1.06140486105109*GBPUSD(10Jul2018)-EURUSD(10Jul2018),0),10Jul2018)</v>
      </c>
      <c r="V24" s="59" t="str">
        <f t="shared" si="11"/>
        <v>P10Jul2018108=Pay(Max(1.08468363715354*GBPUSD(10Jul2018)-EURUSD(10Jul2018),0),10Jul2018)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"P"&amp;L9&amp;"=Pay(Max("&amp;L$20&amp;"*GBPUSD("&amp;$K25&amp;")-EURUSD("&amp;$K25&amp;"),0),"&amp;$K25&amp;")"</f>
        <v>P10Oct2018094=Pay(Max(0.937830841962115*GBPUSD(10Oct2018)-EURUSD(10Oct2018),0),10Oct2018)</v>
      </c>
      <c r="M25" s="74" t="str">
        <f t="shared" si="12"/>
        <v>P10Oct2018095=Pay(Max(0.952525059514659*GBPUSD(10Oct2018)-EURUSD(10Oct2018),0),10Oct2018)</v>
      </c>
      <c r="N25" s="74" t="str">
        <f t="shared" si="12"/>
        <v>P10Oct2018096=Pay(Max(0.962137880947387*GBPUSD(10Oct2018)-EURUSD(10Oct2018),0),10Oct2018)</v>
      </c>
      <c r="O25" s="74" t="str">
        <f t="shared" si="12"/>
        <v>P10Oct2018098=Pay(Max(0.975801285267632*GBPUSD(10Oct2018)-EURUSD(10Oct2018),0),10Oct2018)</v>
      </c>
      <c r="P25" s="74" t="str">
        <f t="shared" si="12"/>
        <v>P10Oct2018099=Pay(Max(0.986424102267751*GBPUSD(10Oct2018)-EURUSD(10Oct2018),0),10Oct2018)</v>
      </c>
      <c r="Q25" s="53" t="str">
        <f t="shared" si="12"/>
        <v>P10Oct2018100=Pay(Max(1*GBPUSD(10Oct2018)-EURUSD(10Oct2018),0),10Oct2018)</v>
      </c>
      <c r="R25" s="74" t="str">
        <f t="shared" si="12"/>
        <v>P10Oct2018102=Pay(Max(1.01591730942477*GBPUSD(10Oct2018)-EURUSD(10Oct2018),0),10Oct2018)</v>
      </c>
      <c r="S25" s="74" t="str">
        <f t="shared" si="12"/>
        <v>P10Oct2018103=Pay(Max(1.02865871160643*GBPUSD(10Oct2018)-EURUSD(10Oct2018),0),10Oct2018)</v>
      </c>
      <c r="T25" s="74" t="str">
        <f t="shared" si="12"/>
        <v>P10Oct2018105=Pay(Max(1.04645737633458*GBPUSD(10Oct2018)-EURUSD(10Oct2018),0),10Oct2018)</v>
      </c>
      <c r="U25" s="74" t="str">
        <f t="shared" si="12"/>
        <v>P10Oct2018106=Pay(Max(1.06140486105109*GBPUSD(10Oct2018)-EURUSD(10Oct2018),0),10Oct2018)</v>
      </c>
      <c r="V25" s="61" t="str">
        <f t="shared" si="12"/>
        <v>P10Oct2018108=Pay(Max(1.08468363715354*GBPUSD(10Oct2018)-EURUSD(10Oct2018),0),10Oct2018)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obj_003d1#0001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/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0.93783084196211497</v>
      </c>
      <c r="M28" s="78">
        <f t="shared" si="13"/>
        <v>0.9525250595146586</v>
      </c>
      <c r="N28" s="78">
        <f t="shared" si="13"/>
        <v>0.9621378809473865</v>
      </c>
      <c r="O28" s="78">
        <f t="shared" si="13"/>
        <v>0.97580128526763166</v>
      </c>
      <c r="P28" s="78">
        <f t="shared" si="13"/>
        <v>0.98642410226775057</v>
      </c>
      <c r="Q28" s="78">
        <f t="shared" si="13"/>
        <v>1</v>
      </c>
      <c r="R28" s="78">
        <f t="shared" si="13"/>
        <v>1.0159173094247689</v>
      </c>
      <c r="S28" s="78">
        <f t="shared" si="13"/>
        <v>1.0286587116064256</v>
      </c>
      <c r="T28" s="78">
        <f t="shared" si="13"/>
        <v>1.0464573763345759</v>
      </c>
      <c r="U28" s="78">
        <f t="shared" si="13"/>
        <v>1.061404861051086</v>
      </c>
      <c r="V28" s="67">
        <f t="shared" si="13"/>
        <v>1.0846836371535387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_xll.qlRealMCScriptNPV($G$22,$D$62,"C"&amp;L5,$D$63:$D$65)</f>
        <v>6.2169158037930217E-2</v>
      </c>
      <c r="M29" s="80">
        <f>_xll.qlRealMCScriptNPV($G$22,$D$62,"C"&amp;M5,$D$63:$D$65)</f>
        <v>4.7474940485330346E-2</v>
      </c>
      <c r="N29" s="80">
        <f>_xll.qlRealMCScriptNPV($G$22,$D$62,"C"&amp;N5,$D$63:$D$65)</f>
        <v>3.786211905255854E-2</v>
      </c>
      <c r="O29" s="80">
        <f>_xll.qlRealMCScriptNPV($G$22,$D$62,"C"&amp;O5,$D$63:$D$65)</f>
        <v>2.419871473238968E-2</v>
      </c>
      <c r="P29" s="80">
        <f>_xll.qlRealMCScriptNPV($G$22,$D$62,"C"&amp;P5,$D$63:$D$65)</f>
        <v>1.3575897732234601E-2</v>
      </c>
      <c r="Q29" s="80">
        <f>_xll.qlRealMCScriptNPV($G$22,$D$62,"C"&amp;Q5,$D$63:$D$65)</f>
        <v>0</v>
      </c>
      <c r="R29" s="80">
        <f>_xll.qlRealMCScriptNPV($G$22,$D$62,"C"&amp;R5,$D$63:$D$65)</f>
        <v>0</v>
      </c>
      <c r="S29" s="80">
        <f>_xll.qlRealMCScriptNPV($G$22,$D$62,"C"&amp;S5,$D$63:$D$65)</f>
        <v>0</v>
      </c>
      <c r="T29" s="80">
        <f>_xll.qlRealMCScriptNPV($G$22,$D$62,"C"&amp;T5,$D$63:$D$65)</f>
        <v>0</v>
      </c>
      <c r="U29" s="80">
        <f>_xll.qlRealMCScriptNPV($G$22,$D$62,"C"&amp;U5,$D$63:$D$65)</f>
        <v>0</v>
      </c>
      <c r="V29" s="81">
        <f>_xll.qlRealMCScriptNPV($G$22,$D$62,"C"&amp;V5,$D$63:$D$65)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_xll.qlRealMCScriptNPV($G$22,$D$62,"C"&amp;L6,$D$63:$D$65)</f>
        <v>6.2169158037930217E-2</v>
      </c>
      <c r="M30" s="83">
        <f>_xll.qlRealMCScriptNPV($G$22,$D$62,"C"&amp;M6,$D$63:$D$65)</f>
        <v>4.7474940485330346E-2</v>
      </c>
      <c r="N30" s="83">
        <f>_xll.qlRealMCScriptNPV($G$22,$D$62,"C"&amp;N6,$D$63:$D$65)</f>
        <v>3.786211905255854E-2</v>
      </c>
      <c r="O30" s="83">
        <f>_xll.qlRealMCScriptNPV($G$22,$D$62,"C"&amp;O6,$D$63:$D$65)</f>
        <v>2.419871473238968E-2</v>
      </c>
      <c r="P30" s="83">
        <f>_xll.qlRealMCScriptNPV($G$22,$D$62,"C"&amp;P6,$D$63:$D$65)</f>
        <v>1.3575897732234601E-2</v>
      </c>
      <c r="Q30" s="83">
        <f>_xll.qlRealMCScriptNPV($G$22,$D$62,"C"&amp;Q6,$D$63:$D$65)</f>
        <v>0</v>
      </c>
      <c r="R30" s="83">
        <f>_xll.qlRealMCScriptNPV($G$22,$D$62,"C"&amp;R6,$D$63:$D$65)</f>
        <v>0</v>
      </c>
      <c r="S30" s="83">
        <f>_xll.qlRealMCScriptNPV($G$22,$D$62,"C"&amp;S6,$D$63:$D$65)</f>
        <v>0</v>
      </c>
      <c r="T30" s="83">
        <f>_xll.qlRealMCScriptNPV($G$22,$D$62,"C"&amp;T6,$D$63:$D$65)</f>
        <v>0</v>
      </c>
      <c r="U30" s="83">
        <f>_xll.qlRealMCScriptNPV($G$22,$D$62,"C"&amp;U6,$D$63:$D$65)</f>
        <v>0</v>
      </c>
      <c r="V30" s="84">
        <f>_xll.qlRealMCScriptNPV($G$22,$D$62,"C"&amp;V6,$D$63:$D$65)</f>
        <v>0</v>
      </c>
    </row>
    <row r="31" spans="2:23" ht="14.4">
      <c r="B31" s="189" t="s">
        <v>115</v>
      </c>
      <c r="C31" s="190"/>
      <c r="D31" s="191">
        <v>100000</v>
      </c>
      <c r="E31">
        <v>100000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_xll.qlRealMCScriptNPV($G$22,$D$62,"C"&amp;L7,$D$63:$D$65)</f>
        <v>6.2169158037930217E-2</v>
      </c>
      <c r="M31" s="83">
        <f>_xll.qlRealMCScriptNPV($G$22,$D$62,"C"&amp;M7,$D$63:$D$65)</f>
        <v>4.7474940485330346E-2</v>
      </c>
      <c r="N31" s="83">
        <f>_xll.qlRealMCScriptNPV($G$22,$D$62,"C"&amp;N7,$D$63:$D$65)</f>
        <v>3.786211905255854E-2</v>
      </c>
      <c r="O31" s="83">
        <f>_xll.qlRealMCScriptNPV($G$22,$D$62,"C"&amp;O7,$D$63:$D$65)</f>
        <v>2.419871473238968E-2</v>
      </c>
      <c r="P31" s="83">
        <f>_xll.qlRealMCScriptNPV($G$22,$D$62,"C"&amp;P7,$D$63:$D$65)</f>
        <v>1.3575897732234601E-2</v>
      </c>
      <c r="Q31" s="83">
        <f>_xll.qlRealMCScriptNPV($G$22,$D$62,"C"&amp;Q7,$D$63:$D$65)</f>
        <v>0</v>
      </c>
      <c r="R31" s="83">
        <f>_xll.qlRealMCScriptNPV($G$22,$D$62,"C"&amp;R7,$D$63:$D$65)</f>
        <v>0</v>
      </c>
      <c r="S31" s="83">
        <f>_xll.qlRealMCScriptNPV($G$22,$D$62,"C"&amp;S7,$D$63:$D$65)</f>
        <v>0</v>
      </c>
      <c r="T31" s="83">
        <f>_xll.qlRealMCScriptNPV($G$22,$D$62,"C"&amp;T7,$D$63:$D$65)</f>
        <v>0</v>
      </c>
      <c r="U31" s="83">
        <f>_xll.qlRealMCScriptNPV($G$22,$D$62,"C"&amp;U7,$D$63:$D$65)</f>
        <v>0</v>
      </c>
      <c r="V31" s="84">
        <f>_xll.qlRealMCScriptNPV($G$22,$D$62,"C"&amp;V7,$D$63:$D$65)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0.25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_xll.qlRealMCScriptNPV($G$22,$D$62,"C"&amp;L8,$D$63:$D$65)</f>
        <v>6.2169158037930217E-2</v>
      </c>
      <c r="M32" s="83">
        <f>_xll.qlRealMCScriptNPV($G$22,$D$62,"C"&amp;M8,$D$63:$D$65)</f>
        <v>4.7474940485330346E-2</v>
      </c>
      <c r="N32" s="83">
        <f>_xll.qlRealMCScriptNPV($G$22,$D$62,"C"&amp;N8,$D$63:$D$65)</f>
        <v>3.786211905255854E-2</v>
      </c>
      <c r="O32" s="83">
        <f>_xll.qlRealMCScriptNPV($G$22,$D$62,"C"&amp;O8,$D$63:$D$65)</f>
        <v>2.419871473238968E-2</v>
      </c>
      <c r="P32" s="83">
        <f>_xll.qlRealMCScriptNPV($G$22,$D$62,"C"&amp;P8,$D$63:$D$65)</f>
        <v>1.3575897732234601E-2</v>
      </c>
      <c r="Q32" s="83">
        <f>_xll.qlRealMCScriptNPV($G$22,$D$62,"C"&amp;Q8,$D$63:$D$65)</f>
        <v>0</v>
      </c>
      <c r="R32" s="83">
        <f>_xll.qlRealMCScriptNPV($G$22,$D$62,"C"&amp;R8,$D$63:$D$65)</f>
        <v>0</v>
      </c>
      <c r="S32" s="83">
        <f>_xll.qlRealMCScriptNPV($G$22,$D$62,"C"&amp;S8,$D$63:$D$65)</f>
        <v>0</v>
      </c>
      <c r="T32" s="83">
        <f>_xll.qlRealMCScriptNPV($G$22,$D$62,"C"&amp;T8,$D$63:$D$65)</f>
        <v>0</v>
      </c>
      <c r="U32" s="83">
        <f>_xll.qlRealMCScriptNPV($G$22,$D$62,"C"&amp;U8,$D$63:$D$65)</f>
        <v>0</v>
      </c>
      <c r="V32" s="84">
        <f>_xll.qlRealMCScriptNPV($G$22,$D$62,"C"&amp;V8,$D$63:$D$65)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_xll.qlRealMCScriptNPV($G$22,$D$62,"C"&amp;L9,$D$63:$D$65)</f>
        <v>6.2169158037930217E-2</v>
      </c>
      <c r="M33" s="86">
        <f>_xll.qlRealMCScriptNPV($G$22,$D$62,"C"&amp;M9,$D$63:$D$65)</f>
        <v>4.7474940485330346E-2</v>
      </c>
      <c r="N33" s="86">
        <f>_xll.qlRealMCScriptNPV($G$22,$D$62,"C"&amp;N9,$D$63:$D$65)</f>
        <v>3.786211905255854E-2</v>
      </c>
      <c r="O33" s="86">
        <f>_xll.qlRealMCScriptNPV($G$22,$D$62,"C"&amp;O9,$D$63:$D$65)</f>
        <v>2.419871473238968E-2</v>
      </c>
      <c r="P33" s="86">
        <f>_xll.qlRealMCScriptNPV($G$22,$D$62,"C"&amp;P9,$D$63:$D$65)</f>
        <v>1.3575897732234601E-2</v>
      </c>
      <c r="Q33" s="86">
        <f>_xll.qlRealMCScriptNPV($G$22,$D$62,"C"&amp;Q9,$D$63:$D$65)</f>
        <v>0</v>
      </c>
      <c r="R33" s="86">
        <f>_xll.qlRealMCScriptNPV($G$22,$D$62,"C"&amp;R9,$D$63:$D$65)</f>
        <v>0</v>
      </c>
      <c r="S33" s="86">
        <f>_xll.qlRealMCScriptNPV($G$22,$D$62,"C"&amp;S9,$D$63:$D$65)</f>
        <v>0</v>
      </c>
      <c r="T33" s="86">
        <f>_xll.qlRealMCScriptNPV($G$22,$D$62,"C"&amp;T9,$D$63:$D$65)</f>
        <v>0</v>
      </c>
      <c r="U33" s="86">
        <f>_xll.qlRealMCScriptNPV($G$22,$D$62,"C"&amp;U9,$D$63:$D$65)</f>
        <v>0</v>
      </c>
      <c r="V33" s="87">
        <f>_xll.qlRealMCScriptNPV($G$22,$D$62,"C"&amp;V9,$D$63:$D$65)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0.25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8.4783939393939398E-2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0.93783084196211497</v>
      </c>
      <c r="M36" s="78">
        <f t="shared" si="14"/>
        <v>0.9525250595146586</v>
      </c>
      <c r="N36" s="78">
        <f t="shared" si="14"/>
        <v>0.9621378809473865</v>
      </c>
      <c r="O36" s="78">
        <f t="shared" si="14"/>
        <v>0.97580128526763166</v>
      </c>
      <c r="P36" s="78">
        <f t="shared" si="14"/>
        <v>0.98642410226775057</v>
      </c>
      <c r="Q36" s="78">
        <f t="shared" si="14"/>
        <v>1</v>
      </c>
      <c r="R36" s="78">
        <f t="shared" si="14"/>
        <v>1.0159173094247689</v>
      </c>
      <c r="S36" s="78">
        <f t="shared" si="14"/>
        <v>1.0286587116064256</v>
      </c>
      <c r="T36" s="78">
        <f t="shared" si="14"/>
        <v>1.0464573763345759</v>
      </c>
      <c r="U36" s="78">
        <f t="shared" si="14"/>
        <v>1.061404861051086</v>
      </c>
      <c r="V36" s="67">
        <f t="shared" si="14"/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_xll.qlRealMCScriptNPV($G$23,$D$62,"P"&amp;L5,$D$63:$D$65)</f>
        <v>0</v>
      </c>
      <c r="M37" s="80">
        <f>_xll.qlRealMCScriptNPV($G$23,$D$62,"P"&amp;M5,$D$63:$D$65)</f>
        <v>0</v>
      </c>
      <c r="N37" s="80">
        <f>_xll.qlRealMCScriptNPV($G$23,$D$62,"P"&amp;N5,$D$63:$D$65)</f>
        <v>0</v>
      </c>
      <c r="O37" s="80">
        <f>_xll.qlRealMCScriptNPV($G$23,$D$62,"P"&amp;O5,$D$63:$D$65)</f>
        <v>0</v>
      </c>
      <c r="P37" s="80">
        <f>_xll.qlRealMCScriptNPV($G$23,$D$62,"P"&amp;P5,$D$63:$D$65)</f>
        <v>0</v>
      </c>
      <c r="Q37" s="80">
        <f>_xll.qlRealMCScriptNPV($G$23,$D$62,"P"&amp;Q5,$D$63:$D$65)</f>
        <v>0</v>
      </c>
      <c r="R37" s="80">
        <f>_xll.qlRealMCScriptNPV($G$23,$D$62,"P"&amp;R5,$D$63:$D$65)</f>
        <v>1.5917309424803669E-2</v>
      </c>
      <c r="S37" s="80">
        <f>_xll.qlRealMCScriptNPV($G$23,$D$62,"P"&amp;S5,$D$63:$D$65)</f>
        <v>2.8658711606443243E-2</v>
      </c>
      <c r="T37" s="80">
        <f>_xll.qlRealMCScriptNPV($G$23,$D$62,"P"&amp;T5,$D$63:$D$65)</f>
        <v>4.6457376334648935E-2</v>
      </c>
      <c r="U37" s="80">
        <f>_xll.qlRealMCScriptNPV($G$23,$D$62,"P"&amp;U5,$D$63:$D$65)</f>
        <v>6.1404861051169074E-2</v>
      </c>
      <c r="V37" s="81">
        <f>_xll.qlRealMCScriptNPV($G$23,$D$62,"P"&amp;V5,$D$63:$D$65)</f>
        <v>8.4683637153625202E-2</v>
      </c>
      <c r="W37" s="81"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_xll.qlRealMCScriptNPV($G$23,$D$62,"P"&amp;L6,$D$63:$D$65)</f>
        <v>0</v>
      </c>
      <c r="M38" s="83">
        <f>_xll.qlRealMCScriptNPV($G$23,$D$62,"P"&amp;M6,$D$63:$D$65)</f>
        <v>0</v>
      </c>
      <c r="N38" s="83">
        <f>_xll.qlRealMCScriptNPV($G$23,$D$62,"P"&amp;N6,$D$63:$D$65)</f>
        <v>0</v>
      </c>
      <c r="O38" s="83">
        <f>_xll.qlRealMCScriptNPV($G$23,$D$62,"P"&amp;O6,$D$63:$D$65)</f>
        <v>0</v>
      </c>
      <c r="P38" s="83">
        <f>_xll.qlRealMCScriptNPV($G$23,$D$62,"P"&amp;P6,$D$63:$D$65)</f>
        <v>0</v>
      </c>
      <c r="Q38" s="83">
        <f>_xll.qlRealMCScriptNPV($G$23,$D$62,"P"&amp;Q6,$D$63:$D$65)</f>
        <v>0</v>
      </c>
      <c r="R38" s="83">
        <f>_xll.qlRealMCScriptNPV($G$23,$D$62,"P"&amp;R6,$D$63:$D$65)</f>
        <v>1.5917309424803669E-2</v>
      </c>
      <c r="S38" s="83">
        <f>_xll.qlRealMCScriptNPV($G$23,$D$62,"P"&amp;S6,$D$63:$D$65)</f>
        <v>2.8658711606443243E-2</v>
      </c>
      <c r="T38" s="83">
        <f>_xll.qlRealMCScriptNPV($G$23,$D$62,"P"&amp;T6,$D$63:$D$65)</f>
        <v>4.6457376334648935E-2</v>
      </c>
      <c r="U38" s="83">
        <f>_xll.qlRealMCScriptNPV($G$23,$D$62,"P"&amp;U6,$D$63:$D$65)</f>
        <v>6.1404861051169074E-2</v>
      </c>
      <c r="V38" s="84">
        <f>_xll.qlRealMCScriptNPV($G$23,$D$62,"P"&amp;V6,$D$63:$D$65)</f>
        <v>8.4683637153625202E-2</v>
      </c>
      <c r="W38" s="81"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_xll.qlRealMCScriptNPV($G$23,$D$62,"P"&amp;L7,$D$63:$D$65)</f>
        <v>0</v>
      </c>
      <c r="M39" s="83">
        <f>_xll.qlRealMCScriptNPV($G$23,$D$62,"P"&amp;M7,$D$63:$D$65)</f>
        <v>0</v>
      </c>
      <c r="N39" s="83">
        <f>_xll.qlRealMCScriptNPV($G$23,$D$62,"P"&amp;N7,$D$63:$D$65)</f>
        <v>0</v>
      </c>
      <c r="O39" s="83">
        <f>_xll.qlRealMCScriptNPV($G$23,$D$62,"P"&amp;O7,$D$63:$D$65)</f>
        <v>0</v>
      </c>
      <c r="P39" s="83">
        <f>_xll.qlRealMCScriptNPV($G$23,$D$62,"P"&amp;P7,$D$63:$D$65)</f>
        <v>0</v>
      </c>
      <c r="Q39" s="83">
        <f>_xll.qlRealMCScriptNPV($G$23,$D$62,"P"&amp;Q7,$D$63:$D$65)</f>
        <v>0</v>
      </c>
      <c r="R39" s="83">
        <f>_xll.qlRealMCScriptNPV($G$23,$D$62,"P"&amp;R7,$D$63:$D$65)</f>
        <v>1.5917309424803669E-2</v>
      </c>
      <c r="S39" s="83">
        <f>_xll.qlRealMCScriptNPV($G$23,$D$62,"P"&amp;S7,$D$63:$D$65)</f>
        <v>2.8658711606443243E-2</v>
      </c>
      <c r="T39" s="83">
        <f>_xll.qlRealMCScriptNPV($G$23,$D$62,"P"&amp;T7,$D$63:$D$65)</f>
        <v>4.6457376334648935E-2</v>
      </c>
      <c r="U39" s="83">
        <f>_xll.qlRealMCScriptNPV($G$23,$D$62,"P"&amp;U7,$D$63:$D$65)</f>
        <v>6.1404861051169074E-2</v>
      </c>
      <c r="V39" s="84">
        <f>_xll.qlRealMCScriptNPV($G$23,$D$62,"P"&amp;V7,$D$63:$D$65)</f>
        <v>8.4683637153625202E-2</v>
      </c>
      <c r="W39" s="81"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50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_xll.qlRealMCScriptNPV($G$23,$D$62,"P"&amp;L8,$D$63:$D$65)</f>
        <v>0</v>
      </c>
      <c r="M40" s="83">
        <f>_xll.qlRealMCScriptNPV($G$23,$D$62,"P"&amp;M8,$D$63:$D$65)</f>
        <v>0</v>
      </c>
      <c r="N40" s="83">
        <f>_xll.qlRealMCScriptNPV($G$23,$D$62,"P"&amp;N8,$D$63:$D$65)</f>
        <v>0</v>
      </c>
      <c r="O40" s="83">
        <f>_xll.qlRealMCScriptNPV($G$23,$D$62,"P"&amp;O8,$D$63:$D$65)</f>
        <v>0</v>
      </c>
      <c r="P40" s="83">
        <f>_xll.qlRealMCScriptNPV($G$23,$D$62,"P"&amp;P8,$D$63:$D$65)</f>
        <v>0</v>
      </c>
      <c r="Q40" s="83">
        <f>_xll.qlRealMCScriptNPV($G$23,$D$62,"P"&amp;Q8,$D$63:$D$65)</f>
        <v>0</v>
      </c>
      <c r="R40" s="83">
        <f>_xll.qlRealMCScriptNPV($G$23,$D$62,"P"&amp;R8,$D$63:$D$65)</f>
        <v>1.5917309424803669E-2</v>
      </c>
      <c r="S40" s="83">
        <f>_xll.qlRealMCScriptNPV($G$23,$D$62,"P"&amp;S8,$D$63:$D$65)</f>
        <v>2.8658711606443243E-2</v>
      </c>
      <c r="T40" s="83">
        <f>_xll.qlRealMCScriptNPV($G$23,$D$62,"P"&amp;T8,$D$63:$D$65)</f>
        <v>4.6457376334648935E-2</v>
      </c>
      <c r="U40" s="83">
        <f>_xll.qlRealMCScriptNPV($G$23,$D$62,"P"&amp;U8,$D$63:$D$65)</f>
        <v>6.1404861051169074E-2</v>
      </c>
      <c r="V40" s="84">
        <f>_xll.qlRealMCScriptNPV($G$23,$D$62,"P"&amp;V8,$D$63:$D$65)</f>
        <v>8.4683637153625202E-2</v>
      </c>
      <c r="W40" s="81"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30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_xll.qlRealMCScriptNPV($G$23,$D$62,"P"&amp;L9,$D$63:$D$65)</f>
        <v>0</v>
      </c>
      <c r="M41" s="86">
        <f>_xll.qlRealMCScriptNPV($G$23,$D$62,"P"&amp;M9,$D$63:$D$65)</f>
        <v>0</v>
      </c>
      <c r="N41" s="86">
        <f>_xll.qlRealMCScriptNPV($G$23,$D$62,"P"&amp;N9,$D$63:$D$65)</f>
        <v>0</v>
      </c>
      <c r="O41" s="86">
        <f>_xll.qlRealMCScriptNPV($G$23,$D$62,"P"&amp;O9,$D$63:$D$65)</f>
        <v>0</v>
      </c>
      <c r="P41" s="86">
        <f>_xll.qlRealMCScriptNPV($G$23,$D$62,"P"&amp;P9,$D$63:$D$65)</f>
        <v>0</v>
      </c>
      <c r="Q41" s="86">
        <f>_xll.qlRealMCScriptNPV($G$23,$D$62,"P"&amp;Q9,$D$63:$D$65)</f>
        <v>0</v>
      </c>
      <c r="R41" s="86">
        <f>_xll.qlRealMCScriptNPV($G$23,$D$62,"P"&amp;R9,$D$63:$D$65)</f>
        <v>1.5917309424803669E-2</v>
      </c>
      <c r="S41" s="86">
        <f>_xll.qlRealMCScriptNPV($G$23,$D$62,"P"&amp;S9,$D$63:$D$65)</f>
        <v>2.8658711606443243E-2</v>
      </c>
      <c r="T41" s="86">
        <f>_xll.qlRealMCScriptNPV($G$23,$D$62,"P"&amp;T9,$D$63:$D$65)</f>
        <v>4.6457376334648935E-2</v>
      </c>
      <c r="U41" s="86">
        <f>_xll.qlRealMCScriptNPV($G$23,$D$62,"P"&amp;U9,$D$63:$D$65)</f>
        <v>6.1404861051169074E-2</v>
      </c>
      <c r="V41" s="87">
        <f>_xll.qlRealMCScriptNPV($G$23,$D$62,"P"&amp;V9,$D$63:$D$65)</f>
        <v>8.4683637153625202E-2</v>
      </c>
      <c r="W41" s="234"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176</v>
      </c>
      <c r="AN42" t="s">
        <v>170</v>
      </c>
      <c r="BC42" t="s">
        <v>171</v>
      </c>
      <c r="BO42" t="s">
        <v>236</v>
      </c>
    </row>
    <row r="43" spans="2:92" ht="14.4">
      <c r="B43" s="179" t="s">
        <v>126</v>
      </c>
      <c r="C43" s="180"/>
      <c r="D43" s="181" t="str">
        <f>_xll.qlRealLocalCorrelationModel(D45,D46,C17:C18,D17:D18,D50)</f>
        <v>localCorrModel#0000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31</v>
      </c>
      <c r="BO43" t="s">
        <v>39</v>
      </c>
      <c r="BR43" t="s">
        <v>31</v>
      </c>
      <c r="CD43" s="264" t="s">
        <v>175</v>
      </c>
      <c r="CE43" s="264"/>
      <c r="CF43" s="264"/>
      <c r="CG43" s="264"/>
      <c r="CH43" s="264"/>
      <c r="CI43" s="264"/>
      <c r="CJ43" s="264"/>
      <c r="CK43" s="264"/>
      <c r="CL43" s="264"/>
      <c r="CM43" s="264"/>
      <c r="CN43" s="264"/>
    </row>
    <row r="44" spans="2:92" ht="14.4">
      <c r="B44" s="195" t="s">
        <v>107</v>
      </c>
      <c r="C44" s="196"/>
      <c r="D44" s="197" t="str">
        <f>_xll.ohRangeRetrieveError(D43)</f>
        <v/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0.93783084196211497</v>
      </c>
      <c r="M44" s="78">
        <f t="shared" si="15"/>
        <v>0.9525250595146586</v>
      </c>
      <c r="N44" s="78">
        <f t="shared" si="15"/>
        <v>0.9621378809473865</v>
      </c>
      <c r="O44" s="78">
        <f t="shared" si="15"/>
        <v>0.97580128526763166</v>
      </c>
      <c r="P44" s="78">
        <f t="shared" si="15"/>
        <v>0.98642410226775057</v>
      </c>
      <c r="Q44" s="78">
        <f t="shared" si="15"/>
        <v>1</v>
      </c>
      <c r="R44" s="78">
        <f t="shared" si="15"/>
        <v>1.0159173094247689</v>
      </c>
      <c r="S44" s="78">
        <f t="shared" si="15"/>
        <v>1.0286587116064256</v>
      </c>
      <c r="T44" s="78">
        <f t="shared" si="15"/>
        <v>1.0464573763345759</v>
      </c>
      <c r="U44" s="78">
        <f t="shared" si="15"/>
        <v>1.061404861051086</v>
      </c>
      <c r="V44" s="67">
        <f t="shared" si="15"/>
        <v>1.0846836371535387</v>
      </c>
      <c r="X44" t="s">
        <v>25</v>
      </c>
      <c r="Y44" t="s">
        <v>30</v>
      </c>
      <c r="Z44" t="s">
        <v>4</v>
      </c>
      <c r="AA44" s="264">
        <v>0.93783084196211497</v>
      </c>
      <c r="AB44" s="264">
        <v>0.9525250595146586</v>
      </c>
      <c r="AC44" s="264">
        <v>0.9621378809473865</v>
      </c>
      <c r="AD44" s="264">
        <v>0.97580128526763166</v>
      </c>
      <c r="AE44" s="264">
        <v>0.98642410226775057</v>
      </c>
      <c r="AF44" s="264">
        <v>1</v>
      </c>
      <c r="AG44" s="264">
        <v>1.0159173094247689</v>
      </c>
      <c r="AH44" s="264">
        <v>1.0286587116064256</v>
      </c>
      <c r="AI44" s="264">
        <v>1.0464573763345759</v>
      </c>
      <c r="AJ44" s="264">
        <v>1.061404861051086</v>
      </c>
      <c r="AK44" s="264">
        <v>1.0846836371535387</v>
      </c>
      <c r="AN44" t="s">
        <v>25</v>
      </c>
      <c r="AO44" t="s">
        <v>30</v>
      </c>
      <c r="AP44" t="s">
        <v>4</v>
      </c>
      <c r="AQ44" s="264">
        <v>0.93783084196211497</v>
      </c>
      <c r="AR44" s="264">
        <v>0.9525250595146586</v>
      </c>
      <c r="AS44" s="264">
        <v>0.9621378809473865</v>
      </c>
      <c r="AT44" s="264">
        <v>0.97580128526763166</v>
      </c>
      <c r="AU44" s="264">
        <v>0.98642410226775057</v>
      </c>
      <c r="AV44" s="264">
        <v>1</v>
      </c>
      <c r="AW44" s="264">
        <v>1.0159173094247689</v>
      </c>
      <c r="AX44" s="264">
        <v>1.0286587116064256</v>
      </c>
      <c r="AY44" s="264">
        <v>1.0464573763345759</v>
      </c>
      <c r="AZ44" s="264">
        <v>1.061404861051086</v>
      </c>
      <c r="BA44" s="264">
        <v>1.0846836371535387</v>
      </c>
      <c r="BC44" s="264">
        <v>0.93783084196211497</v>
      </c>
      <c r="BD44" s="264">
        <v>0.9525250595146586</v>
      </c>
      <c r="BE44" s="264">
        <v>0.9621378809473865</v>
      </c>
      <c r="BF44" s="264">
        <v>0.97580128526763166</v>
      </c>
      <c r="BG44" s="264">
        <v>0.98642410226775057</v>
      </c>
      <c r="BH44" s="264">
        <v>1</v>
      </c>
      <c r="BI44" s="264">
        <v>1.0159173094247689</v>
      </c>
      <c r="BJ44" s="264">
        <v>1.0286587116064256</v>
      </c>
      <c r="BK44" s="264">
        <v>1.0464573763345759</v>
      </c>
      <c r="BL44" s="264">
        <v>1.061404861051086</v>
      </c>
      <c r="BM44" s="264">
        <v>1.0846836371535387</v>
      </c>
      <c r="BO44" t="s">
        <v>25</v>
      </c>
      <c r="BP44" t="s">
        <v>30</v>
      </c>
      <c r="BQ44" t="s">
        <v>4</v>
      </c>
      <c r="BR44" s="264">
        <v>0.93783084196211497</v>
      </c>
      <c r="BS44" s="264">
        <v>0.9525250595146586</v>
      </c>
      <c r="BT44" s="264">
        <v>0.9621378809473865</v>
      </c>
      <c r="BU44" s="264">
        <v>0.97580128526763166</v>
      </c>
      <c r="BV44" s="264">
        <v>0.98642410226775057</v>
      </c>
      <c r="BW44" s="264">
        <v>1</v>
      </c>
      <c r="BX44" s="264">
        <v>1.0159173094247689</v>
      </c>
      <c r="BY44" s="264">
        <v>1.0286587116064256</v>
      </c>
      <c r="BZ44" s="264">
        <v>1.0464573763345759</v>
      </c>
      <c r="CA44" s="264">
        <v>1.061404861051086</v>
      </c>
      <c r="CB44" s="264">
        <v>1.0846836371535387</v>
      </c>
      <c r="CD44" s="264">
        <v>0.93783084196211497</v>
      </c>
      <c r="CE44" s="264">
        <v>0.9525250595146586</v>
      </c>
      <c r="CF44" s="264">
        <v>0.9621378809473865</v>
      </c>
      <c r="CG44" s="264">
        <v>0.97580128526763166</v>
      </c>
      <c r="CH44" s="264">
        <v>0.98642410226775057</v>
      </c>
      <c r="CI44" s="264">
        <v>1</v>
      </c>
      <c r="CJ44" s="264">
        <v>1.0159173094247689</v>
      </c>
      <c r="CK44" s="264">
        <v>1.0286587116064256</v>
      </c>
      <c r="CL44" s="264">
        <v>1.0464573763345759</v>
      </c>
      <c r="CM44" s="264">
        <v>1.061404861051086</v>
      </c>
      <c r="CN44" s="264">
        <v>1.0846836371535387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3.3718014409684631E-2</v>
      </c>
      <c r="M45" s="89" t="e">
        <f>_xll.qlBlackFormulaImpliedStdDev("Call",M$36,$W37,M29)/SQRT(($J45-$D$2)/365)</f>
        <v>#NUM!</v>
      </c>
      <c r="N45" s="89" t="e">
        <f>_xll.qlBlackFormulaImpliedStdDev("Call",N$36,$W37,N29)/SQRT(($J45-$D$2)/365)</f>
        <v>#NUM!</v>
      </c>
      <c r="O45" s="89">
        <f>_xll.qlBlackFormulaImpliedStdDev("Call",O$36,$W37,O29)/SQRT(($J45-$D$2)/365)</f>
        <v>1.2922470882618256E-2</v>
      </c>
      <c r="P45" s="89" t="e">
        <f>_xll.qlBlackFormulaImpliedStdDev("Call",P$36,$W37,P29)/SQRT(($J45-$D$2)/365)</f>
        <v>#NUM!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 s="264">
        <v>8.8186853180894614E-2</v>
      </c>
      <c r="AB45" s="264">
        <v>8.2280565482308471E-2</v>
      </c>
      <c r="AC45" s="264">
        <v>7.8625674679345947E-2</v>
      </c>
      <c r="AD45" s="264">
        <v>7.4464503140179508E-2</v>
      </c>
      <c r="AE45" s="264">
        <v>7.2810266271353424E-2</v>
      </c>
      <c r="AF45" s="264">
        <v>7.3331758451389339E-2</v>
      </c>
      <c r="AG45" s="264">
        <v>7.7285386585975918E-2</v>
      </c>
      <c r="AH45" s="264">
        <v>8.2141441642658894E-2</v>
      </c>
      <c r="AI45" s="264">
        <v>8.9792078186517063E-2</v>
      </c>
      <c r="AJ45" s="264">
        <v>9.60101247080032E-2</v>
      </c>
      <c r="AK45" s="264">
        <v>0.10535081494521659</v>
      </c>
      <c r="AN45" t="s">
        <v>22</v>
      </c>
      <c r="AO45">
        <v>43049</v>
      </c>
      <c r="AP45" t="s">
        <v>147</v>
      </c>
      <c r="AQ45" s="264">
        <v>8.3261016198254198E-2</v>
      </c>
      <c r="AR45" s="264">
        <v>7.8528914939154759E-2</v>
      </c>
      <c r="AS45" s="264">
        <v>7.6016726406949786E-2</v>
      </c>
      <c r="AT45" s="264">
        <v>7.3516600438832333E-2</v>
      </c>
      <c r="AU45" s="264">
        <v>7.2672095789713884E-2</v>
      </c>
      <c r="AV45" s="264">
        <v>7.3340895022483213E-2</v>
      </c>
      <c r="AW45" s="264">
        <v>7.5634251339099609E-2</v>
      </c>
      <c r="AX45" s="264">
        <v>7.7879261132383304E-2</v>
      </c>
      <c r="AY45" s="264">
        <v>8.2998940389960238E-2</v>
      </c>
      <c r="AZ45" s="264">
        <v>8.7476855096983511E-2</v>
      </c>
      <c r="BA45" s="264">
        <v>9.3040679255065886E-2</v>
      </c>
      <c r="BC45" s="264">
        <v>8.2652275482036061E-2</v>
      </c>
      <c r="BD45" s="264">
        <v>7.7928779974348911E-2</v>
      </c>
      <c r="BE45" s="264">
        <v>7.5352267445899346E-2</v>
      </c>
      <c r="BF45" s="264">
        <v>7.2835981921879664E-2</v>
      </c>
      <c r="BG45" s="264">
        <v>7.1961119876527105E-2</v>
      </c>
      <c r="BH45" s="264">
        <v>7.2629245640571549E-2</v>
      </c>
      <c r="BI45" s="264">
        <v>7.4919220877523188E-2</v>
      </c>
      <c r="BJ45" s="264">
        <v>7.7184447683912027E-2</v>
      </c>
      <c r="BK45" s="264">
        <v>8.2327816877089011E-2</v>
      </c>
      <c r="BL45" s="264">
        <v>8.6846335734889257E-2</v>
      </c>
      <c r="BM45" s="264">
        <v>9.2266962983850814E-2</v>
      </c>
      <c r="BO45" t="s">
        <v>22</v>
      </c>
      <c r="BP45">
        <v>43049</v>
      </c>
      <c r="BQ45" t="s">
        <v>147</v>
      </c>
      <c r="BR45" s="264">
        <v>7.939267426955525E-2</v>
      </c>
      <c r="BS45" s="264">
        <v>7.5345951578976028E-2</v>
      </c>
      <c r="BT45" s="264">
        <v>7.3319967604470987E-2</v>
      </c>
      <c r="BU45" s="264">
        <v>7.144912620788435E-2</v>
      </c>
      <c r="BV45" s="264">
        <v>7.0938379258889475E-2</v>
      </c>
      <c r="BW45" s="264">
        <v>7.1258750321050904E-2</v>
      </c>
      <c r="BX45" s="264">
        <v>7.2971356096488138E-2</v>
      </c>
      <c r="BY45" s="264">
        <v>7.5295830298636957E-2</v>
      </c>
      <c r="BZ45" s="264">
        <v>7.9447528543174148E-2</v>
      </c>
      <c r="CA45" s="264">
        <v>8.3817558755603663E-2</v>
      </c>
      <c r="CB45" s="264">
        <v>9.1585499698144709E-2</v>
      </c>
      <c r="CD45" s="264">
        <v>9.1045110638422702E-2</v>
      </c>
      <c r="CE45" s="264">
        <v>8.4125304038482077E-2</v>
      </c>
      <c r="CF45" s="264">
        <v>8.0324519592464852E-2</v>
      </c>
      <c r="CG45" s="264">
        <v>7.5711071732201679E-2</v>
      </c>
      <c r="CH45" s="264">
        <v>7.3645478763119304E-2</v>
      </c>
      <c r="CI45" s="264">
        <v>7.4401536644755198E-2</v>
      </c>
      <c r="CJ45" s="264">
        <v>7.8848471745142187E-2</v>
      </c>
      <c r="CK45" s="264">
        <v>8.3662176953954254E-2</v>
      </c>
      <c r="CL45" s="264">
        <v>9.2346948328430406E-2</v>
      </c>
      <c r="CM45" s="264">
        <v>9.8464301027151813E-2</v>
      </c>
      <c r="CN45" s="264">
        <v>0.10664001336315986</v>
      </c>
    </row>
    <row r="46" spans="2:92" ht="14.4">
      <c r="B46" s="189" t="s">
        <v>128</v>
      </c>
      <c r="C46" s="190"/>
      <c r="D46" s="191" t="str">
        <f>D4</f>
        <v>obj_003ad#0002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270">
        <f>_xll.qlBlackFormulaImpliedStdDev("Call",L$36,$W38,L30)/SQRT(($J46-$D$2)/365)</f>
        <v>1.9572618231379617E-2</v>
      </c>
      <c r="M46" s="92" t="e">
        <f>_xll.qlBlackFormulaImpliedStdDev("Call",M$36,$W38,M30)/SQRT(($J46-$D$2)/365)</f>
        <v>#NUM!</v>
      </c>
      <c r="N46" s="92" t="e">
        <f>_xll.qlBlackFormulaImpliedStdDev("Call",N$36,$W38,N30)/SQRT(($J46-$D$2)/365)</f>
        <v>#NUM!</v>
      </c>
      <c r="O46" s="92">
        <f>_xll.qlBlackFormulaImpliedStdDev("Call",O$36,$W38,O30)/SQRT(($J46-$D$2)/365)</f>
        <v>7.5012302361125889E-3</v>
      </c>
      <c r="P46" s="92" t="e">
        <f>_xll.qlBlackFormulaImpliedStdDev("Call",P$36,$W38,P30)/SQRT(($J46-$D$2)/365)</f>
        <v>#NUM!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 s="264">
        <v>7.8142417601178876E-2</v>
      </c>
      <c r="AB46" s="264">
        <v>7.5558757059306786E-2</v>
      </c>
      <c r="AC46" s="264">
        <v>7.4307238324158656E-2</v>
      </c>
      <c r="AD46" s="264">
        <v>7.3467819413830238E-2</v>
      </c>
      <c r="AE46" s="264">
        <v>7.3603980220056583E-2</v>
      </c>
      <c r="AF46" s="264">
        <v>7.4820519334833094E-2</v>
      </c>
      <c r="AG46" s="264">
        <v>7.7601965638741444E-2</v>
      </c>
      <c r="AH46" s="264">
        <v>8.0594271026008607E-2</v>
      </c>
      <c r="AI46" s="264">
        <v>8.5463754735999042E-2</v>
      </c>
      <c r="AJ46" s="264">
        <v>8.989843742800066E-2</v>
      </c>
      <c r="AK46" s="264">
        <v>9.7074464665871746E-2</v>
      </c>
      <c r="AN46" t="s">
        <v>29</v>
      </c>
      <c r="AO46">
        <v>43110</v>
      </c>
      <c r="AP46" t="s">
        <v>148</v>
      </c>
      <c r="AQ46" s="264">
        <v>7.3187408129380863E-2</v>
      </c>
      <c r="AR46" s="264">
        <v>7.335261058598469E-2</v>
      </c>
      <c r="AS46" s="264">
        <v>7.3121158582230672E-2</v>
      </c>
      <c r="AT46" s="264">
        <v>7.3243030033412537E-2</v>
      </c>
      <c r="AU46" s="264">
        <v>7.3701480336339137E-2</v>
      </c>
      <c r="AV46" s="264">
        <v>7.4526545898859084E-2</v>
      </c>
      <c r="AW46" s="264">
        <v>7.6076086304302015E-2</v>
      </c>
      <c r="AX46" s="264">
        <v>7.7933297855991748E-2</v>
      </c>
      <c r="AY46" s="264">
        <v>8.1019111945261679E-2</v>
      </c>
      <c r="AZ46" s="264">
        <v>8.3799828903209791E-2</v>
      </c>
      <c r="BA46" s="264">
        <v>8.830357071253167E-2</v>
      </c>
      <c r="BC46" s="264">
        <v>7.2398705927626344E-2</v>
      </c>
      <c r="BD46" s="264">
        <v>7.2637043549748218E-2</v>
      </c>
      <c r="BE46" s="264">
        <v>7.2411220059851872E-2</v>
      </c>
      <c r="BF46" s="264">
        <v>7.2530087223095563E-2</v>
      </c>
      <c r="BG46" s="264">
        <v>7.2978753278582928E-2</v>
      </c>
      <c r="BH46" s="264">
        <v>7.3807688281560549E-2</v>
      </c>
      <c r="BI46" s="264">
        <v>7.5364277605581884E-2</v>
      </c>
      <c r="BJ46" s="264">
        <v>7.7228117367383997E-2</v>
      </c>
      <c r="BK46" s="264">
        <v>8.0324494553493817E-2</v>
      </c>
      <c r="BL46" s="264">
        <v>8.3113347133871793E-2</v>
      </c>
      <c r="BM46" s="264">
        <v>8.7629863413409573E-2</v>
      </c>
      <c r="BO46" t="s">
        <v>29</v>
      </c>
      <c r="BP46">
        <v>43110</v>
      </c>
      <c r="BQ46" t="s">
        <v>148</v>
      </c>
      <c r="BR46" s="264">
        <v>7.3845884031664491E-2</v>
      </c>
      <c r="BS46" s="264">
        <v>7.3178971569888868E-2</v>
      </c>
      <c r="BT46" s="264">
        <v>7.285768872298018E-2</v>
      </c>
      <c r="BU46" s="264">
        <v>7.2872155122099144E-2</v>
      </c>
      <c r="BV46" s="264">
        <v>7.316781780327955E-2</v>
      </c>
      <c r="BW46" s="264">
        <v>7.3854697848245388E-2</v>
      </c>
      <c r="BX46" s="264">
        <v>7.5243927179129366E-2</v>
      </c>
      <c r="BY46" s="264">
        <v>7.676666408753012E-2</v>
      </c>
      <c r="BZ46" s="264">
        <v>7.951722423397263E-2</v>
      </c>
      <c r="CA46" s="264">
        <v>8.2332910341768373E-2</v>
      </c>
      <c r="CB46" s="264">
        <v>8.7274203127213165E-2</v>
      </c>
      <c r="CD46" s="264">
        <v>7.6970045047823801E-2</v>
      </c>
      <c r="CE46" s="264">
        <v>7.4837760902163222E-2</v>
      </c>
      <c r="CF46" s="264">
        <v>7.3568873208409602E-2</v>
      </c>
      <c r="CG46" s="264">
        <v>7.2775890239604957E-2</v>
      </c>
      <c r="CH46" s="264">
        <v>7.2968103863141842E-2</v>
      </c>
      <c r="CI46" s="264">
        <v>7.4335592886189031E-2</v>
      </c>
      <c r="CJ46" s="264">
        <v>7.728825912946051E-2</v>
      </c>
      <c r="CK46" s="264">
        <v>8.0696672665334576E-2</v>
      </c>
      <c r="CL46" s="264">
        <v>8.5870274394635487E-2</v>
      </c>
      <c r="CM46" s="264">
        <v>9.0331483081219147E-2</v>
      </c>
      <c r="CN46" s="264">
        <v>9.7359666953346094E-2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1.3915766883441984E-2</v>
      </c>
      <c r="M47" s="92" t="e">
        <f>_xll.qlBlackFormulaImpliedStdDev("Call",M$36,$W39,M31)/SQRT(($J47-$D$2)/365)</f>
        <v>#NUM!</v>
      </c>
      <c r="N47" s="92" t="e">
        <f>_xll.qlBlackFormulaImpliedStdDev("Call",N$36,$W39,N31)/SQRT(($J47-$D$2)/365)</f>
        <v>#NUM!</v>
      </c>
      <c r="O47" s="92">
        <f>_xll.qlBlackFormulaImpliedStdDev("Call",O$36,$W39,O31)/SQRT(($J47-$D$2)/365)</f>
        <v>5.333234934170145E-3</v>
      </c>
      <c r="P47" s="92" t="e">
        <f>_xll.qlBlackFormulaImpliedStdDev("Call",P$36,$W39,P31)/SQRT(($J47-$D$2)/365)</f>
        <v>#NUM!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 s="264">
        <v>5.555780295674477E-2</v>
      </c>
      <c r="AB47" s="264">
        <v>5.3720868450507012E-2</v>
      </c>
      <c r="AC47" s="264">
        <v>5.2831061948244593E-2</v>
      </c>
      <c r="AD47" s="264">
        <v>5.2234250743141974E-2</v>
      </c>
      <c r="AE47" s="264">
        <v>5.2331058539406533E-2</v>
      </c>
      <c r="AF47" s="264">
        <v>5.3195995183328668E-2</v>
      </c>
      <c r="AG47" s="264">
        <v>5.5173551681209208E-2</v>
      </c>
      <c r="AH47" s="264">
        <v>5.7301025058609387E-2</v>
      </c>
      <c r="AI47" s="264">
        <v>6.076313724768307E-2</v>
      </c>
      <c r="AJ47" s="264">
        <v>6.3916114014224715E-2</v>
      </c>
      <c r="AK47" s="264">
        <v>6.9018135675861417E-2</v>
      </c>
      <c r="AN47" t="s">
        <v>32</v>
      </c>
      <c r="AO47">
        <v>43200</v>
      </c>
      <c r="AP47" t="s">
        <v>149</v>
      </c>
      <c r="AQ47" s="264">
        <v>5.2034883544550832E-2</v>
      </c>
      <c r="AR47" s="264">
        <v>5.2152339413126712E-2</v>
      </c>
      <c r="AS47" s="264">
        <v>5.1987781350895539E-2</v>
      </c>
      <c r="AT47" s="264">
        <v>5.2074429681964227E-2</v>
      </c>
      <c r="AU47" s="264">
        <v>5.2400379305451064E-2</v>
      </c>
      <c r="AV47" s="264">
        <v>5.2986985547694938E-2</v>
      </c>
      <c r="AW47" s="264">
        <v>5.4088679904766047E-2</v>
      </c>
      <c r="AX47" s="264">
        <v>5.5409122714257672E-2</v>
      </c>
      <c r="AY47" s="264">
        <v>5.7603079036517901E-2</v>
      </c>
      <c r="AZ47" s="264">
        <v>5.9580116983009968E-2</v>
      </c>
      <c r="BA47" s="264">
        <v>6.2782193495249633E-2</v>
      </c>
      <c r="BC47" s="264">
        <v>5.1474130974285236E-2</v>
      </c>
      <c r="BD47" s="264">
        <v>5.1643584582882408E-2</v>
      </c>
      <c r="BE47" s="264">
        <v>5.1483028289132975E-2</v>
      </c>
      <c r="BF47" s="264">
        <v>5.1567540627453827E-2</v>
      </c>
      <c r="BG47" s="264">
        <v>5.1886533833312494E-2</v>
      </c>
      <c r="BH47" s="264">
        <v>5.2475891175625948E-2</v>
      </c>
      <c r="BI47" s="264">
        <v>5.3582597182470118E-2</v>
      </c>
      <c r="BJ47" s="264">
        <v>5.4907752525854135E-2</v>
      </c>
      <c r="BK47" s="264">
        <v>5.7109219013154806E-2</v>
      </c>
      <c r="BL47" s="264">
        <v>5.9092041235610744E-2</v>
      </c>
      <c r="BM47" s="264">
        <v>6.2303200158158635E-2</v>
      </c>
      <c r="BO47" t="s">
        <v>32</v>
      </c>
      <c r="BP47">
        <v>43200</v>
      </c>
      <c r="BQ47" t="s">
        <v>149</v>
      </c>
      <c r="BR47" s="264">
        <v>5.2503047642282648E-2</v>
      </c>
      <c r="BS47" s="264">
        <v>5.2028885307942883E-2</v>
      </c>
      <c r="BT47" s="264">
        <v>5.1800459189966397E-2</v>
      </c>
      <c r="BU47" s="264">
        <v>5.1810744530200514E-2</v>
      </c>
      <c r="BV47" s="264">
        <v>5.2020955187701799E-2</v>
      </c>
      <c r="BW47" s="264">
        <v>5.2509314101651716E-2</v>
      </c>
      <c r="BX47" s="264">
        <v>5.3497030271644097E-2</v>
      </c>
      <c r="BY47" s="264">
        <v>5.4579667841723779E-2</v>
      </c>
      <c r="BZ47" s="264">
        <v>5.6535264857120224E-2</v>
      </c>
      <c r="CA47" s="264">
        <v>5.8537165217605096E-2</v>
      </c>
      <c r="CB47" s="264">
        <v>6.205033232137263E-2</v>
      </c>
      <c r="CD47" s="264">
        <v>5.4724267915077271E-2</v>
      </c>
      <c r="CE47" s="264">
        <v>5.3208253616453711E-2</v>
      </c>
      <c r="CF47" s="264">
        <v>5.2306098108243035E-2</v>
      </c>
      <c r="CG47" s="264">
        <v>5.1742301992364501E-2</v>
      </c>
      <c r="CH47" s="264">
        <v>5.1878962297354898E-2</v>
      </c>
      <c r="CI47" s="264">
        <v>5.2851221513543017E-2</v>
      </c>
      <c r="CJ47" s="264">
        <v>5.4950512198122942E-2</v>
      </c>
      <c r="CK47" s="264">
        <v>5.7373830716212097E-2</v>
      </c>
      <c r="CL47" s="264">
        <v>6.1052165150656805E-2</v>
      </c>
      <c r="CM47" s="264">
        <v>6.4224001405111183E-2</v>
      </c>
      <c r="CN47" s="264">
        <v>6.9220909188336843E-2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1.1362176081317657E-2</v>
      </c>
      <c r="M48" s="92" t="e">
        <f>_xll.qlBlackFormulaImpliedStdDev("Call",M$36,$W40,M32)/SQRT(($J48-$D$2)/365)</f>
        <v>#NUM!</v>
      </c>
      <c r="N48" s="92" t="e">
        <f>_xll.qlBlackFormulaImpliedStdDev("Call",N$36,$W40,N32)/SQRT(($J48-$D$2)/365)</f>
        <v>#NUM!</v>
      </c>
      <c r="O48" s="92">
        <f>_xll.qlBlackFormulaImpliedStdDev("Call",O$36,$W40,O32)/SQRT(($J48-$D$2)/365)</f>
        <v>4.3545680890342301E-3</v>
      </c>
      <c r="P48" s="92" t="e">
        <f>_xll.qlBlackFormulaImpliedStdDev("Call",P$36,$W40,P32)/SQRT(($J48-$D$2)/365)</f>
        <v>#NUM!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 s="264">
        <v>4.5362756158038413E-2</v>
      </c>
      <c r="AB48" s="264">
        <v>4.3862905414307124E-2</v>
      </c>
      <c r="AC48" s="264">
        <v>4.3136381447522597E-2</v>
      </c>
      <c r="AD48" s="264">
        <v>4.2649087139096951E-2</v>
      </c>
      <c r="AE48" s="264">
        <v>4.2728130373754114E-2</v>
      </c>
      <c r="AF48" s="264">
        <v>4.3434348186235643E-2</v>
      </c>
      <c r="AG48" s="264">
        <v>4.5049016305346509E-2</v>
      </c>
      <c r="AH48" s="264">
        <v>4.6786091044008514E-2</v>
      </c>
      <c r="AI48" s="264">
        <v>4.9612893809175385E-2</v>
      </c>
      <c r="AJ48" s="264">
        <v>5.2187288558801198E-2</v>
      </c>
      <c r="AK48" s="264">
        <v>5.635307180134675E-2</v>
      </c>
      <c r="AN48" t="s">
        <v>33</v>
      </c>
      <c r="AO48">
        <v>43291</v>
      </c>
      <c r="AP48" t="s">
        <v>150</v>
      </c>
      <c r="AQ48" s="264">
        <v>4.2486304503098149E-2</v>
      </c>
      <c r="AR48" s="264">
        <v>4.2582206818200248E-2</v>
      </c>
      <c r="AS48" s="264">
        <v>4.2447845723024409E-2</v>
      </c>
      <c r="AT48" s="264">
        <v>4.2518593789085082E-2</v>
      </c>
      <c r="AU48" s="264">
        <v>4.2784730542216771E-2</v>
      </c>
      <c r="AV48" s="264">
        <v>4.3263692533359752E-2</v>
      </c>
      <c r="AW48" s="264">
        <v>4.4163222209135683E-2</v>
      </c>
      <c r="AX48" s="264">
        <v>4.5241359248396194E-2</v>
      </c>
      <c r="AY48" s="264">
        <v>4.703271708422644E-2</v>
      </c>
      <c r="AZ48" s="264">
        <v>4.8646961807901581E-2</v>
      </c>
      <c r="BA48" s="264">
        <v>5.1261446332014252E-2</v>
      </c>
      <c r="BC48" s="264">
        <v>4.2028451946729856E-2</v>
      </c>
      <c r="BD48" s="264">
        <v>4.2166810238775311E-2</v>
      </c>
      <c r="BE48" s="264">
        <v>4.203571657388247E-2</v>
      </c>
      <c r="BF48" s="264">
        <v>4.2104720609167652E-2</v>
      </c>
      <c r="BG48" s="264">
        <v>4.2365177471090434E-2</v>
      </c>
      <c r="BH48" s="264">
        <v>4.2846385726034018E-2</v>
      </c>
      <c r="BI48" s="264">
        <v>4.375000739671446E-2</v>
      </c>
      <c r="BJ48" s="264">
        <v>4.4831992203785614E-2</v>
      </c>
      <c r="BK48" s="264">
        <v>4.6629482063693585E-2</v>
      </c>
      <c r="BL48" s="264">
        <v>4.8248449628916369E-2</v>
      </c>
      <c r="BM48" s="264">
        <v>5.0870349909992292E-2</v>
      </c>
      <c r="BO48" t="s">
        <v>33</v>
      </c>
      <c r="BP48">
        <v>43291</v>
      </c>
      <c r="BQ48" t="s">
        <v>150</v>
      </c>
      <c r="BR48" s="264">
        <v>4.2868558888209292E-2</v>
      </c>
      <c r="BS48" s="264">
        <v>4.2481406963416166E-2</v>
      </c>
      <c r="BT48" s="264">
        <v>4.229489781909377E-2</v>
      </c>
      <c r="BU48" s="264">
        <v>4.2303295764228602E-2</v>
      </c>
      <c r="BV48" s="264">
        <v>4.2474932047352976E-2</v>
      </c>
      <c r="BW48" s="264">
        <v>4.2873675430858654E-2</v>
      </c>
      <c r="BX48" s="264">
        <v>4.3680142306584471E-2</v>
      </c>
      <c r="BY48" s="264">
        <v>4.4564112180938427E-2</v>
      </c>
      <c r="BZ48" s="264">
        <v>4.616085045768209E-2</v>
      </c>
      <c r="CA48" s="264">
        <v>4.7795395257375972E-2</v>
      </c>
      <c r="CB48" s="264">
        <v>5.0663884185829927E-2</v>
      </c>
      <c r="CD48" s="264">
        <v>4.4682177646433452E-2</v>
      </c>
      <c r="CE48" s="264">
        <v>4.3444357154969769E-2</v>
      </c>
      <c r="CF48" s="264">
        <v>4.2707750267050641E-2</v>
      </c>
      <c r="CG48" s="264">
        <v>4.2247412666095482E-2</v>
      </c>
      <c r="CH48" s="264">
        <v>4.2358995337868681E-2</v>
      </c>
      <c r="CI48" s="264">
        <v>4.3152841663661755E-2</v>
      </c>
      <c r="CJ48" s="264">
        <v>4.486690532999469E-2</v>
      </c>
      <c r="CK48" s="264">
        <v>4.6845536614513329E-2</v>
      </c>
      <c r="CL48" s="264">
        <v>4.9848884103746154E-2</v>
      </c>
      <c r="CM48" s="264">
        <v>5.2438677560770752E-2</v>
      </c>
      <c r="CN48" s="264">
        <v>5.6518635680985647E-2</v>
      </c>
    </row>
    <row r="49" spans="2:92" ht="14.4">
      <c r="B49" s="189" t="s">
        <v>114</v>
      </c>
      <c r="C49" s="190"/>
      <c r="D49" s="191" t="str">
        <f>D24</f>
        <v>obj_003d0#0001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9.8264445231352124E-3</v>
      </c>
      <c r="M49" s="95" t="e">
        <f>_xll.qlBlackFormulaImpliedStdDev("Call",M$36,$W41,M33)/SQRT(($J49-$D$2)/365)</f>
        <v>#NUM!</v>
      </c>
      <c r="N49" s="95" t="e">
        <f>_xll.qlBlackFormulaImpliedStdDev("Call",N$36,$W41,N33)/SQRT(($J49-$D$2)/365)</f>
        <v>#NUM!</v>
      </c>
      <c r="O49" s="95">
        <f>_xll.qlBlackFormulaImpliedStdDev("Call",O$36,$W41,O33)/SQRT(($J49-$D$2)/365)</f>
        <v>3.7659970627868917E-3</v>
      </c>
      <c r="P49" s="95" t="e">
        <f>_xll.qlBlackFormulaImpliedStdDev("Call",P$36,$W41,P33)/SQRT(($J49-$D$2)/365)</f>
        <v>#NUM!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 s="264">
        <v>3.9231446829662321E-2</v>
      </c>
      <c r="AB49" s="264">
        <v>3.7934318531281874E-2</v>
      </c>
      <c r="AC49" s="264">
        <v>3.7305992812401767E-2</v>
      </c>
      <c r="AD49" s="264">
        <v>3.688456205354762E-2</v>
      </c>
      <c r="AE49" s="264">
        <v>3.6952921666594356E-2</v>
      </c>
      <c r="AF49" s="264">
        <v>3.7563685846442804E-2</v>
      </c>
      <c r="AG49" s="264">
        <v>3.89601126032686E-2</v>
      </c>
      <c r="AH49" s="264">
        <v>4.04624012872178E-2</v>
      </c>
      <c r="AI49" s="264">
        <v>4.2907128454879873E-2</v>
      </c>
      <c r="AJ49" s="264">
        <v>4.5133563515100741E-2</v>
      </c>
      <c r="AK49" s="264">
        <v>4.8736292220879877E-2</v>
      </c>
      <c r="AN49" t="s">
        <v>24</v>
      </c>
      <c r="AO49">
        <v>43383</v>
      </c>
      <c r="AP49" t="s">
        <v>151</v>
      </c>
      <c r="AQ49" s="264">
        <v>3.6743781402858527E-2</v>
      </c>
      <c r="AR49" s="264">
        <v>3.6826721393600312E-2</v>
      </c>
      <c r="AS49" s="264">
        <v>3.6710520778650856E-2</v>
      </c>
      <c r="AT49" s="264">
        <v>3.6771706412572464E-2</v>
      </c>
      <c r="AU49" s="264">
        <v>3.7001871657460356E-2</v>
      </c>
      <c r="AV49" s="264">
        <v>3.7416096309584486E-2</v>
      </c>
      <c r="AW49" s="264">
        <v>3.8194043983750516E-2</v>
      </c>
      <c r="AX49" s="264">
        <v>3.9126458138293532E-2</v>
      </c>
      <c r="AY49" s="264">
        <v>4.0675692921216214E-2</v>
      </c>
      <c r="AZ49" s="264">
        <v>4.2071753509472648E-2</v>
      </c>
      <c r="BA49" s="264">
        <v>4.4332859740261611E-2</v>
      </c>
      <c r="BC49" s="264">
        <v>3.6347812997446619E-2</v>
      </c>
      <c r="BD49" s="264">
        <v>3.6467470541157447E-2</v>
      </c>
      <c r="BE49" s="264">
        <v>3.6354095724908816E-2</v>
      </c>
      <c r="BF49" s="264">
        <v>3.6413773054299728E-2</v>
      </c>
      <c r="BG49" s="264">
        <v>3.6639026111991935E-2</v>
      </c>
      <c r="BH49" s="264">
        <v>3.7055193418979268E-2</v>
      </c>
      <c r="BI49" s="264">
        <v>3.7836680006873652E-2</v>
      </c>
      <c r="BJ49" s="264">
        <v>3.8772421858211593E-2</v>
      </c>
      <c r="BK49" s="264">
        <v>4.0326959850130781E-2</v>
      </c>
      <c r="BL49" s="264">
        <v>4.1727104932424916E-2</v>
      </c>
      <c r="BM49" s="264">
        <v>4.3994624593517627E-2</v>
      </c>
      <c r="BO49" t="s">
        <v>24</v>
      </c>
      <c r="BP49">
        <v>43383</v>
      </c>
      <c r="BQ49" t="s">
        <v>151</v>
      </c>
      <c r="BR49" s="264">
        <v>3.7074369617839276E-2</v>
      </c>
      <c r="BS49" s="264">
        <v>3.6739545823191354E-2</v>
      </c>
      <c r="BT49" s="264">
        <v>3.6578245580471569E-2</v>
      </c>
      <c r="BU49" s="264">
        <v>3.6585508444678672E-2</v>
      </c>
      <c r="BV49" s="264">
        <v>3.673394606808885E-2</v>
      </c>
      <c r="BW49" s="264">
        <v>3.7078794599650369E-2</v>
      </c>
      <c r="BX49" s="264">
        <v>3.7776258004314209E-2</v>
      </c>
      <c r="BY49" s="264">
        <v>3.8540748966986796E-2</v>
      </c>
      <c r="BZ49" s="264">
        <v>3.9921669310246301E-2</v>
      </c>
      <c r="CA49" s="264">
        <v>4.133528618080165E-2</v>
      </c>
      <c r="CB49" s="264">
        <v>4.3816065137134416E-2</v>
      </c>
      <c r="CD49" s="264">
        <v>3.8642856498016229E-2</v>
      </c>
      <c r="CE49" s="264">
        <v>3.7572341985486576E-2</v>
      </c>
      <c r="CF49" s="264">
        <v>3.6935296170697796E-2</v>
      </c>
      <c r="CG49" s="264">
        <v>3.6537178603664421E-2</v>
      </c>
      <c r="CH49" s="264">
        <v>3.6633679566690808E-2</v>
      </c>
      <c r="CI49" s="264">
        <v>3.7320228236987045E-2</v>
      </c>
      <c r="CJ49" s="264">
        <v>3.8802616065321864E-2</v>
      </c>
      <c r="CK49" s="264">
        <v>4.0513812090617697E-2</v>
      </c>
      <c r="CL49" s="264">
        <v>4.311122188918344E-2</v>
      </c>
      <c r="CM49" s="264">
        <v>4.5350974340624024E-2</v>
      </c>
      <c r="CN49" s="264">
        <v>4.8879478197462453E-2</v>
      </c>
    </row>
    <row r="50" spans="2:92" ht="14.4">
      <c r="B50" s="192" t="s">
        <v>130</v>
      </c>
      <c r="C50" s="193"/>
      <c r="D50" s="194" t="str">
        <f>D20</f>
        <v>localInCross#0000</v>
      </c>
      <c r="E50" s="182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C50" s="264"/>
      <c r="BD50" s="264"/>
      <c r="BE50" s="264"/>
      <c r="BF50" s="264"/>
      <c r="BG50" s="264"/>
      <c r="BH50" s="264"/>
      <c r="BI50" s="264"/>
      <c r="BJ50" s="264"/>
      <c r="BK50" s="264"/>
      <c r="BL50" s="264"/>
      <c r="BM50" s="264"/>
      <c r="BR50" s="264"/>
      <c r="BS50" s="264"/>
      <c r="BT50" s="264"/>
      <c r="BU50" s="264"/>
      <c r="BV50" s="264"/>
      <c r="BW50" s="264"/>
      <c r="BX50" s="264"/>
      <c r="BY50" s="264"/>
      <c r="BZ50" s="264"/>
      <c r="CA50" s="264"/>
      <c r="CB50" s="264"/>
      <c r="CD50" s="264"/>
      <c r="CE50" s="264"/>
      <c r="CF50" s="264"/>
      <c r="CG50" s="264"/>
      <c r="CH50" s="264"/>
      <c r="CI50" s="264"/>
      <c r="CJ50" s="264"/>
      <c r="CK50" s="264"/>
      <c r="CL50" s="264"/>
      <c r="CM50" s="264"/>
      <c r="CN50" s="264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s="264" t="s">
        <v>31</v>
      </c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N51" t="s">
        <v>40</v>
      </c>
      <c r="AQ51" s="264" t="s">
        <v>31</v>
      </c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C51" s="264" t="s">
        <v>31</v>
      </c>
      <c r="BD51" s="264"/>
      <c r="BE51" s="264"/>
      <c r="BF51" s="264"/>
      <c r="BG51" s="264"/>
      <c r="BH51" s="264"/>
      <c r="BI51" s="264"/>
      <c r="BJ51" s="264"/>
      <c r="BK51" s="264"/>
      <c r="BL51" s="264"/>
      <c r="BM51" s="264"/>
      <c r="BO51" t="s">
        <v>40</v>
      </c>
      <c r="BR51" s="264" t="s">
        <v>31</v>
      </c>
      <c r="BS51" s="264"/>
      <c r="BT51" s="264"/>
      <c r="BU51" s="264"/>
      <c r="BV51" s="264"/>
      <c r="BW51" s="264"/>
      <c r="BX51" s="264"/>
      <c r="BY51" s="264"/>
      <c r="BZ51" s="264"/>
      <c r="CA51" s="264"/>
      <c r="CB51" s="264"/>
      <c r="CD51" s="264" t="s">
        <v>31</v>
      </c>
      <c r="CE51" s="264"/>
      <c r="CF51" s="264"/>
      <c r="CG51" s="264"/>
      <c r="CH51" s="264"/>
      <c r="CI51" s="264"/>
      <c r="CJ51" s="264"/>
      <c r="CK51" s="264"/>
      <c r="CL51" s="264"/>
      <c r="CM51" s="264"/>
      <c r="CN51" s="264"/>
    </row>
    <row r="52" spans="2:92">
      <c r="B52" s="1" t="s">
        <v>8</v>
      </c>
      <c r="C52" s="2"/>
      <c r="D52" s="17" t="str">
        <f>IF(L1="multiasset",_xll.qlMultiAssetBSModel(,D4,C17:C18,D17:D18,C11:D12),D43)</f>
        <v>obj_003d2#0001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0.93783084196211497</v>
      </c>
      <c r="M52" s="78">
        <f t="shared" si="16"/>
        <v>0.9525250595146586</v>
      </c>
      <c r="N52" s="78">
        <f t="shared" si="16"/>
        <v>0.9621378809473865</v>
      </c>
      <c r="O52" s="78">
        <f t="shared" si="16"/>
        <v>0.97580128526763166</v>
      </c>
      <c r="P52" s="78">
        <f t="shared" si="16"/>
        <v>0.98642410226775057</v>
      </c>
      <c r="Q52" s="78">
        <f t="shared" si="16"/>
        <v>1</v>
      </c>
      <c r="R52" s="78">
        <f t="shared" si="16"/>
        <v>1.0159173094247689</v>
      </c>
      <c r="S52" s="78">
        <f t="shared" si="16"/>
        <v>1.0286587116064256</v>
      </c>
      <c r="T52" s="78">
        <f t="shared" si="16"/>
        <v>1.0464573763345759</v>
      </c>
      <c r="U52" s="78">
        <f t="shared" si="16"/>
        <v>1.061404861051086</v>
      </c>
      <c r="V52" s="67">
        <f t="shared" si="16"/>
        <v>1.0846836371535387</v>
      </c>
      <c r="X52" t="s">
        <v>25</v>
      </c>
      <c r="Y52" t="s">
        <v>30</v>
      </c>
      <c r="Z52" t="s">
        <v>4</v>
      </c>
      <c r="AA52" s="264">
        <v>0.93783084196211497</v>
      </c>
      <c r="AB52" s="264">
        <v>0.9525250595146586</v>
      </c>
      <c r="AC52" s="264">
        <v>0.9621378809473865</v>
      </c>
      <c r="AD52" s="264">
        <v>0.97580128526763166</v>
      </c>
      <c r="AE52" s="264">
        <v>0.98642410226775057</v>
      </c>
      <c r="AF52" s="264">
        <v>1</v>
      </c>
      <c r="AG52" s="264">
        <v>1.0159173094247689</v>
      </c>
      <c r="AH52" s="264">
        <v>1.0286587116064256</v>
      </c>
      <c r="AI52" s="264">
        <v>1.0464573763345759</v>
      </c>
      <c r="AJ52" s="264">
        <v>1.061404861051086</v>
      </c>
      <c r="AK52" s="264">
        <v>1.0846836371535387</v>
      </c>
      <c r="AN52" t="s">
        <v>25</v>
      </c>
      <c r="AO52" t="s">
        <v>30</v>
      </c>
      <c r="AP52" t="s">
        <v>4</v>
      </c>
      <c r="AQ52" s="264">
        <v>0.93783084196211497</v>
      </c>
      <c r="AR52" s="264">
        <v>0.9525250595146586</v>
      </c>
      <c r="AS52" s="264">
        <v>0.9621378809473865</v>
      </c>
      <c r="AT52" s="264">
        <v>0.97580128526763166</v>
      </c>
      <c r="AU52" s="264">
        <v>0.98642410226775057</v>
      </c>
      <c r="AV52" s="264">
        <v>1</v>
      </c>
      <c r="AW52" s="264">
        <v>1.0159173094247689</v>
      </c>
      <c r="AX52" s="264">
        <v>1.0286587116064256</v>
      </c>
      <c r="AY52" s="264">
        <v>1.0464573763345759</v>
      </c>
      <c r="AZ52" s="264">
        <v>1.061404861051086</v>
      </c>
      <c r="BA52" s="264">
        <v>1.0846836371535387</v>
      </c>
      <c r="BC52" s="264">
        <v>0.93783084196211497</v>
      </c>
      <c r="BD52" s="264">
        <v>0.9525250595146586</v>
      </c>
      <c r="BE52" s="264">
        <v>0.9621378809473865</v>
      </c>
      <c r="BF52" s="264">
        <v>0.97580128526763166</v>
      </c>
      <c r="BG52" s="264">
        <v>0.98642410226775057</v>
      </c>
      <c r="BH52" s="264">
        <v>1</v>
      </c>
      <c r="BI52" s="264">
        <v>1.0159173094247689</v>
      </c>
      <c r="BJ52" s="264">
        <v>1.0286587116064256</v>
      </c>
      <c r="BK52" s="264">
        <v>1.0464573763345759</v>
      </c>
      <c r="BL52" s="264">
        <v>1.061404861051086</v>
      </c>
      <c r="BM52" s="264">
        <v>1.0846836371535387</v>
      </c>
      <c r="BO52" t="s">
        <v>25</v>
      </c>
      <c r="BP52" t="s">
        <v>30</v>
      </c>
      <c r="BQ52" t="s">
        <v>4</v>
      </c>
      <c r="BR52" s="264">
        <v>0.93783084196211497</v>
      </c>
      <c r="BS52" s="264">
        <v>0.9525250595146586</v>
      </c>
      <c r="BT52" s="264">
        <v>0.9621378809473865</v>
      </c>
      <c r="BU52" s="264">
        <v>0.97580128526763166</v>
      </c>
      <c r="BV52" s="264">
        <v>0.98642410226775057</v>
      </c>
      <c r="BW52" s="264">
        <v>1</v>
      </c>
      <c r="BX52" s="264">
        <v>1.0159173094247689</v>
      </c>
      <c r="BY52" s="264">
        <v>1.0286587116064256</v>
      </c>
      <c r="BZ52" s="264">
        <v>1.0464573763345759</v>
      </c>
      <c r="CA52" s="264">
        <v>1.061404861051086</v>
      </c>
      <c r="CB52" s="264">
        <v>1.0846836371535387</v>
      </c>
      <c r="CD52" s="264">
        <v>0.93783084196211497</v>
      </c>
      <c r="CE52" s="264">
        <v>0.9525250595146586</v>
      </c>
      <c r="CF52" s="264">
        <v>0.9621378809473865</v>
      </c>
      <c r="CG52" s="264">
        <v>0.97580128526763166</v>
      </c>
      <c r="CH52" s="264">
        <v>0.98642410226775057</v>
      </c>
      <c r="CI52" s="264">
        <v>1</v>
      </c>
      <c r="CJ52" s="264">
        <v>1.0159173094247689</v>
      </c>
      <c r="CK52" s="264">
        <v>1.0286587116064256</v>
      </c>
      <c r="CL52" s="264">
        <v>1.0464573763345759</v>
      </c>
      <c r="CM52" s="264">
        <v>1.061404861051086</v>
      </c>
      <c r="CN52" s="264">
        <v>1.0846836371535387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>
        <f>_xll.qlBlackFormulaImpliedStdDev("Put",R$44,$W37,R37)/SQRT(($J53-$D$2)/365)</f>
        <v>8.503111679781572E-3</v>
      </c>
      <c r="S53" s="89">
        <f>_xll.qlBlackFormulaImpliedStdDev("Put",S$44,$W37,S37)/SQRT(($J53-$D$2)/365)</f>
        <v>1.4787958801136453E-2</v>
      </c>
      <c r="T53" s="89">
        <f>_xll.qlBlackFormulaImpliedStdDev("Put",T$44,$W37,T37)/SQRT(($J53-$D$2)/365)</f>
        <v>2.4267697571601504E-2</v>
      </c>
      <c r="U53" s="89">
        <f>_xll.qlBlackFormulaImpliedStdDev("Put",U$44,$W37,U37)/SQRT(($J53-$D$2)/365)</f>
        <v>3.1739397308910192E-2</v>
      </c>
      <c r="V53" s="90">
        <f>_xll.qlBlackFormulaImpliedStdDev("Put",V$44,$W37,V37)/SQRT(($J53-$D$2)/365)</f>
        <v>4.3023100793169358E-2</v>
      </c>
      <c r="X53" t="s">
        <v>22</v>
      </c>
      <c r="Y53">
        <v>43049</v>
      </c>
      <c r="Z53" t="s">
        <v>147</v>
      </c>
      <c r="AA53" s="264">
        <v>8.8186853180569527E-2</v>
      </c>
      <c r="AB53" s="264">
        <v>8.2280565481919241E-2</v>
      </c>
      <c r="AC53" s="264">
        <v>7.8625674678875185E-2</v>
      </c>
      <c r="AD53" s="264">
        <v>7.4464503139861291E-2</v>
      </c>
      <c r="AE53" s="264">
        <v>7.2810266271644358E-2</v>
      </c>
      <c r="AF53" s="264">
        <v>7.3328967473421908E-2</v>
      </c>
      <c r="AG53" s="264">
        <v>7.7285386586268295E-2</v>
      </c>
      <c r="AH53" s="264">
        <v>8.2141441643173968E-2</v>
      </c>
      <c r="AI53" s="264">
        <v>8.9792078187692262E-2</v>
      </c>
      <c r="AJ53" s="264">
        <v>9.6010124710498843E-2</v>
      </c>
      <c r="AK53" s="264">
        <v>0.10535081495308489</v>
      </c>
      <c r="AN53" t="s">
        <v>22</v>
      </c>
      <c r="AO53">
        <v>43049</v>
      </c>
      <c r="AP53" t="s">
        <v>147</v>
      </c>
      <c r="AQ53" s="264">
        <v>8.326101619828323E-2</v>
      </c>
      <c r="AR53" s="264">
        <v>7.8528914939184014E-2</v>
      </c>
      <c r="AS53" s="264">
        <v>7.6016726406988117E-2</v>
      </c>
      <c r="AT53" s="264">
        <v>7.3516600438861088E-2</v>
      </c>
      <c r="AU53" s="264">
        <v>7.2672095789686988E-2</v>
      </c>
      <c r="AV53" s="264">
        <v>7.333810300095038E-2</v>
      </c>
      <c r="AW53" s="264">
        <v>7.5634251339079583E-2</v>
      </c>
      <c r="AX53" s="264">
        <v>7.7879261132408353E-2</v>
      </c>
      <c r="AY53" s="264">
        <v>8.2998940390008075E-2</v>
      </c>
      <c r="AZ53" s="264">
        <v>8.7476855097058492E-2</v>
      </c>
      <c r="BA53" s="264">
        <v>9.3040679253438258E-2</v>
      </c>
      <c r="BC53" s="264">
        <v>8.2652275481973972E-2</v>
      </c>
      <c r="BD53" s="264">
        <v>7.7928779974260773E-2</v>
      </c>
      <c r="BE53" s="264">
        <v>7.5352267445797302E-2</v>
      </c>
      <c r="BF53" s="264">
        <v>7.2835981921806875E-2</v>
      </c>
      <c r="BG53" s="264">
        <v>7.1961119876591095E-2</v>
      </c>
      <c r="BH53" s="264">
        <v>7.2626534107663107E-2</v>
      </c>
      <c r="BI53" s="264">
        <v>7.4919220877592493E-2</v>
      </c>
      <c r="BJ53" s="264">
        <v>7.7184447684094215E-2</v>
      </c>
      <c r="BK53" s="264">
        <v>8.2327816877552612E-2</v>
      </c>
      <c r="BL53" s="264">
        <v>8.6846335736129945E-2</v>
      </c>
      <c r="BM53" s="264">
        <v>9.2266962988869702E-2</v>
      </c>
      <c r="BO53" t="s">
        <v>22</v>
      </c>
      <c r="BP53">
        <v>43049</v>
      </c>
      <c r="BQ53" t="s">
        <v>147</v>
      </c>
      <c r="BR53" s="264">
        <v>7.9392674269598534E-2</v>
      </c>
      <c r="BS53" s="264">
        <v>7.5345951579050663E-2</v>
      </c>
      <c r="BT53" s="264">
        <v>7.331996760455356E-2</v>
      </c>
      <c r="BU53" s="264">
        <v>7.1449126207946245E-2</v>
      </c>
      <c r="BV53" s="264">
        <v>7.0938379258834852E-2</v>
      </c>
      <c r="BW53" s="264">
        <v>7.1256189406003964E-2</v>
      </c>
      <c r="BX53" s="264">
        <v>7.2971356096440523E-2</v>
      </c>
      <c r="BY53" s="264">
        <v>7.529583029861675E-2</v>
      </c>
      <c r="BZ53" s="264">
        <v>7.9447528543071369E-2</v>
      </c>
      <c r="CA53" s="264">
        <v>8.3817558755323707E-2</v>
      </c>
      <c r="CB53" s="264">
        <v>9.1585499693489683E-2</v>
      </c>
      <c r="CD53" s="264">
        <v>9.1045110638461269E-2</v>
      </c>
      <c r="CE53" s="264">
        <v>8.4125304038525126E-2</v>
      </c>
      <c r="CF53" s="264">
        <v>8.0324519592516325E-2</v>
      </c>
      <c r="CG53" s="264">
        <v>7.5711071732237678E-2</v>
      </c>
      <c r="CH53" s="264">
        <v>7.3645478763087094E-2</v>
      </c>
      <c r="CI53" s="264">
        <v>7.4398621731424891E-2</v>
      </c>
      <c r="CJ53" s="264">
        <v>7.884847174511575E-2</v>
      </c>
      <c r="CK53" s="264">
        <v>8.3662176953968312E-2</v>
      </c>
      <c r="CL53" s="264">
        <v>9.234694832844198E-2</v>
      </c>
      <c r="CM53" s="264">
        <v>9.8464301027154644E-2</v>
      </c>
      <c r="CN53" s="264">
        <v>0.10664001336261535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>
        <f>_xll.qlBlackFormulaImpliedStdDev("Put",R$44,$W38,R38)/SQRT(($J54-$D$2)/365)</f>
        <v>4.9358825423405578E-3</v>
      </c>
      <c r="S54" s="92">
        <f>_xll.qlBlackFormulaImpliedStdDev("Put",S$44,$W38,S38)/SQRT(($J54-$D$2)/365)</f>
        <v>8.5841078457122924E-3</v>
      </c>
      <c r="T54" s="92">
        <f>_xll.qlBlackFormulaImpliedStdDev("Put",T$44,$W38,T38)/SQRT(($J54-$D$2)/365)</f>
        <v>1.4086902453755046E-2</v>
      </c>
      <c r="U54" s="92">
        <f>_xll.qlBlackFormulaImpliedStdDev("Put",U$44,$W38,U38)/SQRT(($J54-$D$2)/365)</f>
        <v>1.8424071443630036E-2</v>
      </c>
      <c r="V54" s="93">
        <f>_xll.qlBlackFormulaImpliedStdDev("Put",V$44,$W38,V38)/SQRT(($J54-$D$2)/365)</f>
        <v>2.4974030698349931E-2</v>
      </c>
      <c r="X54" t="s">
        <v>29</v>
      </c>
      <c r="Y54">
        <v>43110</v>
      </c>
      <c r="Z54" t="s">
        <v>148</v>
      </c>
      <c r="AA54" s="264">
        <v>7.9380279200340076E-2</v>
      </c>
      <c r="AB54" s="264">
        <v>7.6298641777781062E-2</v>
      </c>
      <c r="AC54" s="264">
        <v>7.4860676969315962E-2</v>
      </c>
      <c r="AD54" s="264">
        <v>7.386996313224535E-2</v>
      </c>
      <c r="AE54" s="264">
        <v>7.3943845302352443E-2</v>
      </c>
      <c r="AF54" s="264">
        <v>7.5136732546924628E-2</v>
      </c>
      <c r="AG54" s="264">
        <v>7.793965528492576E-2</v>
      </c>
      <c r="AH54" s="264">
        <v>8.0986889190625036E-2</v>
      </c>
      <c r="AI54" s="264">
        <v>8.5993676390736212E-2</v>
      </c>
      <c r="AJ54" s="264">
        <v>9.0611275869204991E-2</v>
      </c>
      <c r="AK54" s="264">
        <v>9.8239810220710821E-2</v>
      </c>
      <c r="AN54" t="s">
        <v>29</v>
      </c>
      <c r="AO54">
        <v>43110</v>
      </c>
      <c r="AP54" t="s">
        <v>148</v>
      </c>
      <c r="AQ54" s="264">
        <v>7.837704519644477E-2</v>
      </c>
      <c r="AR54" s="264">
        <v>7.6280759077188065E-2</v>
      </c>
      <c r="AS54" s="264">
        <v>7.5304962149830595E-2</v>
      </c>
      <c r="AT54" s="264">
        <v>7.4849233118741865E-2</v>
      </c>
      <c r="AU54" s="264">
        <v>7.5097223886806772E-2</v>
      </c>
      <c r="AV54" s="264">
        <v>7.584691700304888E-2</v>
      </c>
      <c r="AW54" s="264">
        <v>7.752986566332784E-2</v>
      </c>
      <c r="AX54" s="264">
        <v>7.9676142159225763E-2</v>
      </c>
      <c r="AY54" s="264">
        <v>8.3525379850310416E-2</v>
      </c>
      <c r="AZ54" s="264">
        <v>8.7422203724358022E-2</v>
      </c>
      <c r="BA54" s="264">
        <v>9.5011303185052159E-2</v>
      </c>
      <c r="BC54" s="264">
        <v>7.7706662178445768E-2</v>
      </c>
      <c r="BD54" s="264">
        <v>7.5597979402201212E-2</v>
      </c>
      <c r="BE54" s="264">
        <v>7.4607848499778015E-2</v>
      </c>
      <c r="BF54" s="264">
        <v>7.4134382460822754E-2</v>
      </c>
      <c r="BG54" s="264">
        <v>7.4369493888657878E-2</v>
      </c>
      <c r="BH54" s="264">
        <v>7.5121620367347111E-2</v>
      </c>
      <c r="BI54" s="264">
        <v>7.6813003799082416E-2</v>
      </c>
      <c r="BJ54" s="264">
        <v>7.8970238558488073E-2</v>
      </c>
      <c r="BK54" s="264">
        <v>8.2843883684913674E-2</v>
      </c>
      <c r="BL54" s="264">
        <v>8.6772798659721692E-2</v>
      </c>
      <c r="BM54" s="264">
        <v>9.4447672759416484E-2</v>
      </c>
      <c r="BO54" t="s">
        <v>29</v>
      </c>
      <c r="BP54">
        <v>43110</v>
      </c>
      <c r="BQ54" t="s">
        <v>148</v>
      </c>
      <c r="BR54" s="264">
        <v>7.5244320983574184E-2</v>
      </c>
      <c r="BS54" s="264">
        <v>7.3934701130409966E-2</v>
      </c>
      <c r="BT54" s="264">
        <v>7.3406419928669281E-2</v>
      </c>
      <c r="BU54" s="264">
        <v>7.3262892677568942E-2</v>
      </c>
      <c r="BV54" s="264">
        <v>7.3496606627201977E-2</v>
      </c>
      <c r="BW54" s="264">
        <v>7.4160586926063823E-2</v>
      </c>
      <c r="BX54" s="264">
        <v>7.5571648213095463E-2</v>
      </c>
      <c r="BY54" s="264">
        <v>7.7154979320819661E-2</v>
      </c>
      <c r="BZ54" s="264">
        <v>8.0073887719273804E-2</v>
      </c>
      <c r="CA54" s="264">
        <v>8.3142244621207589E-2</v>
      </c>
      <c r="CB54" s="264">
        <v>8.8813097895009074E-2</v>
      </c>
      <c r="CD54" s="264">
        <v>8.1513776738661198E-2</v>
      </c>
      <c r="CE54" s="264">
        <v>7.7646599178426617E-2</v>
      </c>
      <c r="CF54" s="264">
        <v>7.5717722714242347E-2</v>
      </c>
      <c r="CG54" s="264">
        <v>7.4367887294893256E-2</v>
      </c>
      <c r="CH54" s="264">
        <v>7.4350061490737876E-2</v>
      </c>
      <c r="CI54" s="264">
        <v>7.5641079924262528E-2</v>
      </c>
      <c r="CJ54" s="264">
        <v>7.8721968744629806E-2</v>
      </c>
      <c r="CK54" s="264">
        <v>8.2391168758540731E-2</v>
      </c>
      <c r="CL54" s="264">
        <v>8.8194212971125896E-2</v>
      </c>
      <c r="CM54" s="264">
        <v>9.3485643582358308E-2</v>
      </c>
      <c r="CN54" s="264">
        <v>0.10253691808027873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>
        <f>_xll.qlBlackFormulaImpliedStdDev("Put",R$44,$W39,R39)/SQRT(($J55-$D$2)/365)</f>
        <v>3.509320521724632E-3</v>
      </c>
      <c r="S55" s="92">
        <f>_xll.qlBlackFormulaImpliedStdDev("Put",S$44,$W39,S39)/SQRT(($J55-$D$2)/365)</f>
        <v>6.1031407383067135E-3</v>
      </c>
      <c r="T55" s="92">
        <f>_xll.qlBlackFormulaImpliedStdDev("Put",T$44,$W39,T39)/SQRT(($J55-$D$2)/365)</f>
        <v>1.0015525175980736E-2</v>
      </c>
      <c r="U55" s="92">
        <f>_xll.qlBlackFormulaImpliedStdDev("Put",U$44,$W39,U39)/SQRT(($J55-$D$2)/365)</f>
        <v>1.3099171517195847E-2</v>
      </c>
      <c r="V55" s="93">
        <f>_xll.qlBlackFormulaImpliedStdDev("Put",V$44,$W39,V39)/SQRT(($J55-$D$2)/365)</f>
        <v>1.7756070507776153E-2</v>
      </c>
      <c r="X55" t="s">
        <v>32</v>
      </c>
      <c r="Y55">
        <v>43200</v>
      </c>
      <c r="Z55" t="s">
        <v>149</v>
      </c>
      <c r="AA55" s="264">
        <v>5.6437899489781659E-2</v>
      </c>
      <c r="AB55" s="264">
        <v>5.4246912699732808E-2</v>
      </c>
      <c r="AC55" s="264">
        <v>5.3224546513224745E-2</v>
      </c>
      <c r="AD55" s="264">
        <v>5.2520167434151319E-2</v>
      </c>
      <c r="AE55" s="264">
        <v>5.2572696280517139E-2</v>
      </c>
      <c r="AF55" s="264">
        <v>5.3420816885408125E-2</v>
      </c>
      <c r="AG55" s="264">
        <v>5.5413642727777469E-2</v>
      </c>
      <c r="AH55" s="264">
        <v>5.7580169258348975E-2</v>
      </c>
      <c r="AI55" s="264">
        <v>6.1139901670645529E-2</v>
      </c>
      <c r="AJ55" s="264">
        <v>6.4422928864240642E-2</v>
      </c>
      <c r="AK55" s="264">
        <v>6.9846674652511806E-2</v>
      </c>
      <c r="AN55" t="s">
        <v>32</v>
      </c>
      <c r="AO55">
        <v>43200</v>
      </c>
      <c r="AP55" t="s">
        <v>149</v>
      </c>
      <c r="AQ55" s="264">
        <v>5.5724618805372932E-2</v>
      </c>
      <c r="AR55" s="264">
        <v>5.4234198432803526E-2</v>
      </c>
      <c r="AS55" s="264">
        <v>5.3540424998602724E-2</v>
      </c>
      <c r="AT55" s="264">
        <v>5.321641014868958E-2</v>
      </c>
      <c r="AU55" s="264">
        <v>5.3392726964193823E-2</v>
      </c>
      <c r="AV55" s="264">
        <v>5.3925744801481448E-2</v>
      </c>
      <c r="AW55" s="264">
        <v>5.5122289942064417E-2</v>
      </c>
      <c r="AX55" s="264">
        <v>5.6648252540999811E-2</v>
      </c>
      <c r="AY55" s="264">
        <v>5.9384988819961952E-2</v>
      </c>
      <c r="AZ55" s="264">
        <v>6.2155557988380024E-2</v>
      </c>
      <c r="BA55" s="264">
        <v>6.755126630403907E-2</v>
      </c>
      <c r="BC55" s="264">
        <v>5.5247988970222116E-2</v>
      </c>
      <c r="BD55" s="264">
        <v>5.3748754805510154E-2</v>
      </c>
      <c r="BE55" s="264">
        <v>5.3044790182109745E-2</v>
      </c>
      <c r="BF55" s="264">
        <v>5.2708164650081275E-2</v>
      </c>
      <c r="BG55" s="264">
        <v>5.2875324494651356E-2</v>
      </c>
      <c r="BH55" s="264">
        <v>5.3410072407300224E-2</v>
      </c>
      <c r="BI55" s="264">
        <v>5.4612614513231114E-2</v>
      </c>
      <c r="BJ55" s="264">
        <v>5.6146368233344991E-2</v>
      </c>
      <c r="BK55" s="264">
        <v>5.8900457744072668E-2</v>
      </c>
      <c r="BL55" s="264">
        <v>6.1693843087206643E-2</v>
      </c>
      <c r="BM55" s="264">
        <v>6.7150535573033118E-2</v>
      </c>
      <c r="BO55" t="s">
        <v>32</v>
      </c>
      <c r="BP55">
        <v>43200</v>
      </c>
      <c r="BQ55" t="s">
        <v>149</v>
      </c>
      <c r="BR55" s="264">
        <v>5.3497310259266968E-2</v>
      </c>
      <c r="BS55" s="264">
        <v>5.2566194944641216E-2</v>
      </c>
      <c r="BT55" s="264">
        <v>5.2190596853194153E-2</v>
      </c>
      <c r="BU55" s="264">
        <v>5.2088551651876563E-2</v>
      </c>
      <c r="BV55" s="264">
        <v>5.2254717915482904E-2</v>
      </c>
      <c r="BW55" s="264">
        <v>5.2726795536623343E-2</v>
      </c>
      <c r="BX55" s="264">
        <v>5.3730033820661438E-2</v>
      </c>
      <c r="BY55" s="264">
        <v>5.4855752737462626E-2</v>
      </c>
      <c r="BZ55" s="264">
        <v>5.6931042223357112E-2</v>
      </c>
      <c r="CA55" s="264">
        <v>5.9112586810685486E-2</v>
      </c>
      <c r="CB55" s="264">
        <v>6.3144457828427328E-2</v>
      </c>
      <c r="CD55" s="264">
        <v>5.7954776487978817E-2</v>
      </c>
      <c r="CE55" s="264">
        <v>5.5205285296308595E-2</v>
      </c>
      <c r="CF55" s="264">
        <v>5.3833890069301497E-2</v>
      </c>
      <c r="CG55" s="264">
        <v>5.2874182236418925E-2</v>
      </c>
      <c r="CH55" s="264">
        <v>5.2861508421796703E-2</v>
      </c>
      <c r="CI55" s="264">
        <v>5.3779398473642319E-2</v>
      </c>
      <c r="CJ55" s="264">
        <v>5.5969853021480886E-2</v>
      </c>
      <c r="CK55" s="264">
        <v>5.8578585866453335E-2</v>
      </c>
      <c r="CL55" s="264">
        <v>6.2704442178674991E-2</v>
      </c>
      <c r="CM55" s="264">
        <v>6.646655075277294E-2</v>
      </c>
      <c r="CN55" s="264">
        <v>7.2901838276501735E-2</v>
      </c>
    </row>
    <row r="56" spans="2:92">
      <c r="B56" s="7" t="s">
        <v>11</v>
      </c>
      <c r="C56" s="31"/>
      <c r="D56" s="9" t="str">
        <f>_xll.qlSchedule(,D2,D54,D55)</f>
        <v>obj_003b4#0002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>
        <f>_xll.qlBlackFormulaImpliedStdDev("Put",R$44,$W40,R40)/SQRT(($J56-$D$2)/365)</f>
        <v>2.8653482073676658E-3</v>
      </c>
      <c r="S56" s="92">
        <f>_xll.qlBlackFormulaImpliedStdDev("Put",S$44,$W40,S40)/SQRT(($J56-$D$2)/365)</f>
        <v>4.9831935457481493E-3</v>
      </c>
      <c r="T56" s="92">
        <f>_xll.qlBlackFormulaImpliedStdDev("Put",T$44,$W40,T40)/SQRT(($J56-$D$2)/365)</f>
        <v>8.1776420623838331E-3</v>
      </c>
      <c r="U56" s="92">
        <f>_xll.qlBlackFormulaImpliedStdDev("Put",U$44,$W40,U40)/SQRT(($J56-$D$2)/365)</f>
        <v>1.0695428756776263E-2</v>
      </c>
      <c r="V56" s="93">
        <f>_xll.qlBlackFormulaImpliedStdDev("Put",V$44,$W40,V40)/SQRT(($J56-$D$2)/365)</f>
        <v>1.4497770860310861E-2</v>
      </c>
      <c r="X56" t="s">
        <v>33</v>
      </c>
      <c r="Y56">
        <v>43291</v>
      </c>
      <c r="Z56" t="s">
        <v>150</v>
      </c>
      <c r="AA56" s="264">
        <v>4.608135196814938E-2</v>
      </c>
      <c r="AB56" s="264">
        <v>4.429241874521668E-2</v>
      </c>
      <c r="AC56" s="264">
        <v>4.3457660249476726E-2</v>
      </c>
      <c r="AD56" s="264">
        <v>4.2882537139736256E-2</v>
      </c>
      <c r="AE56" s="264">
        <v>4.2925426763194025E-2</v>
      </c>
      <c r="AF56" s="264">
        <v>4.3617914337301875E-2</v>
      </c>
      <c r="AG56" s="264">
        <v>4.5245049823980858E-2</v>
      </c>
      <c r="AH56" s="264">
        <v>4.7014011328681701E-2</v>
      </c>
      <c r="AI56" s="264">
        <v>4.9920520672339437E-2</v>
      </c>
      <c r="AJ56" s="264">
        <v>5.2601101151002597E-2</v>
      </c>
      <c r="AK56" s="264">
        <v>5.7029571042947154E-2</v>
      </c>
      <c r="AN56" t="s">
        <v>33</v>
      </c>
      <c r="AO56">
        <v>43291</v>
      </c>
      <c r="AP56" t="s">
        <v>150</v>
      </c>
      <c r="AQ56" s="264">
        <v>4.5498960728087866E-2</v>
      </c>
      <c r="AR56" s="264">
        <v>4.428203758973992E-2</v>
      </c>
      <c r="AS56" s="264">
        <v>4.3715573952776476E-2</v>
      </c>
      <c r="AT56" s="264">
        <v>4.3451016935652585E-2</v>
      </c>
      <c r="AU56" s="264">
        <v>4.3594979012671863E-2</v>
      </c>
      <c r="AV56" s="264">
        <v>4.4030186254390702E-2</v>
      </c>
      <c r="AW56" s="264">
        <v>4.5007161270602378E-2</v>
      </c>
      <c r="AX56" s="264">
        <v>4.6253104515256716E-2</v>
      </c>
      <c r="AY56" s="264">
        <v>4.8487640329930172E-2</v>
      </c>
      <c r="AZ56" s="264">
        <v>5.0749800583167304E-2</v>
      </c>
      <c r="BA56" s="264">
        <v>5.5155377974586209E-2</v>
      </c>
      <c r="BC56" s="264">
        <v>4.5109794097319078E-2</v>
      </c>
      <c r="BD56" s="264">
        <v>4.388567452782173E-2</v>
      </c>
      <c r="BE56" s="264">
        <v>4.331088981972122E-2</v>
      </c>
      <c r="BF56" s="264">
        <v>4.3036036223766998E-2</v>
      </c>
      <c r="BG56" s="264">
        <v>4.3172521665326875E-2</v>
      </c>
      <c r="BH56" s="264">
        <v>4.3609141507662916E-2</v>
      </c>
      <c r="BI56" s="264">
        <v>4.4591013025577116E-2</v>
      </c>
      <c r="BJ56" s="264">
        <v>4.5843317694035275E-2</v>
      </c>
      <c r="BK56" s="264">
        <v>4.8092022363113336E-2</v>
      </c>
      <c r="BL56" s="264">
        <v>5.0372811944995856E-2</v>
      </c>
      <c r="BM56" s="264">
        <v>5.4828182702847179E-2</v>
      </c>
      <c r="BO56" t="s">
        <v>33</v>
      </c>
      <c r="BP56">
        <v>43291</v>
      </c>
      <c r="BQ56" t="s">
        <v>150</v>
      </c>
      <c r="BR56" s="264">
        <v>4.3680370915521238E-2</v>
      </c>
      <c r="BS56" s="264">
        <v>4.2920118444679869E-2</v>
      </c>
      <c r="BT56" s="264">
        <v>4.2613443887210369E-2</v>
      </c>
      <c r="BU56" s="264">
        <v>4.2530124329234469E-2</v>
      </c>
      <c r="BV56" s="264">
        <v>4.2665798515334585E-2</v>
      </c>
      <c r="BW56" s="264">
        <v>4.3051248278928249E-2</v>
      </c>
      <c r="BX56" s="264">
        <v>4.3870388907701154E-2</v>
      </c>
      <c r="BY56" s="264">
        <v>4.4789534554354984E-2</v>
      </c>
      <c r="BZ56" s="264">
        <v>4.648400132402309E-2</v>
      </c>
      <c r="CA56" s="264">
        <v>4.8265225020718096E-2</v>
      </c>
      <c r="CB56" s="264">
        <v>5.1557233921445907E-2</v>
      </c>
      <c r="CD56" s="264">
        <v>4.7319876850865271E-2</v>
      </c>
      <c r="CE56" s="264">
        <v>4.5074926693575636E-2</v>
      </c>
      <c r="CF56" s="264">
        <v>4.3955187179623739E-2</v>
      </c>
      <c r="CG56" s="264">
        <v>4.3171589015385564E-2</v>
      </c>
      <c r="CH56" s="264">
        <v>4.3161240889079203E-2</v>
      </c>
      <c r="CI56" s="264">
        <v>4.3910694978078729E-2</v>
      </c>
      <c r="CJ56" s="264">
        <v>4.5699193627066502E-2</v>
      </c>
      <c r="CK56" s="264">
        <v>4.7829215075540367E-2</v>
      </c>
      <c r="CL56" s="264">
        <v>5.1197962647868425E-2</v>
      </c>
      <c r="CM56" s="264">
        <v>5.4269711435698288E-2</v>
      </c>
      <c r="CN56" s="264">
        <v>5.9524101696109701E-2</v>
      </c>
    </row>
    <row r="57" spans="2:92">
      <c r="B57" s="7" t="s">
        <v>12</v>
      </c>
      <c r="C57" s="31"/>
      <c r="D57" s="33">
        <v>100000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>
        <f>_xll.qlBlackFormulaImpliedStdDev("Put",R$44,$W41,R41)/SQRT(($J57-$D$2)/365)</f>
        <v>2.4780627405923865E-3</v>
      </c>
      <c r="S57" s="236">
        <f>_xll.qlBlackFormulaImpliedStdDev("Put",S$44,$W41,S41)/SQRT(($J57-$D$2)/365)</f>
        <v>4.3096564051541249E-3</v>
      </c>
      <c r="T57" s="236">
        <f>_xll.qlBlackFormulaImpliedStdDev("Put",T$44,$W41,T41)/SQRT(($J57-$D$2)/365)</f>
        <v>7.0723376825852563E-3</v>
      </c>
      <c r="U57" s="236">
        <f>_xll.qlBlackFormulaImpliedStdDev("Put",U$44,$W41,U41)/SQRT(($J57-$D$2)/365)</f>
        <v>9.249815931159101E-3</v>
      </c>
      <c r="V57" s="237">
        <f>_xll.qlBlackFormulaImpliedStdDev("Put",V$44,$W41,V41)/SQRT(($J57-$D$2)/365)</f>
        <v>1.2538226836865729E-2</v>
      </c>
      <c r="X57" t="s">
        <v>24</v>
      </c>
      <c r="Y57">
        <v>43383</v>
      </c>
      <c r="Z57" t="s">
        <v>151</v>
      </c>
      <c r="AA57" s="264">
        <v>3.98529159753679E-2</v>
      </c>
      <c r="AB57" s="264">
        <v>3.8305778090430009E-2</v>
      </c>
      <c r="AC57" s="264">
        <v>3.7583847010511984E-2</v>
      </c>
      <c r="AD57" s="264">
        <v>3.7086458544483003E-2</v>
      </c>
      <c r="AE57" s="264">
        <v>3.7123551131546403E-2</v>
      </c>
      <c r="AF57" s="264">
        <v>3.7722440876013563E-2</v>
      </c>
      <c r="AG57" s="264">
        <v>3.9129649889238206E-2</v>
      </c>
      <c r="AH57" s="264">
        <v>4.0659515468252257E-2</v>
      </c>
      <c r="AI57" s="264">
        <v>4.3173175934083971E-2</v>
      </c>
      <c r="AJ57" s="264">
        <v>4.5491444474798935E-2</v>
      </c>
      <c r="AK57" s="264">
        <v>4.9321354643777876E-2</v>
      </c>
      <c r="AN57" t="s">
        <v>24</v>
      </c>
      <c r="AO57">
        <v>43383</v>
      </c>
      <c r="AP57" t="s">
        <v>151</v>
      </c>
      <c r="AQ57" s="264">
        <v>3.9349241752202654E-2</v>
      </c>
      <c r="AR57" s="264">
        <v>3.8296800070053601E-2</v>
      </c>
      <c r="AS57" s="264">
        <v>3.7806900647341157E-2</v>
      </c>
      <c r="AT57" s="264">
        <v>3.757810161858393E-2</v>
      </c>
      <c r="AU57" s="264">
        <v>3.770260552990698E-2</v>
      </c>
      <c r="AV57" s="264">
        <v>3.8078989400937513E-2</v>
      </c>
      <c r="AW57" s="264">
        <v>3.892391476810185E-2</v>
      </c>
      <c r="AX57" s="264">
        <v>4.00014541483181E-2</v>
      </c>
      <c r="AY57" s="264">
        <v>4.1933966200648577E-2</v>
      </c>
      <c r="AZ57" s="264">
        <v>4.3890368924192562E-2</v>
      </c>
      <c r="BA57" s="264">
        <v>4.7700480782988559E-2</v>
      </c>
      <c r="BC57" s="264">
        <v>3.9012675562756532E-2</v>
      </c>
      <c r="BD57" s="264">
        <v>3.7954010131657626E-2</v>
      </c>
      <c r="BE57" s="264">
        <v>3.745691432831208E-2</v>
      </c>
      <c r="BF57" s="264">
        <v>3.7219210424297669E-2</v>
      </c>
      <c r="BG57" s="264">
        <v>3.733724825526466E-2</v>
      </c>
      <c r="BH57" s="264">
        <v>3.7714853797346487E-2</v>
      </c>
      <c r="BI57" s="264">
        <v>3.8564013846493654E-2</v>
      </c>
      <c r="BJ57" s="264">
        <v>3.964705482936498E-2</v>
      </c>
      <c r="BK57" s="264">
        <v>4.1591820648999078E-2</v>
      </c>
      <c r="BL57" s="264">
        <v>4.3564334728600829E-2</v>
      </c>
      <c r="BM57" s="264">
        <v>4.7417509795480074E-2</v>
      </c>
      <c r="BO57" t="s">
        <v>24</v>
      </c>
      <c r="BP57">
        <v>43383</v>
      </c>
      <c r="BQ57" t="s">
        <v>151</v>
      </c>
      <c r="BR57" s="264">
        <v>3.7776455714067923E-2</v>
      </c>
      <c r="BS57" s="264">
        <v>3.7118960294631256E-2</v>
      </c>
      <c r="BT57" s="264">
        <v>3.685373640582125E-2</v>
      </c>
      <c r="BU57" s="264">
        <v>3.6781678464782253E-2</v>
      </c>
      <c r="BV57" s="264">
        <v>3.6899014690993923E-2</v>
      </c>
      <c r="BW57" s="264">
        <v>3.7232366391522179E-2</v>
      </c>
      <c r="BX57" s="264">
        <v>3.7940790542642142E-2</v>
      </c>
      <c r="BY57" s="264">
        <v>3.8735702858811574E-2</v>
      </c>
      <c r="BZ57" s="264">
        <v>4.0201142541252122E-2</v>
      </c>
      <c r="CA57" s="264">
        <v>4.1741612932979892E-2</v>
      </c>
      <c r="CB57" s="264">
        <v>4.4588668162643057E-2</v>
      </c>
      <c r="CD57" s="264">
        <v>4.0924039672398202E-2</v>
      </c>
      <c r="CE57" s="264">
        <v>3.8982520898183604E-2</v>
      </c>
      <c r="CF57" s="264">
        <v>3.8014127332068874E-2</v>
      </c>
      <c r="CG57" s="264">
        <v>3.7336441663917877E-2</v>
      </c>
      <c r="CH57" s="264">
        <v>3.7327492208431526E-2</v>
      </c>
      <c r="CI57" s="264">
        <v>3.7975648774170701E-2</v>
      </c>
      <c r="CJ57" s="264">
        <v>3.9522410822936851E-2</v>
      </c>
      <c r="CK57" s="264">
        <v>4.1364534853291543E-2</v>
      </c>
      <c r="CL57" s="264">
        <v>4.4277956621711204E-2</v>
      </c>
      <c r="CM57" s="264">
        <v>4.6934522479922892E-2</v>
      </c>
      <c r="CN57" s="264">
        <v>5.1478720178260891E-2</v>
      </c>
    </row>
    <row r="58" spans="2:92">
      <c r="B58" s="7" t="s">
        <v>13</v>
      </c>
      <c r="C58" s="31"/>
      <c r="D58" s="33">
        <v>1</v>
      </c>
      <c r="K58" t="s">
        <v>230</v>
      </c>
      <c r="L58" s="49">
        <f t="shared" ref="L58:Q58" si="17">L54</f>
        <v>0</v>
      </c>
      <c r="M58" s="49">
        <f t="shared" si="17"/>
        <v>0</v>
      </c>
      <c r="N58" s="49">
        <f t="shared" si="17"/>
        <v>0</v>
      </c>
      <c r="O58" s="49">
        <f t="shared" si="17"/>
        <v>0</v>
      </c>
      <c r="P58" s="49">
        <f t="shared" si="17"/>
        <v>0</v>
      </c>
      <c r="Q58" s="49">
        <f t="shared" si="17"/>
        <v>0</v>
      </c>
      <c r="R58" s="49">
        <f>R46</f>
        <v>0</v>
      </c>
      <c r="S58" s="49">
        <f>S46</f>
        <v>0</v>
      </c>
      <c r="T58" s="49">
        <f>T46</f>
        <v>0</v>
      </c>
      <c r="U58" s="49">
        <f>U46</f>
        <v>0</v>
      </c>
      <c r="V58" s="49">
        <f>V46</f>
        <v>0</v>
      </c>
      <c r="AA58" s="264">
        <v>7.9380279200340076E-2</v>
      </c>
      <c r="AB58" s="264">
        <v>7.6298641777781062E-2</v>
      </c>
      <c r="AC58" s="264">
        <v>7.4860676969315962E-2</v>
      </c>
      <c r="AD58" s="264">
        <v>7.386996313224535E-2</v>
      </c>
      <c r="AE58" s="264">
        <v>7.3943845302352443E-2</v>
      </c>
      <c r="AF58" s="264">
        <v>7.5136732546924628E-2</v>
      </c>
      <c r="AG58" s="264">
        <v>7.7601965638741444E-2</v>
      </c>
      <c r="AH58" s="264">
        <v>8.0594271026008607E-2</v>
      </c>
      <c r="AI58" s="264">
        <v>8.5463754735999042E-2</v>
      </c>
      <c r="AJ58" s="264">
        <v>8.989843742800066E-2</v>
      </c>
      <c r="AK58" s="264">
        <v>9.7074464665871746E-2</v>
      </c>
      <c r="AQ58" s="264">
        <v>7.837704519644477E-2</v>
      </c>
      <c r="AR58" s="264">
        <v>7.6280759077188065E-2</v>
      </c>
      <c r="AS58" s="264">
        <v>7.5304962149830595E-2</v>
      </c>
      <c r="AT58" s="264">
        <v>7.4849233118741865E-2</v>
      </c>
      <c r="AU58" s="264">
        <v>7.5097223886806772E-2</v>
      </c>
      <c r="AV58" s="264">
        <v>7.584691700304888E-2</v>
      </c>
      <c r="AW58" s="264">
        <v>7.6076086304302015E-2</v>
      </c>
      <c r="AX58" s="264">
        <v>7.7933297855991748E-2</v>
      </c>
      <c r="AY58" s="264">
        <v>8.1019111945261679E-2</v>
      </c>
      <c r="AZ58" s="264">
        <v>8.3799828903209791E-2</v>
      </c>
      <c r="BA58" s="264">
        <v>8.830357071253167E-2</v>
      </c>
      <c r="BC58" s="264">
        <v>7.7706662178445768E-2</v>
      </c>
      <c r="BD58" s="264">
        <v>7.5597979402201212E-2</v>
      </c>
      <c r="BE58" s="264">
        <v>7.4607848499778015E-2</v>
      </c>
      <c r="BF58" s="264">
        <v>7.4134382460822754E-2</v>
      </c>
      <c r="BG58" s="264">
        <v>7.4369493888657878E-2</v>
      </c>
      <c r="BH58" s="264">
        <v>7.5121620367347111E-2</v>
      </c>
      <c r="BI58" s="264">
        <v>7.5364277605581884E-2</v>
      </c>
      <c r="BJ58" s="264">
        <v>7.7228117367383997E-2</v>
      </c>
      <c r="BK58" s="264">
        <v>8.0324494553493817E-2</v>
      </c>
      <c r="BL58" s="264">
        <v>8.3113347133871793E-2</v>
      </c>
      <c r="BM58" s="264">
        <v>8.7629863413409573E-2</v>
      </c>
      <c r="BR58" s="264">
        <v>7.5244320983574184E-2</v>
      </c>
      <c r="BS58" s="264">
        <v>7.3934701130409966E-2</v>
      </c>
      <c r="BT58" s="264">
        <v>7.3406419928669281E-2</v>
      </c>
      <c r="BU58" s="264">
        <v>7.3262892677568942E-2</v>
      </c>
      <c r="BV58" s="264">
        <v>7.3496606627201977E-2</v>
      </c>
      <c r="BW58" s="264">
        <v>7.4160586926063823E-2</v>
      </c>
      <c r="BX58" s="264">
        <v>7.5243927179129366E-2</v>
      </c>
      <c r="BY58" s="264">
        <v>7.676666408753012E-2</v>
      </c>
      <c r="BZ58" s="264">
        <v>7.951722423397263E-2</v>
      </c>
      <c r="CA58" s="264">
        <v>8.2332910341768373E-2</v>
      </c>
      <c r="CB58" s="264">
        <v>8.7274203127213165E-2</v>
      </c>
      <c r="CD58" s="264">
        <v>8.1513776738661198E-2</v>
      </c>
      <c r="CE58" s="264">
        <v>7.7646599178426617E-2</v>
      </c>
      <c r="CF58" s="264">
        <v>7.5717722714242347E-2</v>
      </c>
      <c r="CG58" s="264">
        <v>7.4367887294893256E-2</v>
      </c>
      <c r="CH58" s="264">
        <v>7.4350061490737876E-2</v>
      </c>
      <c r="CI58" s="264">
        <v>7.5641079924262528E-2</v>
      </c>
      <c r="CJ58" s="264">
        <v>7.728825912946051E-2</v>
      </c>
      <c r="CK58" s="264">
        <v>8.0696672665334576E-2</v>
      </c>
      <c r="CL58" s="264">
        <v>8.5870274394635487E-2</v>
      </c>
      <c r="CM58" s="264">
        <v>9.0331483081219147E-2</v>
      </c>
      <c r="CN58" s="264">
        <v>9.7359666953346094E-2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s="264" t="s">
        <v>31</v>
      </c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N59" t="s">
        <v>89</v>
      </c>
      <c r="AQ59" s="264" t="s">
        <v>31</v>
      </c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C59" s="264" t="s">
        <v>31</v>
      </c>
      <c r="BD59" s="264"/>
      <c r="BE59" s="264"/>
      <c r="BF59" s="264"/>
      <c r="BG59" s="264"/>
      <c r="BH59" s="264"/>
      <c r="BI59" s="264"/>
      <c r="BJ59" s="264"/>
      <c r="BK59" s="264"/>
      <c r="BL59" s="264"/>
      <c r="BM59" s="264"/>
      <c r="BO59" t="s">
        <v>89</v>
      </c>
      <c r="BR59" s="264" t="s">
        <v>31</v>
      </c>
      <c r="BS59" s="264"/>
      <c r="BT59" s="264"/>
      <c r="BU59" s="264"/>
      <c r="BV59" s="264"/>
      <c r="BW59" s="264"/>
      <c r="BX59" s="264"/>
      <c r="BY59" s="264"/>
      <c r="BZ59" s="264"/>
      <c r="CA59" s="264"/>
      <c r="CB59" s="264"/>
      <c r="CD59" s="264" t="s">
        <v>31</v>
      </c>
      <c r="CE59" s="264"/>
      <c r="CF59" s="264"/>
      <c r="CG59" s="264"/>
      <c r="CH59" s="264"/>
      <c r="CI59" s="264"/>
      <c r="CJ59" s="264"/>
      <c r="CK59" s="264"/>
      <c r="CL59" s="264"/>
      <c r="CM59" s="264"/>
      <c r="CN59" s="264"/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8">L52</f>
        <v>0.93783084196211497</v>
      </c>
      <c r="M60" s="78">
        <f t="shared" si="18"/>
        <v>0.9525250595146586</v>
      </c>
      <c r="N60" s="78">
        <f t="shared" si="18"/>
        <v>0.9621378809473865</v>
      </c>
      <c r="O60" s="78">
        <f t="shared" si="18"/>
        <v>0.97580128526763166</v>
      </c>
      <c r="P60" s="78">
        <f t="shared" si="18"/>
        <v>0.98642410226775057</v>
      </c>
      <c r="Q60" s="78">
        <f t="shared" si="18"/>
        <v>1</v>
      </c>
      <c r="R60" s="78">
        <f t="shared" si="18"/>
        <v>1.0159173094247689</v>
      </c>
      <c r="S60" s="78">
        <f t="shared" si="18"/>
        <v>1.0286587116064256</v>
      </c>
      <c r="T60" s="78">
        <f t="shared" si="18"/>
        <v>1.0464573763345759</v>
      </c>
      <c r="U60" s="78">
        <f t="shared" si="18"/>
        <v>1.061404861051086</v>
      </c>
      <c r="V60" s="67">
        <f t="shared" si="18"/>
        <v>1.0846836371535387</v>
      </c>
      <c r="X60" t="s">
        <v>25</v>
      </c>
      <c r="Y60" t="s">
        <v>30</v>
      </c>
      <c r="Z60" t="s">
        <v>4</v>
      </c>
      <c r="AA60" s="264">
        <v>0.93783084196211497</v>
      </c>
      <c r="AB60" s="264">
        <v>0.9525250595146586</v>
      </c>
      <c r="AC60" s="264">
        <v>0.9621378809473865</v>
      </c>
      <c r="AD60" s="264">
        <v>0.97580128526763166</v>
      </c>
      <c r="AE60" s="264">
        <v>0.98642410226775057</v>
      </c>
      <c r="AF60" s="264">
        <v>1</v>
      </c>
      <c r="AG60" s="264">
        <v>1.0159173094247689</v>
      </c>
      <c r="AH60" s="264">
        <v>1.0286587116064256</v>
      </c>
      <c r="AI60" s="264">
        <v>1.0464573763345759</v>
      </c>
      <c r="AJ60" s="264">
        <v>1.061404861051086</v>
      </c>
      <c r="AK60" s="264">
        <v>1.0846836371535387</v>
      </c>
      <c r="AN60" t="s">
        <v>25</v>
      </c>
      <c r="AO60" t="s">
        <v>30</v>
      </c>
      <c r="AP60" t="s">
        <v>4</v>
      </c>
      <c r="AQ60" s="264">
        <v>0.93783084196211497</v>
      </c>
      <c r="AR60" s="264">
        <v>0.9525250595146586</v>
      </c>
      <c r="AS60" s="264">
        <v>0.9621378809473865</v>
      </c>
      <c r="AT60" s="264">
        <v>0.97580128526763166</v>
      </c>
      <c r="AU60" s="264">
        <v>0.98642410226775057</v>
      </c>
      <c r="AV60" s="264">
        <v>1</v>
      </c>
      <c r="AW60" s="264">
        <v>1.0159173094247689</v>
      </c>
      <c r="AX60" s="264">
        <v>1.0286587116064256</v>
      </c>
      <c r="AY60" s="264">
        <v>1.0464573763345759</v>
      </c>
      <c r="AZ60" s="264">
        <v>1.061404861051086</v>
      </c>
      <c r="BA60" s="264">
        <v>1.0846836371535387</v>
      </c>
      <c r="BC60" s="264">
        <v>0.93783084196211497</v>
      </c>
      <c r="BD60" s="264">
        <v>0.9525250595146586</v>
      </c>
      <c r="BE60" s="264">
        <v>0.9621378809473865</v>
      </c>
      <c r="BF60" s="264">
        <v>0.97580128526763166</v>
      </c>
      <c r="BG60" s="264">
        <v>0.98642410226775057</v>
      </c>
      <c r="BH60" s="264">
        <v>1</v>
      </c>
      <c r="BI60" s="264">
        <v>1.0159173094247689</v>
      </c>
      <c r="BJ60" s="264">
        <v>1.0286587116064256</v>
      </c>
      <c r="BK60" s="264">
        <v>1.0464573763345759</v>
      </c>
      <c r="BL60" s="264">
        <v>1.061404861051086</v>
      </c>
      <c r="BM60" s="264">
        <v>1.0846836371535387</v>
      </c>
      <c r="BO60" t="s">
        <v>25</v>
      </c>
      <c r="BP60" t="s">
        <v>30</v>
      </c>
      <c r="BQ60" t="s">
        <v>4</v>
      </c>
      <c r="BR60" s="264">
        <v>0.93783084196211497</v>
      </c>
      <c r="BS60" s="264">
        <v>0.9525250595146586</v>
      </c>
      <c r="BT60" s="264">
        <v>0.9621378809473865</v>
      </c>
      <c r="BU60" s="264">
        <v>0.97580128526763166</v>
      </c>
      <c r="BV60" s="264">
        <v>0.98642410226775057</v>
      </c>
      <c r="BW60" s="264">
        <v>1</v>
      </c>
      <c r="BX60" s="264">
        <v>1.0159173094247689</v>
      </c>
      <c r="BY60" s="264">
        <v>1.0286587116064256</v>
      </c>
      <c r="BZ60" s="264">
        <v>1.0464573763345759</v>
      </c>
      <c r="CA60" s="264">
        <v>1.061404861051086</v>
      </c>
      <c r="CB60" s="264">
        <v>1.0846836371535387</v>
      </c>
      <c r="CD60" s="264">
        <v>0.93783084196211497</v>
      </c>
      <c r="CE60" s="264">
        <v>0.9525250595146586</v>
      </c>
      <c r="CF60" s="264">
        <v>0.9621378809473865</v>
      </c>
      <c r="CG60" s="264">
        <v>0.97580128526763166</v>
      </c>
      <c r="CH60" s="264">
        <v>0.98642410226775057</v>
      </c>
      <c r="CI60" s="264">
        <v>1</v>
      </c>
      <c r="CJ60" s="264">
        <v>1.0159173094247689</v>
      </c>
      <c r="CK60" s="264">
        <v>1.0286587116064256</v>
      </c>
      <c r="CL60" s="264">
        <v>1.0464573763345759</v>
      </c>
      <c r="CM60" s="264">
        <v>1.061404861051086</v>
      </c>
      <c r="CN60" s="264">
        <v>1.0846836371535387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_xll.qlBlackVolTermStructureBlackVol(VolSurface_EURGBP!$H$2,$J61,L$60,TRUE)</f>
        <v>8.7824677607947224E-2</v>
      </c>
      <c r="M61" s="89">
        <f>_xll.qlBlackVolTermStructureBlackVol(VolSurface_EURGBP!$H$2,$J61,M$60,TRUE)</f>
        <v>8.1768010764717014E-2</v>
      </c>
      <c r="N61" s="89">
        <f>_xll.qlBlackVolTermStructureBlackVol(VolSurface_EURGBP!$H$2,$J61,N$60,TRUE)</f>
        <v>7.83826999336181E-2</v>
      </c>
      <c r="O61" s="89">
        <f>_xll.qlBlackVolTermStructureBlackVol(VolSurface_EURGBP!$H$2,$J61,O$60,TRUE)</f>
        <v>7.4838744703660268E-2</v>
      </c>
      <c r="P61" s="89">
        <f>_xll.qlBlackVolTermStructureBlackVol(VolSurface_EURGBP!$H$2,$J61,P$60,TRUE)</f>
        <v>7.3541126252464797E-2</v>
      </c>
      <c r="Q61" s="89">
        <f>_xll.qlBlackVolTermStructureBlackVol(VolSurface_EURGBP!$H$2,$J61,Q$60,TRUE)</f>
        <v>7.4156369822287543E-2</v>
      </c>
      <c r="R61" s="89">
        <f>_xll.qlBlackVolTermStructureBlackVol(VolSurface_EURGBP!$H$2,$J61,R$60,TRUE)</f>
        <v>7.7844141337286135E-2</v>
      </c>
      <c r="S61" s="89">
        <f>_xll.qlBlackVolTermStructureBlackVol(VolSurface_EURGBP!$H$2,$J61,S$60,TRUE)</f>
        <v>8.2339995846488892E-2</v>
      </c>
      <c r="T61" s="89">
        <f>_xll.qlBlackVolTermStructureBlackVol(VolSurface_EURGBP!$H$2,$J61,T$60,TRUE)</f>
        <v>8.9754362507784943E-2</v>
      </c>
      <c r="U61" s="89">
        <f>_xll.qlBlackVolTermStructureBlackVol(VolSurface_EURGBP!$H$2,$J61,U$60,TRUE)</f>
        <v>9.6397484197644476E-2</v>
      </c>
      <c r="V61" s="90">
        <f>_xll.qlBlackVolTermStructureBlackVol(VolSurface_EURGBP!$H$2,$J61,V$60,TRUE)</f>
        <v>0.10686491174886535</v>
      </c>
      <c r="X61" t="s">
        <v>22</v>
      </c>
      <c r="Y61">
        <v>43049</v>
      </c>
      <c r="Z61" t="s">
        <v>147</v>
      </c>
      <c r="AA61" s="264">
        <v>8.7824677607947224E-2</v>
      </c>
      <c r="AB61" s="264">
        <v>8.1768010764717014E-2</v>
      </c>
      <c r="AC61" s="264">
        <v>7.83826999336181E-2</v>
      </c>
      <c r="AD61" s="264">
        <v>7.4838744703660268E-2</v>
      </c>
      <c r="AE61" s="264">
        <v>7.3541126252464797E-2</v>
      </c>
      <c r="AF61" s="264">
        <v>7.4156369822287543E-2</v>
      </c>
      <c r="AG61" s="264">
        <v>7.7844141337286135E-2</v>
      </c>
      <c r="AH61" s="264">
        <v>8.2339995846488892E-2</v>
      </c>
      <c r="AI61" s="264">
        <v>8.9754362507784943E-2</v>
      </c>
      <c r="AJ61" s="264">
        <v>9.6397484197644476E-2</v>
      </c>
      <c r="AK61" s="264">
        <v>0.10686491174886535</v>
      </c>
      <c r="AN61" t="s">
        <v>22</v>
      </c>
      <c r="AO61">
        <v>43049</v>
      </c>
      <c r="AP61" t="s">
        <v>147</v>
      </c>
      <c r="AQ61" s="264">
        <v>8.7824677607947224E-2</v>
      </c>
      <c r="AR61" s="264">
        <v>8.1768010764717014E-2</v>
      </c>
      <c r="AS61" s="264">
        <v>7.83826999336181E-2</v>
      </c>
      <c r="AT61" s="264">
        <v>7.4838744703660268E-2</v>
      </c>
      <c r="AU61" s="264">
        <v>7.3541126252464797E-2</v>
      </c>
      <c r="AV61" s="264">
        <v>7.4156369822287543E-2</v>
      </c>
      <c r="AW61" s="264">
        <v>7.7844141337286135E-2</v>
      </c>
      <c r="AX61" s="264">
        <v>8.2339995846488892E-2</v>
      </c>
      <c r="AY61" s="264">
        <v>8.9754362507784943E-2</v>
      </c>
      <c r="AZ61" s="264">
        <v>9.6397484197644476E-2</v>
      </c>
      <c r="BA61" s="264">
        <v>0.10686491174886535</v>
      </c>
      <c r="BC61" s="264">
        <v>8.7824677607947224E-2</v>
      </c>
      <c r="BD61" s="264">
        <v>8.1768010764717014E-2</v>
      </c>
      <c r="BE61" s="264">
        <v>7.83826999336181E-2</v>
      </c>
      <c r="BF61" s="264">
        <v>7.4838744703660268E-2</v>
      </c>
      <c r="BG61" s="264">
        <v>7.3541126252464797E-2</v>
      </c>
      <c r="BH61" s="264">
        <v>7.4156369822287543E-2</v>
      </c>
      <c r="BI61" s="264">
        <v>7.7844141337286135E-2</v>
      </c>
      <c r="BJ61" s="264">
        <v>8.2339995846488892E-2</v>
      </c>
      <c r="BK61" s="264">
        <v>8.9754362507784943E-2</v>
      </c>
      <c r="BL61" s="264">
        <v>9.6397484197644476E-2</v>
      </c>
      <c r="BM61" s="264">
        <v>0.10686491174886535</v>
      </c>
      <c r="BO61" t="s">
        <v>22</v>
      </c>
      <c r="BP61">
        <v>43049</v>
      </c>
      <c r="BQ61" t="s">
        <v>147</v>
      </c>
      <c r="BR61" s="264">
        <v>8.7824677607947224E-2</v>
      </c>
      <c r="BS61" s="264">
        <v>8.1768010764717014E-2</v>
      </c>
      <c r="BT61" s="264">
        <v>7.83826999336181E-2</v>
      </c>
      <c r="BU61" s="264">
        <v>7.4838744703660268E-2</v>
      </c>
      <c r="BV61" s="264">
        <v>7.3541126252464797E-2</v>
      </c>
      <c r="BW61" s="264">
        <v>7.4156369822287543E-2</v>
      </c>
      <c r="BX61" s="264">
        <v>7.7844141337286135E-2</v>
      </c>
      <c r="BY61" s="264">
        <v>8.2339995846488892E-2</v>
      </c>
      <c r="BZ61" s="264">
        <v>8.9754362507784943E-2</v>
      </c>
      <c r="CA61" s="264">
        <v>9.6397484197644476E-2</v>
      </c>
      <c r="CB61" s="264">
        <v>0.10686491174886535</v>
      </c>
      <c r="CD61" s="264">
        <v>8.7824677607947224E-2</v>
      </c>
      <c r="CE61" s="264">
        <v>8.1768010764717014E-2</v>
      </c>
      <c r="CF61" s="264">
        <v>7.83826999336181E-2</v>
      </c>
      <c r="CG61" s="264">
        <v>7.4838744703660268E-2</v>
      </c>
      <c r="CH61" s="264">
        <v>7.3541126252464797E-2</v>
      </c>
      <c r="CI61" s="264">
        <v>7.4156369822287543E-2</v>
      </c>
      <c r="CJ61" s="264">
        <v>7.7844141337286135E-2</v>
      </c>
      <c r="CK61" s="264">
        <v>8.2339995846488892E-2</v>
      </c>
      <c r="CL61" s="264">
        <v>8.9754362507784943E-2</v>
      </c>
      <c r="CM61" s="264">
        <v>9.6397484197644476E-2</v>
      </c>
      <c r="CN61" s="264">
        <v>0.10686491174886535</v>
      </c>
    </row>
    <row r="62" spans="2:92">
      <c r="B62" s="10" t="s">
        <v>17</v>
      </c>
      <c r="C62" s="26"/>
      <c r="D62" s="218" t="str">
        <f>_xll.qlRealMCSimulation(,D52,B69:B161,B69:B161,D57,D58,D59,D60,D61)</f>
        <v>obj_003d3#0001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242">
        <f>_xll.qlBlackVolTermStructureBlackVol(VolSurface_EURGBP!$H$2,$J62,L$60,TRUE)</f>
        <v>7.9615494253361688E-2</v>
      </c>
      <c r="M62" s="92">
        <f>_xll.qlBlackVolTermStructureBlackVol(VolSurface_EURGBP!$H$2,$J62,M$60,TRUE)</f>
        <v>7.6626762020742312E-2</v>
      </c>
      <c r="N62" s="92">
        <f>_xll.qlBlackVolTermStructureBlackVol(VolSurface_EURGBP!$H$2,$J62,N$60,TRUE)</f>
        <v>7.5222361878106103E-2</v>
      </c>
      <c r="O62" s="92">
        <f>_xll.qlBlackVolTermStructureBlackVol(VolSurface_EURGBP!$H$2,$J62,O$60,TRUE)</f>
        <v>7.4167841421375363E-2</v>
      </c>
      <c r="P62" s="92">
        <f>_xll.qlBlackVolTermStructureBlackVol(VolSurface_EURGBP!$H$2,$J62,P$60,TRUE)</f>
        <v>7.4207037721542371E-2</v>
      </c>
      <c r="Q62" s="92">
        <f>_xll.qlBlackVolTermStructureBlackVol(VolSurface_EURGBP!$H$2,$J62,Q$60,TRUE)</f>
        <v>7.5357265045069913E-2</v>
      </c>
      <c r="R62" s="92">
        <f>_xll.qlBlackVolTermStructureBlackVol(VolSurface_EURGBP!$H$2,$J62,R$60,TRUE)</f>
        <v>7.8054174387981401E-2</v>
      </c>
      <c r="S62" s="92">
        <f>_xll.qlBlackVolTermStructureBlackVol(VolSurface_EURGBP!$H$2,$J62,S$60,TRUE)</f>
        <v>8.0981882654671988E-2</v>
      </c>
      <c r="T62" s="92">
        <f>_xll.qlBlackVolTermStructureBlackVol(VolSurface_EURGBP!$H$2,$J62,T$60,TRUE)</f>
        <v>8.5779696164935304E-2</v>
      </c>
      <c r="U62" s="92">
        <f>_xll.qlBlackVolTermStructureBlackVol(VolSurface_EURGBP!$H$2,$J62,U$60,TRUE)</f>
        <v>9.0165294443149357E-2</v>
      </c>
      <c r="V62" s="93">
        <f>_xll.qlBlackVolTermStructureBlackVol(VolSurface_EURGBP!$H$2,$J62,V$60,TRUE)</f>
        <v>9.725796335071521E-2</v>
      </c>
      <c r="X62" t="s">
        <v>29</v>
      </c>
      <c r="Y62">
        <v>43110</v>
      </c>
      <c r="Z62" t="s">
        <v>148</v>
      </c>
      <c r="AA62" s="264">
        <v>7.9615494253361688E-2</v>
      </c>
      <c r="AB62" s="264">
        <v>7.6626762020742312E-2</v>
      </c>
      <c r="AC62" s="264">
        <v>7.5222361878106103E-2</v>
      </c>
      <c r="AD62" s="264">
        <v>7.4167841421375363E-2</v>
      </c>
      <c r="AE62" s="264">
        <v>7.4207037721542371E-2</v>
      </c>
      <c r="AF62" s="264">
        <v>7.5357265045069913E-2</v>
      </c>
      <c r="AG62" s="264">
        <v>7.8054174387981401E-2</v>
      </c>
      <c r="AH62" s="264">
        <v>8.0981882654671988E-2</v>
      </c>
      <c r="AI62" s="264">
        <v>8.5779696164935304E-2</v>
      </c>
      <c r="AJ62" s="264">
        <v>9.0165294443149357E-2</v>
      </c>
      <c r="AK62" s="264">
        <v>9.725796335071521E-2</v>
      </c>
      <c r="AN62" t="s">
        <v>29</v>
      </c>
      <c r="AO62">
        <v>43110</v>
      </c>
      <c r="AP62" t="s">
        <v>148</v>
      </c>
      <c r="AQ62" s="264">
        <v>7.9615494253361688E-2</v>
      </c>
      <c r="AR62" s="264">
        <v>7.6626762020742312E-2</v>
      </c>
      <c r="AS62" s="264">
        <v>7.5222361878106103E-2</v>
      </c>
      <c r="AT62" s="264">
        <v>7.4167841421375363E-2</v>
      </c>
      <c r="AU62" s="264">
        <v>7.4207037721542371E-2</v>
      </c>
      <c r="AV62" s="264">
        <v>7.5357265045069913E-2</v>
      </c>
      <c r="AW62" s="264">
        <v>7.8054174387981401E-2</v>
      </c>
      <c r="AX62" s="264">
        <v>8.0981882654671988E-2</v>
      </c>
      <c r="AY62" s="264">
        <v>8.5779696164935304E-2</v>
      </c>
      <c r="AZ62" s="264">
        <v>9.0165294443149357E-2</v>
      </c>
      <c r="BA62" s="264">
        <v>9.725796335071521E-2</v>
      </c>
      <c r="BC62" s="264">
        <v>7.9615494253361688E-2</v>
      </c>
      <c r="BD62" s="264">
        <v>7.6626762020742312E-2</v>
      </c>
      <c r="BE62" s="264">
        <v>7.5222361878106103E-2</v>
      </c>
      <c r="BF62" s="264">
        <v>7.4167841421375363E-2</v>
      </c>
      <c r="BG62" s="264">
        <v>7.4207037721542371E-2</v>
      </c>
      <c r="BH62" s="264">
        <v>7.5357265045069913E-2</v>
      </c>
      <c r="BI62" s="264">
        <v>7.8054174387981401E-2</v>
      </c>
      <c r="BJ62" s="264">
        <v>8.0981882654671988E-2</v>
      </c>
      <c r="BK62" s="264">
        <v>8.5779696164935304E-2</v>
      </c>
      <c r="BL62" s="264">
        <v>9.0165294443149357E-2</v>
      </c>
      <c r="BM62" s="264">
        <v>9.725796335071521E-2</v>
      </c>
      <c r="BO62" t="s">
        <v>29</v>
      </c>
      <c r="BP62">
        <v>43110</v>
      </c>
      <c r="BQ62" t="s">
        <v>148</v>
      </c>
      <c r="BR62" s="264">
        <v>7.9615494253361688E-2</v>
      </c>
      <c r="BS62" s="264">
        <v>7.6626762020742312E-2</v>
      </c>
      <c r="BT62" s="264">
        <v>7.5222361878106103E-2</v>
      </c>
      <c r="BU62" s="264">
        <v>7.4167841421375363E-2</v>
      </c>
      <c r="BV62" s="264">
        <v>7.4207037721542371E-2</v>
      </c>
      <c r="BW62" s="264">
        <v>7.5357265045069913E-2</v>
      </c>
      <c r="BX62" s="264">
        <v>7.8054174387981401E-2</v>
      </c>
      <c r="BY62" s="264">
        <v>8.0981882654671988E-2</v>
      </c>
      <c r="BZ62" s="264">
        <v>8.5779696164935304E-2</v>
      </c>
      <c r="CA62" s="264">
        <v>9.0165294443149357E-2</v>
      </c>
      <c r="CB62" s="264">
        <v>9.725796335071521E-2</v>
      </c>
      <c r="CD62" s="264">
        <v>7.9615494253361688E-2</v>
      </c>
      <c r="CE62" s="264">
        <v>7.6626762020742312E-2</v>
      </c>
      <c r="CF62" s="264">
        <v>7.5222361878106103E-2</v>
      </c>
      <c r="CG62" s="264">
        <v>7.4167841421375363E-2</v>
      </c>
      <c r="CH62" s="264">
        <v>7.4207037721542371E-2</v>
      </c>
      <c r="CI62" s="264">
        <v>7.5357265045069913E-2</v>
      </c>
      <c r="CJ62" s="264">
        <v>7.8054174387981401E-2</v>
      </c>
      <c r="CK62" s="264">
        <v>8.0981882654671988E-2</v>
      </c>
      <c r="CL62" s="264">
        <v>8.5779696164935304E-2</v>
      </c>
      <c r="CM62" s="264">
        <v>9.0165294443149357E-2</v>
      </c>
      <c r="CN62" s="264">
        <v>9.725796335071521E-2</v>
      </c>
    </row>
    <row r="63" spans="2:92">
      <c r="B63" s="13" t="s">
        <v>18</v>
      </c>
      <c r="C63" s="24"/>
      <c r="D63" s="235" t="s">
        <v>169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_xll.qlBlackVolTermStructureBlackVol(VolSurface_EURGBP!$H$2,$J63,L$60,TRUE)</f>
        <v>7.9359586068159807E-2</v>
      </c>
      <c r="M63" s="92">
        <f>_xll.qlBlackVolTermStructureBlackVol(VolSurface_EURGBP!$H$2,$J63,M$60,TRUE)</f>
        <v>7.807150708784083E-2</v>
      </c>
      <c r="N63" s="92">
        <f>_xll.qlBlackVolTermStructureBlackVol(VolSurface_EURGBP!$H$2,$J63,N$60,TRUE)</f>
        <v>7.7600147180109311E-2</v>
      </c>
      <c r="O63" s="92">
        <f>_xll.qlBlackVolTermStructureBlackVol(VolSurface_EURGBP!$H$2,$J63,O$60,TRUE)</f>
        <v>7.7472483065450376E-2</v>
      </c>
      <c r="P63" s="92">
        <f>_xll.qlBlackVolTermStructureBlackVol(VolSurface_EURGBP!$H$2,$J63,P$60,TRUE)</f>
        <v>7.7816287336267193E-2</v>
      </c>
      <c r="Q63" s="92">
        <f>_xll.qlBlackVolTermStructureBlackVol(VolSurface_EURGBP!$H$2,$J63,Q$60,TRUE)</f>
        <v>7.8787763519219081E-2</v>
      </c>
      <c r="R63" s="92">
        <f>_xll.qlBlackVolTermStructureBlackVol(VolSurface_EURGBP!$H$2,$J63,R$60,TRUE)</f>
        <v>8.0588226710301664E-2</v>
      </c>
      <c r="S63" s="92">
        <f>_xll.qlBlackVolTermStructureBlackVol(VolSurface_EURGBP!$H$2,$J63,S$60,TRUE)</f>
        <v>8.2442360804940773E-2</v>
      </c>
      <c r="T63" s="92">
        <f>_xll.qlBlackVolTermStructureBlackVol(VolSurface_EURGBP!$H$2,$J63,T$60,TRUE)</f>
        <v>8.5480476853299694E-2</v>
      </c>
      <c r="U63" s="92">
        <f>_xll.qlBlackVolTermStructureBlackVol(VolSurface_EURGBP!$H$2,$J63,U$60,TRUE)</f>
        <v>8.8309992551770813E-2</v>
      </c>
      <c r="V63" s="93">
        <f>_xll.qlBlackVolTermStructureBlackVol(VolSurface_EURGBP!$H$2,$J63,V$60,TRUE)</f>
        <v>9.3011915144555729E-2</v>
      </c>
      <c r="X63" t="s">
        <v>32</v>
      </c>
      <c r="Y63">
        <v>43200</v>
      </c>
      <c r="Z63" t="s">
        <v>149</v>
      </c>
      <c r="AA63" s="264">
        <v>7.9359586068159807E-2</v>
      </c>
      <c r="AB63" s="264">
        <v>7.807150708784083E-2</v>
      </c>
      <c r="AC63" s="264">
        <v>7.7600147180109311E-2</v>
      </c>
      <c r="AD63" s="264">
        <v>7.7472483065450376E-2</v>
      </c>
      <c r="AE63" s="264">
        <v>7.7816287336267193E-2</v>
      </c>
      <c r="AF63" s="264">
        <v>7.8787763519219081E-2</v>
      </c>
      <c r="AG63" s="264">
        <v>8.0588226710301664E-2</v>
      </c>
      <c r="AH63" s="264">
        <v>8.2442360804940773E-2</v>
      </c>
      <c r="AI63" s="264">
        <v>8.5480476853299694E-2</v>
      </c>
      <c r="AJ63" s="264">
        <v>8.8309992551770813E-2</v>
      </c>
      <c r="AK63" s="264">
        <v>9.3011915144555729E-2</v>
      </c>
      <c r="AN63" t="s">
        <v>32</v>
      </c>
      <c r="AO63">
        <v>43200</v>
      </c>
      <c r="AP63" t="s">
        <v>149</v>
      </c>
      <c r="AQ63" s="264">
        <v>7.9359586068159807E-2</v>
      </c>
      <c r="AR63" s="264">
        <v>7.807150708784083E-2</v>
      </c>
      <c r="AS63" s="264">
        <v>7.7600147180109311E-2</v>
      </c>
      <c r="AT63" s="264">
        <v>7.7472483065450376E-2</v>
      </c>
      <c r="AU63" s="264">
        <v>7.7816287336267193E-2</v>
      </c>
      <c r="AV63" s="264">
        <v>7.8787763519219081E-2</v>
      </c>
      <c r="AW63" s="264">
        <v>8.0588226710301664E-2</v>
      </c>
      <c r="AX63" s="264">
        <v>8.2442360804940773E-2</v>
      </c>
      <c r="AY63" s="264">
        <v>8.5480476853299694E-2</v>
      </c>
      <c r="AZ63" s="264">
        <v>8.8309992551770813E-2</v>
      </c>
      <c r="BA63" s="264">
        <v>9.3011915144555729E-2</v>
      </c>
      <c r="BC63" s="264">
        <v>7.9359586068159807E-2</v>
      </c>
      <c r="BD63" s="264">
        <v>7.807150708784083E-2</v>
      </c>
      <c r="BE63" s="264">
        <v>7.7600147180109311E-2</v>
      </c>
      <c r="BF63" s="264">
        <v>7.7472483065450376E-2</v>
      </c>
      <c r="BG63" s="264">
        <v>7.7816287336267193E-2</v>
      </c>
      <c r="BH63" s="264">
        <v>7.8787763519219081E-2</v>
      </c>
      <c r="BI63" s="264">
        <v>8.0588226710301664E-2</v>
      </c>
      <c r="BJ63" s="264">
        <v>8.2442360804940773E-2</v>
      </c>
      <c r="BK63" s="264">
        <v>8.5480476853299694E-2</v>
      </c>
      <c r="BL63" s="264">
        <v>8.8309992551770813E-2</v>
      </c>
      <c r="BM63" s="264">
        <v>9.3011915144555729E-2</v>
      </c>
      <c r="BO63" t="s">
        <v>32</v>
      </c>
      <c r="BP63">
        <v>43200</v>
      </c>
      <c r="BQ63" t="s">
        <v>149</v>
      </c>
      <c r="BR63" s="264">
        <v>7.9359586068159807E-2</v>
      </c>
      <c r="BS63" s="264">
        <v>7.807150708784083E-2</v>
      </c>
      <c r="BT63" s="264">
        <v>7.7600147180109311E-2</v>
      </c>
      <c r="BU63" s="264">
        <v>7.7472483065450376E-2</v>
      </c>
      <c r="BV63" s="264">
        <v>7.7816287336267193E-2</v>
      </c>
      <c r="BW63" s="264">
        <v>7.8787763519219081E-2</v>
      </c>
      <c r="BX63" s="264">
        <v>8.0588226710301664E-2</v>
      </c>
      <c r="BY63" s="264">
        <v>8.2442360804940773E-2</v>
      </c>
      <c r="BZ63" s="264">
        <v>8.5480476853299694E-2</v>
      </c>
      <c r="CA63" s="264">
        <v>8.8309992551770813E-2</v>
      </c>
      <c r="CB63" s="264">
        <v>9.3011915144555729E-2</v>
      </c>
      <c r="CD63" s="264">
        <v>7.9359586068159807E-2</v>
      </c>
      <c r="CE63" s="264">
        <v>7.807150708784083E-2</v>
      </c>
      <c r="CF63" s="264">
        <v>7.7600147180109311E-2</v>
      </c>
      <c r="CG63" s="264">
        <v>7.7472483065450376E-2</v>
      </c>
      <c r="CH63" s="264">
        <v>7.7816287336267193E-2</v>
      </c>
      <c r="CI63" s="264">
        <v>7.8787763519219081E-2</v>
      </c>
      <c r="CJ63" s="264">
        <v>8.0588226710301664E-2</v>
      </c>
      <c r="CK63" s="264">
        <v>8.2442360804940773E-2</v>
      </c>
      <c r="CL63" s="264">
        <v>8.5480476853299694E-2</v>
      </c>
      <c r="CM63" s="264">
        <v>8.8309992551770813E-2</v>
      </c>
      <c r="CN63" s="264">
        <v>9.3011915144555729E-2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_xll.qlBlackVolTermStructureBlackVol(VolSurface_EURGBP!$H$2,$J64,L$60,TRUE)</f>
        <v>7.9134361228179018E-2</v>
      </c>
      <c r="M64" s="92">
        <f>_xll.qlBlackVolTermStructureBlackVol(VolSurface_EURGBP!$H$2,$J64,M$60,TRUE)</f>
        <v>7.8553324981477018E-2</v>
      </c>
      <c r="N64" s="92">
        <f>_xll.qlBlackVolTermStructureBlackVol(VolSurface_EURGBP!$H$2,$J64,N$60,TRUE)</f>
        <v>7.8455055532560644E-2</v>
      </c>
      <c r="O64" s="92">
        <f>_xll.qlBlackVolTermStructureBlackVol(VolSurface_EURGBP!$H$2,$J64,O$60,TRUE)</f>
        <v>7.8702272550765798E-2</v>
      </c>
      <c r="P64" s="92">
        <f>_xll.qlBlackVolTermStructureBlackVol(VolSurface_EURGBP!$H$2,$J64,P$60,TRUE)</f>
        <v>7.9197635337246691E-2</v>
      </c>
      <c r="Q64" s="92">
        <f>_xll.qlBlackVolTermStructureBlackVol(VolSurface_EURGBP!$H$2,$J64,Q$60,TRUE)</f>
        <v>8.0185112419934396E-2</v>
      </c>
      <c r="R64" s="92">
        <f>_xll.qlBlackVolTermStructureBlackVol(VolSurface_EURGBP!$H$2,$J64,R$60,TRUE)</f>
        <v>8.1781842828642287E-2</v>
      </c>
      <c r="S64" s="92">
        <f>_xll.qlBlackVolTermStructureBlackVol(VolSurface_EURGBP!$H$2,$J64,S$60,TRUE)</f>
        <v>8.3339281566998352E-2</v>
      </c>
      <c r="T64" s="92">
        <f>_xll.qlBlackVolTermStructureBlackVol(VolSurface_EURGBP!$H$2,$J64,T$60,TRUE)</f>
        <v>8.5831212309370936E-2</v>
      </c>
      <c r="U64" s="92">
        <f>_xll.qlBlackVolTermStructureBlackVol(VolSurface_EURGBP!$H$2,$J64,U$60,TRUE)</f>
        <v>8.8131987724070215E-2</v>
      </c>
      <c r="V64" s="93">
        <f>_xll.qlBlackVolTermStructureBlackVol(VolSurface_EURGBP!$H$2,$J64,V$60,TRUE)</f>
        <v>9.1957005254369423E-2</v>
      </c>
      <c r="X64" t="s">
        <v>33</v>
      </c>
      <c r="Y64">
        <v>43291</v>
      </c>
      <c r="Z64" t="s">
        <v>150</v>
      </c>
      <c r="AA64" s="264">
        <v>7.9134361228179018E-2</v>
      </c>
      <c r="AB64" s="264">
        <v>7.8553324981477018E-2</v>
      </c>
      <c r="AC64" s="264">
        <v>7.8455055532560644E-2</v>
      </c>
      <c r="AD64" s="264">
        <v>7.8702272550765798E-2</v>
      </c>
      <c r="AE64" s="264">
        <v>7.9197635337246691E-2</v>
      </c>
      <c r="AF64" s="264">
        <v>8.0185112419934396E-2</v>
      </c>
      <c r="AG64" s="264">
        <v>8.1781842828642287E-2</v>
      </c>
      <c r="AH64" s="264">
        <v>8.3339281566998352E-2</v>
      </c>
      <c r="AI64" s="264">
        <v>8.5831212309370936E-2</v>
      </c>
      <c r="AJ64" s="264">
        <v>8.8131987724070215E-2</v>
      </c>
      <c r="AK64" s="264">
        <v>9.1957005254369423E-2</v>
      </c>
      <c r="AN64" t="s">
        <v>33</v>
      </c>
      <c r="AO64">
        <v>43291</v>
      </c>
      <c r="AP64" t="s">
        <v>150</v>
      </c>
      <c r="AQ64" s="264">
        <v>7.9134361228179018E-2</v>
      </c>
      <c r="AR64" s="264">
        <v>7.8553324981477018E-2</v>
      </c>
      <c r="AS64" s="264">
        <v>7.8455055532560644E-2</v>
      </c>
      <c r="AT64" s="264">
        <v>7.8702272550765798E-2</v>
      </c>
      <c r="AU64" s="264">
        <v>7.9197635337246691E-2</v>
      </c>
      <c r="AV64" s="264">
        <v>8.0185112419934396E-2</v>
      </c>
      <c r="AW64" s="264">
        <v>8.1781842828642287E-2</v>
      </c>
      <c r="AX64" s="264">
        <v>8.3339281566998352E-2</v>
      </c>
      <c r="AY64" s="264">
        <v>8.5831212309370936E-2</v>
      </c>
      <c r="AZ64" s="264">
        <v>8.8131987724070215E-2</v>
      </c>
      <c r="BA64" s="264">
        <v>9.1957005254369423E-2</v>
      </c>
      <c r="BC64" s="264">
        <v>7.9134361228179018E-2</v>
      </c>
      <c r="BD64" s="264">
        <v>7.8553324981477018E-2</v>
      </c>
      <c r="BE64" s="264">
        <v>7.8455055532560644E-2</v>
      </c>
      <c r="BF64" s="264">
        <v>7.8702272550765798E-2</v>
      </c>
      <c r="BG64" s="264">
        <v>7.9197635337246691E-2</v>
      </c>
      <c r="BH64" s="264">
        <v>8.0185112419934396E-2</v>
      </c>
      <c r="BI64" s="264">
        <v>8.1781842828642287E-2</v>
      </c>
      <c r="BJ64" s="264">
        <v>8.3339281566998352E-2</v>
      </c>
      <c r="BK64" s="264">
        <v>8.5831212309370936E-2</v>
      </c>
      <c r="BL64" s="264">
        <v>8.8131987724070215E-2</v>
      </c>
      <c r="BM64" s="264">
        <v>9.1957005254369423E-2</v>
      </c>
      <c r="BO64" t="s">
        <v>33</v>
      </c>
      <c r="BP64">
        <v>43291</v>
      </c>
      <c r="BQ64" t="s">
        <v>150</v>
      </c>
      <c r="BR64" s="264">
        <v>7.9134361228179018E-2</v>
      </c>
      <c r="BS64" s="264">
        <v>7.8553324981477018E-2</v>
      </c>
      <c r="BT64" s="264">
        <v>7.8455055532560644E-2</v>
      </c>
      <c r="BU64" s="264">
        <v>7.8702272550765798E-2</v>
      </c>
      <c r="BV64" s="264">
        <v>7.9197635337246691E-2</v>
      </c>
      <c r="BW64" s="264">
        <v>8.0185112419934396E-2</v>
      </c>
      <c r="BX64" s="264">
        <v>8.1781842828642287E-2</v>
      </c>
      <c r="BY64" s="264">
        <v>8.3339281566998352E-2</v>
      </c>
      <c r="BZ64" s="264">
        <v>8.5831212309370936E-2</v>
      </c>
      <c r="CA64" s="264">
        <v>8.8131987724070215E-2</v>
      </c>
      <c r="CB64" s="264">
        <v>9.1957005254369423E-2</v>
      </c>
      <c r="CD64" s="264">
        <v>7.9134361228179018E-2</v>
      </c>
      <c r="CE64" s="264">
        <v>7.8553324981477018E-2</v>
      </c>
      <c r="CF64" s="264">
        <v>7.8455055532560644E-2</v>
      </c>
      <c r="CG64" s="264">
        <v>7.8702272550765798E-2</v>
      </c>
      <c r="CH64" s="264">
        <v>7.9197635337246691E-2</v>
      </c>
      <c r="CI64" s="264">
        <v>8.0185112419934396E-2</v>
      </c>
      <c r="CJ64" s="264">
        <v>8.1781842828642287E-2</v>
      </c>
      <c r="CK64" s="264">
        <v>8.3339281566998352E-2</v>
      </c>
      <c r="CL64" s="264">
        <v>8.5831212309370936E-2</v>
      </c>
      <c r="CM64" s="264">
        <v>8.8131987724070215E-2</v>
      </c>
      <c r="CN64" s="264">
        <v>9.1957005254369423E-2</v>
      </c>
    </row>
    <row r="65" spans="2:92">
      <c r="B65" s="15" t="s">
        <v>20</v>
      </c>
      <c r="C65" s="26"/>
      <c r="D65" s="36" t="b">
        <f>IF(D64,_xll.qlRealMCSimulationCalcAssetAdjuster(D62,B69:B126,C17:C18,D63),"[DISABLED]")</f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_xll.qlBlackVolTermStructureBlackVol(VolSurface_EURGBP!$H$2,$J65,L$60,TRUE)</f>
        <v>7.9869795192369739E-2</v>
      </c>
      <c r="M65" s="95">
        <f>_xll.qlBlackVolTermStructureBlackVol(VolSurface_EURGBP!$H$2,$J65,M$60,TRUE)</f>
        <v>7.949760140021897E-2</v>
      </c>
      <c r="N65" s="95">
        <f>_xll.qlBlackVolTermStructureBlackVol(VolSurface_EURGBP!$H$2,$J65,N$60,TRUE)</f>
        <v>7.949661630021404E-2</v>
      </c>
      <c r="O65" s="95">
        <f>_xll.qlBlackVolTermStructureBlackVol(VolSurface_EURGBP!$H$2,$J65,O$60,TRUE)</f>
        <v>7.9821836846337785E-2</v>
      </c>
      <c r="P65" s="95">
        <f>_xll.qlBlackVolTermStructureBlackVol(VolSurface_EURGBP!$H$2,$J65,P$60,TRUE)</f>
        <v>8.0327890271510591E-2</v>
      </c>
      <c r="Q65" s="95">
        <f>_xll.qlBlackVolTermStructureBlackVol(VolSurface_EURGBP!$H$2,$J65,Q$60,TRUE)</f>
        <v>8.1269363029002575E-2</v>
      </c>
      <c r="R65" s="95">
        <f>_xll.qlBlackVolTermStructureBlackVol(VolSurface_EURGBP!$H$2,$J65,R$60,TRUE)</f>
        <v>8.2739838276068539E-2</v>
      </c>
      <c r="S65" s="95">
        <f>_xll.qlBlackVolTermStructureBlackVol(VolSurface_EURGBP!$H$2,$J65,S$60,TRUE)</f>
        <v>8.4153162482268132E-2</v>
      </c>
      <c r="T65" s="95">
        <f>_xll.qlBlackVolTermStructureBlackVol(VolSurface_EURGBP!$H$2,$J65,T$60,TRUE)</f>
        <v>8.6400888517709218E-2</v>
      </c>
      <c r="U65" s="95">
        <f>_xll.qlBlackVolTermStructureBlackVol(VolSurface_EURGBP!$H$2,$J65,U$60,TRUE)</f>
        <v>8.8473389687547269E-2</v>
      </c>
      <c r="V65" s="96">
        <f>_xll.qlBlackVolTermStructureBlackVol(VolSurface_EURGBP!$H$2,$J65,V$60,TRUE)</f>
        <v>9.1925182650179835E-2</v>
      </c>
      <c r="X65" t="s">
        <v>24</v>
      </c>
      <c r="Y65">
        <v>43383</v>
      </c>
      <c r="Z65" t="s">
        <v>151</v>
      </c>
      <c r="AA65" s="264">
        <v>7.9869795192369739E-2</v>
      </c>
      <c r="AB65" s="264">
        <v>7.949760140021897E-2</v>
      </c>
      <c r="AC65" s="264">
        <v>7.949661630021404E-2</v>
      </c>
      <c r="AD65" s="264">
        <v>7.9821836846337785E-2</v>
      </c>
      <c r="AE65" s="264">
        <v>8.0327890271510591E-2</v>
      </c>
      <c r="AF65" s="264">
        <v>8.1269363029002575E-2</v>
      </c>
      <c r="AG65" s="264">
        <v>8.2739838276068539E-2</v>
      </c>
      <c r="AH65" s="264">
        <v>8.4153162482268132E-2</v>
      </c>
      <c r="AI65" s="264">
        <v>8.6400888517709218E-2</v>
      </c>
      <c r="AJ65" s="264">
        <v>8.8473389687547269E-2</v>
      </c>
      <c r="AK65" s="264">
        <v>9.1925182650179835E-2</v>
      </c>
      <c r="AN65" t="s">
        <v>24</v>
      </c>
      <c r="AO65">
        <v>43383</v>
      </c>
      <c r="AP65" t="s">
        <v>151</v>
      </c>
      <c r="AQ65" s="264">
        <v>7.9869795192369739E-2</v>
      </c>
      <c r="AR65" s="264">
        <v>7.949760140021897E-2</v>
      </c>
      <c r="AS65" s="264">
        <v>7.949661630021404E-2</v>
      </c>
      <c r="AT65" s="264">
        <v>7.9821836846337785E-2</v>
      </c>
      <c r="AU65" s="264">
        <v>8.0327890271510591E-2</v>
      </c>
      <c r="AV65" s="264">
        <v>8.1269363029002575E-2</v>
      </c>
      <c r="AW65" s="264">
        <v>8.2739838276068539E-2</v>
      </c>
      <c r="AX65" s="264">
        <v>8.4153162482268132E-2</v>
      </c>
      <c r="AY65" s="264">
        <v>8.6400888517709218E-2</v>
      </c>
      <c r="AZ65" s="264">
        <v>8.8473389687547269E-2</v>
      </c>
      <c r="BA65" s="264">
        <v>9.1925182650179835E-2</v>
      </c>
      <c r="BC65" s="264">
        <v>7.9869795192369739E-2</v>
      </c>
      <c r="BD65" s="264">
        <v>7.949760140021897E-2</v>
      </c>
      <c r="BE65" s="264">
        <v>7.949661630021404E-2</v>
      </c>
      <c r="BF65" s="264">
        <v>7.9821836846337785E-2</v>
      </c>
      <c r="BG65" s="264">
        <v>8.0327890271510591E-2</v>
      </c>
      <c r="BH65" s="264">
        <v>8.1269363029002575E-2</v>
      </c>
      <c r="BI65" s="264">
        <v>8.2739838276068539E-2</v>
      </c>
      <c r="BJ65" s="264">
        <v>8.4153162482268132E-2</v>
      </c>
      <c r="BK65" s="264">
        <v>8.6400888517709218E-2</v>
      </c>
      <c r="BL65" s="264">
        <v>8.8473389687547269E-2</v>
      </c>
      <c r="BM65" s="264">
        <v>9.1925182650179835E-2</v>
      </c>
      <c r="BO65" t="s">
        <v>24</v>
      </c>
      <c r="BP65">
        <v>43383</v>
      </c>
      <c r="BQ65" t="s">
        <v>151</v>
      </c>
      <c r="BR65" s="264">
        <v>7.9869795192369739E-2</v>
      </c>
      <c r="BS65" s="264">
        <v>7.949760140021897E-2</v>
      </c>
      <c r="BT65" s="264">
        <v>7.949661630021404E-2</v>
      </c>
      <c r="BU65" s="264">
        <v>7.9821836846337785E-2</v>
      </c>
      <c r="BV65" s="264">
        <v>8.0327890271510591E-2</v>
      </c>
      <c r="BW65" s="264">
        <v>8.1269363029002575E-2</v>
      </c>
      <c r="BX65" s="264">
        <v>8.2739838276068539E-2</v>
      </c>
      <c r="BY65" s="264">
        <v>8.4153162482268132E-2</v>
      </c>
      <c r="BZ65" s="264">
        <v>8.6400888517709218E-2</v>
      </c>
      <c r="CA65" s="264">
        <v>8.8473389687547269E-2</v>
      </c>
      <c r="CB65" s="264">
        <v>9.1925182650179835E-2</v>
      </c>
      <c r="CD65" s="264">
        <v>7.9869795192369739E-2</v>
      </c>
      <c r="CE65" s="264">
        <v>7.949760140021897E-2</v>
      </c>
      <c r="CF65" s="264">
        <v>7.949661630021404E-2</v>
      </c>
      <c r="CG65" s="264">
        <v>7.9821836846337785E-2</v>
      </c>
      <c r="CH65" s="264">
        <v>8.0327890271510591E-2</v>
      </c>
      <c r="CI65" s="264">
        <v>8.1269363029002575E-2</v>
      </c>
      <c r="CJ65" s="264">
        <v>8.2739838276068539E-2</v>
      </c>
      <c r="CK65" s="264">
        <v>8.4153162482268132E-2</v>
      </c>
      <c r="CL65" s="264">
        <v>8.6400888517709218E-2</v>
      </c>
      <c r="CM65" s="264">
        <v>8.8473389687547269E-2</v>
      </c>
      <c r="CN65" s="264">
        <v>9.1925182650179835E-2</v>
      </c>
    </row>
    <row r="66" spans="2:92">
      <c r="D66" t="str">
        <f>_xll.ohRangeRetrieveError(D63)</f>
        <v/>
      </c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C66" s="264"/>
      <c r="BD66" s="264"/>
      <c r="BE66" s="264"/>
      <c r="BF66" s="264"/>
      <c r="BG66" s="264"/>
      <c r="BH66" s="264"/>
      <c r="BI66" s="264"/>
      <c r="BJ66" s="264"/>
      <c r="BK66" s="264"/>
      <c r="BL66" s="264"/>
      <c r="BM66" s="264"/>
      <c r="BR66" s="264"/>
      <c r="BS66" s="264"/>
      <c r="BT66" s="264"/>
      <c r="BU66" s="264"/>
      <c r="BV66" s="264"/>
      <c r="BW66" s="264"/>
      <c r="BX66" s="264"/>
      <c r="BY66" s="264"/>
      <c r="BZ66" s="264"/>
      <c r="CA66" s="264"/>
      <c r="CB66" s="264"/>
      <c r="CD66" s="264"/>
      <c r="CE66" s="264"/>
      <c r="CF66" s="264"/>
      <c r="CG66" s="264"/>
      <c r="CH66" s="264"/>
      <c r="CI66" s="264"/>
      <c r="CJ66" s="264"/>
      <c r="CK66" s="264"/>
      <c r="CL66" s="264"/>
      <c r="CM66" s="264"/>
      <c r="CN66" s="264"/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s="264" t="s">
        <v>31</v>
      </c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N67" t="s">
        <v>93</v>
      </c>
      <c r="AQ67" s="264" t="s">
        <v>31</v>
      </c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C67" s="264" t="s">
        <v>31</v>
      </c>
      <c r="BD67" s="264"/>
      <c r="BE67" s="264"/>
      <c r="BF67" s="264"/>
      <c r="BG67" s="264"/>
      <c r="BH67" s="264"/>
      <c r="BI67" s="264"/>
      <c r="BJ67" s="264"/>
      <c r="BK67" s="264"/>
      <c r="BL67" s="264"/>
      <c r="BM67" s="264"/>
      <c r="BO67" t="s">
        <v>93</v>
      </c>
      <c r="BR67" s="264" t="s">
        <v>31</v>
      </c>
      <c r="BS67" s="264"/>
      <c r="BT67" s="264"/>
      <c r="BU67" s="264"/>
      <c r="BV67" s="264"/>
      <c r="BW67" s="264"/>
      <c r="BX67" s="264"/>
      <c r="BY67" s="264"/>
      <c r="BZ67" s="264"/>
      <c r="CA67" s="264"/>
      <c r="CB67" s="264"/>
      <c r="CD67" s="264" t="s">
        <v>31</v>
      </c>
      <c r="CE67" s="264"/>
      <c r="CF67" s="264"/>
      <c r="CG67" s="264"/>
      <c r="CH67" s="264"/>
      <c r="CI67" s="264"/>
      <c r="CJ67" s="264"/>
      <c r="CK67" s="264"/>
      <c r="CL67" s="264"/>
      <c r="CM67" s="264"/>
      <c r="CN67" s="264"/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9">L60</f>
        <v>0.93783084196211497</v>
      </c>
      <c r="M68" s="78">
        <f t="shared" si="19"/>
        <v>0.9525250595146586</v>
      </c>
      <c r="N68" s="78">
        <f t="shared" si="19"/>
        <v>0.9621378809473865</v>
      </c>
      <c r="O68" s="78">
        <f t="shared" si="19"/>
        <v>0.97580128526763166</v>
      </c>
      <c r="P68" s="78">
        <f t="shared" si="19"/>
        <v>0.98642410226775057</v>
      </c>
      <c r="Q68" s="78">
        <f t="shared" si="19"/>
        <v>1</v>
      </c>
      <c r="R68" s="78">
        <f t="shared" si="19"/>
        <v>1.0159173094247689</v>
      </c>
      <c r="S68" s="78">
        <f t="shared" si="19"/>
        <v>1.0286587116064256</v>
      </c>
      <c r="T68" s="78">
        <f t="shared" si="19"/>
        <v>1.0464573763345759</v>
      </c>
      <c r="U68" s="78">
        <f t="shared" si="19"/>
        <v>1.061404861051086</v>
      </c>
      <c r="V68" s="67">
        <f t="shared" si="19"/>
        <v>1.0846836371535387</v>
      </c>
      <c r="X68" t="s">
        <v>25</v>
      </c>
      <c r="Y68" t="s">
        <v>30</v>
      </c>
      <c r="Z68" t="s">
        <v>4</v>
      </c>
      <c r="AA68" s="264">
        <v>0.93783084196211497</v>
      </c>
      <c r="AB68" s="264">
        <v>0.9525250595146586</v>
      </c>
      <c r="AC68" s="264">
        <v>0.9621378809473865</v>
      </c>
      <c r="AD68" s="264">
        <v>0.97580128526763166</v>
      </c>
      <c r="AE68" s="264">
        <v>0.98642410226775057</v>
      </c>
      <c r="AF68" s="264">
        <v>1</v>
      </c>
      <c r="AG68" s="264">
        <v>1.0159173094247689</v>
      </c>
      <c r="AH68" s="264">
        <v>1.0286587116064256</v>
      </c>
      <c r="AI68" s="264">
        <v>1.0464573763345759</v>
      </c>
      <c r="AJ68" s="264">
        <v>1.061404861051086</v>
      </c>
      <c r="AK68" s="264">
        <v>1.0846836371535387</v>
      </c>
      <c r="AN68" t="s">
        <v>25</v>
      </c>
      <c r="AO68" t="s">
        <v>30</v>
      </c>
      <c r="AP68" t="s">
        <v>4</v>
      </c>
      <c r="AQ68" s="264">
        <v>0.93783084196211497</v>
      </c>
      <c r="AR68" s="264">
        <v>0.9525250595146586</v>
      </c>
      <c r="AS68" s="264">
        <v>0.9621378809473865</v>
      </c>
      <c r="AT68" s="264">
        <v>0.97580128526763166</v>
      </c>
      <c r="AU68" s="264">
        <v>0.98642410226775057</v>
      </c>
      <c r="AV68" s="264">
        <v>1</v>
      </c>
      <c r="AW68" s="264">
        <v>1.0159173094247689</v>
      </c>
      <c r="AX68" s="264">
        <v>1.0286587116064256</v>
      </c>
      <c r="AY68" s="264">
        <v>1.0464573763345759</v>
      </c>
      <c r="AZ68" s="264">
        <v>1.061404861051086</v>
      </c>
      <c r="BA68" s="264">
        <v>1.0846836371535387</v>
      </c>
      <c r="BC68" s="264">
        <v>0.93783084196211497</v>
      </c>
      <c r="BD68" s="264">
        <v>0.9525250595146586</v>
      </c>
      <c r="BE68" s="264">
        <v>0.9621378809473865</v>
      </c>
      <c r="BF68" s="264">
        <v>0.97580128526763166</v>
      </c>
      <c r="BG68" s="264">
        <v>0.98642410226775057</v>
      </c>
      <c r="BH68" s="264">
        <v>1</v>
      </c>
      <c r="BI68" s="264">
        <v>1.0159173094247689</v>
      </c>
      <c r="BJ68" s="264">
        <v>1.0286587116064256</v>
      </c>
      <c r="BK68" s="264">
        <v>1.0464573763345759</v>
      </c>
      <c r="BL68" s="264">
        <v>1.061404861051086</v>
      </c>
      <c r="BM68" s="264">
        <v>1.0846836371535387</v>
      </c>
      <c r="BO68" t="s">
        <v>25</v>
      </c>
      <c r="BP68" t="s">
        <v>30</v>
      </c>
      <c r="BQ68" t="s">
        <v>4</v>
      </c>
      <c r="BR68" s="264">
        <v>0.93783084196211497</v>
      </c>
      <c r="BS68" s="264">
        <v>0.9525250595146586</v>
      </c>
      <c r="BT68" s="264">
        <v>0.9621378809473865</v>
      </c>
      <c r="BU68" s="264">
        <v>0.97580128526763166</v>
      </c>
      <c r="BV68" s="264">
        <v>0.98642410226775057</v>
      </c>
      <c r="BW68" s="264">
        <v>1</v>
      </c>
      <c r="BX68" s="264">
        <v>1.0159173094247689</v>
      </c>
      <c r="BY68" s="264">
        <v>1.0286587116064256</v>
      </c>
      <c r="BZ68" s="264">
        <v>1.0464573763345759</v>
      </c>
      <c r="CA68" s="264">
        <v>1.061404861051086</v>
      </c>
      <c r="CB68" s="264">
        <v>1.0846836371535387</v>
      </c>
      <c r="CD68" s="264">
        <v>0.93783084196211497</v>
      </c>
      <c r="CE68" s="264">
        <v>0.9525250595146586</v>
      </c>
      <c r="CF68" s="264">
        <v>0.9621378809473865</v>
      </c>
      <c r="CG68" s="264">
        <v>0.97580128526763166</v>
      </c>
      <c r="CH68" s="264">
        <v>0.98642410226775057</v>
      </c>
      <c r="CI68" s="264">
        <v>1</v>
      </c>
      <c r="CJ68" s="264">
        <v>1.0159173094247689</v>
      </c>
      <c r="CK68" s="264">
        <v>1.0286587116064256</v>
      </c>
      <c r="CL68" s="264">
        <v>1.0464573763345759</v>
      </c>
      <c r="CM68" s="264">
        <v>1.061404861051086</v>
      </c>
      <c r="CN68" s="264">
        <v>1.0846836371535387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7.7321097316025475E-2</v>
      </c>
      <c r="M69" s="171">
        <f>_xll.qlLocalVTSLocalVol($G$26,$J69,M$68,TRUE)</f>
        <v>6.2637003430659074E-2</v>
      </c>
      <c r="N69" s="171">
        <f>_xll.qlLocalVTSLocalVol($G$26,$J69,N$68,TRUE)</f>
        <v>5.4452433611380975E-2</v>
      </c>
      <c r="O69" s="171">
        <f>_xll.qlLocalVTSLocalVol($G$26,$J69,O$68,TRUE)</f>
        <v>4.5814063149493302E-2</v>
      </c>
      <c r="P69" s="171">
        <f>_xll.qlLocalVTSLocalVol($G$26,$J69,P$68,TRUE)</f>
        <v>4.2496163369768775E-2</v>
      </c>
      <c r="Q69" s="171">
        <f>_xll.qlLocalVTSLocalVol($G$26,$J69,Q$68,TRUE)</f>
        <v>4.3356710206360706E-2</v>
      </c>
      <c r="R69" s="171">
        <f>_xll.qlLocalVTSLocalVol($G$26,$J69,R$68,TRUE)</f>
        <v>5.0738190064396033E-2</v>
      </c>
      <c r="S69" s="171">
        <f>_xll.qlLocalVTSLocalVol($G$26,$J69,S$68,TRUE)</f>
        <v>5.991311418133425E-2</v>
      </c>
      <c r="T69" s="171">
        <f>_xll.qlLocalVTSLocalVol($G$26,$J69,T$68,TRUE)</f>
        <v>7.5260105195016344E-2</v>
      </c>
      <c r="U69" s="171">
        <f>_xll.qlLocalVTSLocalVol($G$26,$J69,U$68,TRUE)</f>
        <v>8.9258171725202007E-2</v>
      </c>
      <c r="V69" s="172">
        <f>_xll.qlLocalVTSLocalVol($G$26,$J69,V$68,TRUE)</f>
        <v>0.1118256844328511</v>
      </c>
      <c r="X69" t="s">
        <v>22</v>
      </c>
      <c r="Y69">
        <v>43049</v>
      </c>
      <c r="Z69" t="s">
        <v>147</v>
      </c>
      <c r="AA69" s="264">
        <v>7.7321097316025475E-2</v>
      </c>
      <c r="AB69" s="264">
        <v>6.2637003430659074E-2</v>
      </c>
      <c r="AC69" s="264">
        <v>5.4452433611380975E-2</v>
      </c>
      <c r="AD69" s="264">
        <v>4.5814063149493302E-2</v>
      </c>
      <c r="AE69" s="264">
        <v>4.2496163369768775E-2</v>
      </c>
      <c r="AF69" s="264">
        <v>4.3356710206360706E-2</v>
      </c>
      <c r="AG69" s="264">
        <v>5.0738190064396033E-2</v>
      </c>
      <c r="AH69" s="264">
        <v>5.991311418133425E-2</v>
      </c>
      <c r="AI69" s="264">
        <v>7.5260105195016344E-2</v>
      </c>
      <c r="AJ69" s="264">
        <v>8.9258171725202007E-2</v>
      </c>
      <c r="AK69" s="264">
        <v>0.1118256844328511</v>
      </c>
      <c r="AN69" t="s">
        <v>22</v>
      </c>
      <c r="AO69">
        <v>43049</v>
      </c>
      <c r="AP69" t="s">
        <v>147</v>
      </c>
      <c r="AQ69" s="264">
        <v>7.7321097316025475E-2</v>
      </c>
      <c r="AR69" s="264">
        <v>6.2637003430659074E-2</v>
      </c>
      <c r="AS69" s="264">
        <v>5.4452433611380975E-2</v>
      </c>
      <c r="AT69" s="264">
        <v>4.5814063149493302E-2</v>
      </c>
      <c r="AU69" s="264">
        <v>4.2496163369768775E-2</v>
      </c>
      <c r="AV69" s="264">
        <v>4.3356710206360706E-2</v>
      </c>
      <c r="AW69" s="264">
        <v>5.0738190064396033E-2</v>
      </c>
      <c r="AX69" s="264">
        <v>5.991311418133425E-2</v>
      </c>
      <c r="AY69" s="264">
        <v>7.5260105195016344E-2</v>
      </c>
      <c r="AZ69" s="264">
        <v>8.9258171725202007E-2</v>
      </c>
      <c r="BA69" s="264">
        <v>0.1118256844328511</v>
      </c>
      <c r="BC69" s="264">
        <v>7.7321097316025475E-2</v>
      </c>
      <c r="BD69" s="264">
        <v>6.2637003430659074E-2</v>
      </c>
      <c r="BE69" s="264">
        <v>5.4452433611380975E-2</v>
      </c>
      <c r="BF69" s="264">
        <v>4.5814063149493302E-2</v>
      </c>
      <c r="BG69" s="264">
        <v>4.2496163369768775E-2</v>
      </c>
      <c r="BH69" s="264">
        <v>4.3356710206360706E-2</v>
      </c>
      <c r="BI69" s="264">
        <v>5.0738190064396033E-2</v>
      </c>
      <c r="BJ69" s="264">
        <v>5.991311418133425E-2</v>
      </c>
      <c r="BK69" s="264">
        <v>7.5260105195016344E-2</v>
      </c>
      <c r="BL69" s="264">
        <v>8.9258171725202007E-2</v>
      </c>
      <c r="BM69" s="264">
        <v>0.1118256844328511</v>
      </c>
      <c r="BO69" t="s">
        <v>22</v>
      </c>
      <c r="BP69">
        <v>43049</v>
      </c>
      <c r="BQ69" t="s">
        <v>147</v>
      </c>
      <c r="BR69" s="264">
        <v>7.7321097316025475E-2</v>
      </c>
      <c r="BS69" s="264">
        <v>6.2637003430659074E-2</v>
      </c>
      <c r="BT69" s="264">
        <v>5.4452433611380975E-2</v>
      </c>
      <c r="BU69" s="264">
        <v>4.5814063149493302E-2</v>
      </c>
      <c r="BV69" s="264">
        <v>4.2496163369768775E-2</v>
      </c>
      <c r="BW69" s="264">
        <v>4.3356710206360706E-2</v>
      </c>
      <c r="BX69" s="264">
        <v>5.0738190064396033E-2</v>
      </c>
      <c r="BY69" s="264">
        <v>5.991311418133425E-2</v>
      </c>
      <c r="BZ69" s="264">
        <v>7.5260105195016344E-2</v>
      </c>
      <c r="CA69" s="264">
        <v>8.9258171725202007E-2</v>
      </c>
      <c r="CB69" s="264">
        <v>0.1118256844328511</v>
      </c>
      <c r="CD69" s="264">
        <v>7.7321097316025475E-2</v>
      </c>
      <c r="CE69" s="264">
        <v>6.2637003430659074E-2</v>
      </c>
      <c r="CF69" s="264">
        <v>5.4452433611380975E-2</v>
      </c>
      <c r="CG69" s="264">
        <v>4.5814063149493302E-2</v>
      </c>
      <c r="CH69" s="264">
        <v>4.2496163369768775E-2</v>
      </c>
      <c r="CI69" s="264">
        <v>4.3356710206360706E-2</v>
      </c>
      <c r="CJ69" s="264">
        <v>5.0738190064396033E-2</v>
      </c>
      <c r="CK69" s="264">
        <v>5.991311418133425E-2</v>
      </c>
      <c r="CL69" s="264">
        <v>7.5260105195016344E-2</v>
      </c>
      <c r="CM69" s="264">
        <v>8.9258171725202007E-2</v>
      </c>
      <c r="CN69" s="264">
        <v>0.1118256844328511</v>
      </c>
    </row>
    <row r="70" spans="2:92">
      <c r="B70">
        <v>2.7397260273972603E-3</v>
      </c>
      <c r="D70">
        <f t="shared" ref="D70:D101" si="20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9.0238061785767321E-2</v>
      </c>
      <c r="M70" s="174">
        <f>_xll.qlLocalVTSLocalVol($G$26,$J70,M$68,TRUE)</f>
        <v>8.023616282317711E-2</v>
      </c>
      <c r="N70" s="174">
        <f>_xll.qlLocalVTSLocalVol($G$26,$J70,N$68,TRUE)</f>
        <v>7.504086321750944E-2</v>
      </c>
      <c r="O70" s="174">
        <f>_xll.qlLocalVTSLocalVol($G$26,$J70,O$68,TRUE)</f>
        <v>6.994933107593726E-2</v>
      </c>
      <c r="P70" s="174">
        <f>_xll.qlLocalVTSLocalVol($G$26,$J70,P$68,TRUE)</f>
        <v>6.8100610433006886E-2</v>
      </c>
      <c r="Q70" s="174">
        <f>_xll.qlLocalVTSLocalVol($G$26,$J70,Q$68,TRUE)</f>
        <v>6.8480726777785508E-2</v>
      </c>
      <c r="R70" s="174">
        <f>_xll.qlLocalVTSLocalVol($G$26,$J70,R$68,TRUE)</f>
        <v>7.2336667417286254E-2</v>
      </c>
      <c r="S70" s="174">
        <f>_xll.qlLocalVTSLocalVol($G$26,$J70,S$68,TRUE)</f>
        <v>7.7406212054293946E-2</v>
      </c>
      <c r="T70" s="174">
        <f>_xll.qlLocalVTSLocalVol($G$26,$J70,T$68,TRUE)</f>
        <v>8.6404745856748982E-2</v>
      </c>
      <c r="U70" s="174">
        <f>_xll.qlLocalVTSLocalVol($G$26,$J70,U$68,TRUE)</f>
        <v>9.5028846546253112E-2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 s="264">
        <v>9.0238061785767321E-2</v>
      </c>
      <c r="AB70" s="264">
        <v>8.023616282317711E-2</v>
      </c>
      <c r="AC70" s="264">
        <v>7.504086321750944E-2</v>
      </c>
      <c r="AD70" s="264">
        <v>6.994933107593726E-2</v>
      </c>
      <c r="AE70" s="264">
        <v>6.8100610433006886E-2</v>
      </c>
      <c r="AF70" s="264">
        <v>6.8480726777785508E-2</v>
      </c>
      <c r="AG70" s="264">
        <v>7.2336667417286254E-2</v>
      </c>
      <c r="AH70" s="264">
        <v>7.7406212054293946E-2</v>
      </c>
      <c r="AI70" s="264">
        <v>8.6404745856748982E-2</v>
      </c>
      <c r="AJ70" s="264">
        <v>9.5028846546253112E-2</v>
      </c>
      <c r="AK70" s="264">
        <v>0.10948668494719507</v>
      </c>
      <c r="AN70" t="s">
        <v>29</v>
      </c>
      <c r="AO70">
        <v>43110</v>
      </c>
      <c r="AP70" t="s">
        <v>148</v>
      </c>
      <c r="AQ70" s="264">
        <v>9.0238061785767321E-2</v>
      </c>
      <c r="AR70" s="264">
        <v>8.023616282317711E-2</v>
      </c>
      <c r="AS70" s="264">
        <v>7.504086321750944E-2</v>
      </c>
      <c r="AT70" s="264">
        <v>6.994933107593726E-2</v>
      </c>
      <c r="AU70" s="264">
        <v>6.8100610433006886E-2</v>
      </c>
      <c r="AV70" s="264">
        <v>6.8480726777785508E-2</v>
      </c>
      <c r="AW70" s="264">
        <v>7.2336667417286254E-2</v>
      </c>
      <c r="AX70" s="264">
        <v>7.7406212054293946E-2</v>
      </c>
      <c r="AY70" s="264">
        <v>8.6404745856748982E-2</v>
      </c>
      <c r="AZ70" s="264">
        <v>9.5028846546253112E-2</v>
      </c>
      <c r="BA70" s="264">
        <v>0.10948668494719507</v>
      </c>
      <c r="BC70" s="264">
        <v>9.0238061785767321E-2</v>
      </c>
      <c r="BD70" s="264">
        <v>8.023616282317711E-2</v>
      </c>
      <c r="BE70" s="264">
        <v>7.504086321750944E-2</v>
      </c>
      <c r="BF70" s="264">
        <v>6.994933107593726E-2</v>
      </c>
      <c r="BG70" s="264">
        <v>6.8100610433006886E-2</v>
      </c>
      <c r="BH70" s="264">
        <v>6.8480726777785508E-2</v>
      </c>
      <c r="BI70" s="264">
        <v>7.2336667417286254E-2</v>
      </c>
      <c r="BJ70" s="264">
        <v>7.7406212054293946E-2</v>
      </c>
      <c r="BK70" s="264">
        <v>8.6404745856748982E-2</v>
      </c>
      <c r="BL70" s="264">
        <v>9.5028846546253112E-2</v>
      </c>
      <c r="BM70" s="264">
        <v>0.10948668494719507</v>
      </c>
      <c r="BO70" t="s">
        <v>29</v>
      </c>
      <c r="BP70">
        <v>43110</v>
      </c>
      <c r="BQ70" t="s">
        <v>148</v>
      </c>
      <c r="BR70" s="264">
        <v>9.0238061785767321E-2</v>
      </c>
      <c r="BS70" s="264">
        <v>8.023616282317711E-2</v>
      </c>
      <c r="BT70" s="264">
        <v>7.504086321750944E-2</v>
      </c>
      <c r="BU70" s="264">
        <v>6.994933107593726E-2</v>
      </c>
      <c r="BV70" s="264">
        <v>6.8100610433006886E-2</v>
      </c>
      <c r="BW70" s="264">
        <v>6.8480726777785508E-2</v>
      </c>
      <c r="BX70" s="264">
        <v>7.2336667417286254E-2</v>
      </c>
      <c r="BY70" s="264">
        <v>7.7406212054293946E-2</v>
      </c>
      <c r="BZ70" s="264">
        <v>8.6404745856748982E-2</v>
      </c>
      <c r="CA70" s="264">
        <v>9.5028846546253112E-2</v>
      </c>
      <c r="CB70" s="264">
        <v>0.10948668494719507</v>
      </c>
      <c r="CD70" s="264">
        <v>9.0238061785767321E-2</v>
      </c>
      <c r="CE70" s="264">
        <v>8.023616282317711E-2</v>
      </c>
      <c r="CF70" s="264">
        <v>7.504086321750944E-2</v>
      </c>
      <c r="CG70" s="264">
        <v>6.994933107593726E-2</v>
      </c>
      <c r="CH70" s="264">
        <v>6.8100610433006886E-2</v>
      </c>
      <c r="CI70" s="264">
        <v>6.8480726777785508E-2</v>
      </c>
      <c r="CJ70" s="264">
        <v>7.2336667417286254E-2</v>
      </c>
      <c r="CK70" s="264">
        <v>7.7406212054293946E-2</v>
      </c>
      <c r="CL70" s="264">
        <v>8.6404745856748982E-2</v>
      </c>
      <c r="CM70" s="264">
        <v>9.5028846546253112E-2</v>
      </c>
      <c r="CN70" s="264">
        <v>0.10948668494719507</v>
      </c>
    </row>
    <row r="71" spans="2:92">
      <c r="B71">
        <v>5.4794520547945206E-3</v>
      </c>
      <c r="D71">
        <f t="shared" si="20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8.1877396470331681E-2</v>
      </c>
      <c r="M71" s="174">
        <f>_xll.qlLocalVTSLocalVol($G$26,$J71,M$68,TRUE)</f>
        <v>7.6429761743142435E-2</v>
      </c>
      <c r="N71" s="174">
        <f>_xll.qlLocalVTSLocalVol($G$26,$J71,N$68,TRUE)</f>
        <v>7.37889963286152E-2</v>
      </c>
      <c r="O71" s="174">
        <f>_xll.qlLocalVTSLocalVol($G$26,$J71,O$68,TRUE)</f>
        <v>7.1473604332186733E-2</v>
      </c>
      <c r="P71" s="174">
        <f>_xll.qlLocalVTSLocalVol($G$26,$J71,P$68,TRUE)</f>
        <v>7.0917738895402788E-2</v>
      </c>
      <c r="Q71" s="174">
        <f>_xll.qlLocalVTSLocalVol($G$26,$J71,Q$68,TRUE)</f>
        <v>7.1787070187456808E-2</v>
      </c>
      <c r="R71" s="174">
        <f>_xll.qlLocalVTSLocalVol($G$26,$J71,R$68,TRUE)</f>
        <v>7.4852331714485229E-2</v>
      </c>
      <c r="S71" s="174">
        <f>_xll.qlLocalVTSLocalVol($G$26,$J71,S$68,TRUE)</f>
        <v>7.8615157255711429E-2</v>
      </c>
      <c r="T71" s="174">
        <f>_xll.qlLocalVTSLocalVol($G$26,$J71,T$68,TRUE)</f>
        <v>8.5304147153284479E-2</v>
      </c>
      <c r="U71" s="174">
        <f>_xll.qlLocalVTSLocalVol($G$26,$J71,U$68,TRUE)</f>
        <v>9.1811248586401217E-2</v>
      </c>
      <c r="V71" s="175">
        <f>_xll.qlLocalVTSLocalVol($G$26,$J71,V$68,TRUE)</f>
        <v>0.10289838770509413</v>
      </c>
      <c r="X71" t="s">
        <v>32</v>
      </c>
      <c r="Y71">
        <v>43200</v>
      </c>
      <c r="Z71" t="s">
        <v>149</v>
      </c>
      <c r="AA71" s="264">
        <v>8.1877396470331681E-2</v>
      </c>
      <c r="AB71" s="264">
        <v>7.6429761743142435E-2</v>
      </c>
      <c r="AC71" s="264">
        <v>7.37889963286152E-2</v>
      </c>
      <c r="AD71" s="264">
        <v>7.1473604332186733E-2</v>
      </c>
      <c r="AE71" s="264">
        <v>7.0917738895402788E-2</v>
      </c>
      <c r="AF71" s="264">
        <v>7.1787070187456808E-2</v>
      </c>
      <c r="AG71" s="264">
        <v>7.4852331714485229E-2</v>
      </c>
      <c r="AH71" s="264">
        <v>7.8615157255711429E-2</v>
      </c>
      <c r="AI71" s="264">
        <v>8.5304147153284479E-2</v>
      </c>
      <c r="AJ71" s="264">
        <v>9.1811248586401217E-2</v>
      </c>
      <c r="AK71" s="264">
        <v>0.10289838770509413</v>
      </c>
      <c r="AN71" t="s">
        <v>32</v>
      </c>
      <c r="AO71">
        <v>43200</v>
      </c>
      <c r="AP71" t="s">
        <v>149</v>
      </c>
      <c r="AQ71" s="264">
        <v>8.1877396470331681E-2</v>
      </c>
      <c r="AR71" s="264">
        <v>7.6429761743142435E-2</v>
      </c>
      <c r="AS71" s="264">
        <v>7.37889963286152E-2</v>
      </c>
      <c r="AT71" s="264">
        <v>7.1473604332186733E-2</v>
      </c>
      <c r="AU71" s="264">
        <v>7.0917738895402788E-2</v>
      </c>
      <c r="AV71" s="264">
        <v>7.1787070187456808E-2</v>
      </c>
      <c r="AW71" s="264">
        <v>7.4852331714485229E-2</v>
      </c>
      <c r="AX71" s="264">
        <v>7.8615157255711429E-2</v>
      </c>
      <c r="AY71" s="264">
        <v>8.5304147153284479E-2</v>
      </c>
      <c r="AZ71" s="264">
        <v>9.1811248586401217E-2</v>
      </c>
      <c r="BA71" s="264">
        <v>0.10289838770509413</v>
      </c>
      <c r="BC71" s="264">
        <v>8.1877396470331681E-2</v>
      </c>
      <c r="BD71" s="264">
        <v>7.6429761743142435E-2</v>
      </c>
      <c r="BE71" s="264">
        <v>7.37889963286152E-2</v>
      </c>
      <c r="BF71" s="264">
        <v>7.1473604332186733E-2</v>
      </c>
      <c r="BG71" s="264">
        <v>7.0917738895402788E-2</v>
      </c>
      <c r="BH71" s="264">
        <v>7.1787070187456808E-2</v>
      </c>
      <c r="BI71" s="264">
        <v>7.4852331714485229E-2</v>
      </c>
      <c r="BJ71" s="264">
        <v>7.8615157255711429E-2</v>
      </c>
      <c r="BK71" s="264">
        <v>8.5304147153284479E-2</v>
      </c>
      <c r="BL71" s="264">
        <v>9.1811248586401217E-2</v>
      </c>
      <c r="BM71" s="264">
        <v>0.10289838770509413</v>
      </c>
      <c r="BO71" t="s">
        <v>32</v>
      </c>
      <c r="BP71">
        <v>43200</v>
      </c>
      <c r="BQ71" t="s">
        <v>149</v>
      </c>
      <c r="BR71" s="264">
        <v>8.1877396470331681E-2</v>
      </c>
      <c r="BS71" s="264">
        <v>7.6429761743142435E-2</v>
      </c>
      <c r="BT71" s="264">
        <v>7.37889963286152E-2</v>
      </c>
      <c r="BU71" s="264">
        <v>7.1473604332186733E-2</v>
      </c>
      <c r="BV71" s="264">
        <v>7.0917738895402788E-2</v>
      </c>
      <c r="BW71" s="264">
        <v>7.1787070187456808E-2</v>
      </c>
      <c r="BX71" s="264">
        <v>7.4852331714485229E-2</v>
      </c>
      <c r="BY71" s="264">
        <v>7.8615157255711429E-2</v>
      </c>
      <c r="BZ71" s="264">
        <v>8.5304147153284479E-2</v>
      </c>
      <c r="CA71" s="264">
        <v>9.1811248586401217E-2</v>
      </c>
      <c r="CB71" s="264">
        <v>0.10289838770509413</v>
      </c>
      <c r="CD71" s="264">
        <v>8.1877396470331681E-2</v>
      </c>
      <c r="CE71" s="264">
        <v>7.6429761743142435E-2</v>
      </c>
      <c r="CF71" s="264">
        <v>7.37889963286152E-2</v>
      </c>
      <c r="CG71" s="264">
        <v>7.1473604332186733E-2</v>
      </c>
      <c r="CH71" s="264">
        <v>7.0917738895402788E-2</v>
      </c>
      <c r="CI71" s="264">
        <v>7.1787070187456808E-2</v>
      </c>
      <c r="CJ71" s="264">
        <v>7.4852331714485229E-2</v>
      </c>
      <c r="CK71" s="264">
        <v>7.8615157255711429E-2</v>
      </c>
      <c r="CL71" s="264">
        <v>8.5304147153284479E-2</v>
      </c>
      <c r="CM71" s="264">
        <v>9.1811248586401217E-2</v>
      </c>
      <c r="CN71" s="264">
        <v>0.10289838770509413</v>
      </c>
    </row>
    <row r="72" spans="2:92">
      <c r="B72">
        <v>8.21917808219178E-3</v>
      </c>
      <c r="D72">
        <f t="shared" si="20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8.1101814383334914E-2</v>
      </c>
      <c r="M72" s="174">
        <f>_xll.qlLocalVTSLocalVol($G$26,$J72,M$68,TRUE)</f>
        <v>7.628486247494419E-2</v>
      </c>
      <c r="N72" s="174">
        <f>_xll.qlLocalVTSLocalVol($G$26,$J72,N$68,TRUE)</f>
        <v>7.3952303913239842E-2</v>
      </c>
      <c r="O72" s="174">
        <f>_xll.qlLocalVTSLocalVol($G$26,$J72,O$68,TRUE)</f>
        <v>7.184571523145325E-2</v>
      </c>
      <c r="P72" s="174">
        <f>_xll.qlLocalVTSLocalVol($G$26,$J72,P$68,TRUE)</f>
        <v>7.1218955121388039E-2</v>
      </c>
      <c r="Q72" s="174">
        <f>_xll.qlLocalVTSLocalVol($G$26,$J72,Q$68,TRUE)</f>
        <v>7.1681459080631282E-2</v>
      </c>
      <c r="R72" s="174">
        <f>_xll.qlLocalVTSLocalVol($G$26,$J72,R$68,TRUE)</f>
        <v>7.3876744396807761E-2</v>
      </c>
      <c r="S72" s="174">
        <f>_xll.qlLocalVTSLocalVol($G$26,$J72,S$68,TRUE)</f>
        <v>7.6733212115295477E-2</v>
      </c>
      <c r="T72" s="174">
        <f>_xll.qlLocalVTSLocalVol($G$26,$J72,T$68,TRUE)</f>
        <v>8.2009091111411164E-2</v>
      </c>
      <c r="U72" s="174">
        <f>_xll.qlLocalVTSLocalVol($G$26,$J72,U$68,TRUE)</f>
        <v>8.7308636775903822E-2</v>
      </c>
      <c r="V72" s="175">
        <f>_xll.qlLocalVTSLocalVol($G$26,$J72,V$68,TRUE)</f>
        <v>9.6615853748542466E-2</v>
      </c>
      <c r="X72" t="s">
        <v>33</v>
      </c>
      <c r="Y72">
        <v>43291</v>
      </c>
      <c r="Z72" t="s">
        <v>150</v>
      </c>
      <c r="AA72" s="264">
        <v>8.1101814383334914E-2</v>
      </c>
      <c r="AB72" s="264">
        <v>7.628486247494419E-2</v>
      </c>
      <c r="AC72" s="264">
        <v>7.3952303913239842E-2</v>
      </c>
      <c r="AD72" s="264">
        <v>7.184571523145325E-2</v>
      </c>
      <c r="AE72" s="264">
        <v>7.1218955121388039E-2</v>
      </c>
      <c r="AF72" s="264">
        <v>7.1681459080631282E-2</v>
      </c>
      <c r="AG72" s="264">
        <v>7.3876744396807761E-2</v>
      </c>
      <c r="AH72" s="264">
        <v>7.6733212115295477E-2</v>
      </c>
      <c r="AI72" s="264">
        <v>8.2009091111411164E-2</v>
      </c>
      <c r="AJ72" s="264">
        <v>8.7308636775903822E-2</v>
      </c>
      <c r="AK72" s="264">
        <v>9.6615853748542466E-2</v>
      </c>
      <c r="AN72" t="s">
        <v>33</v>
      </c>
      <c r="AO72">
        <v>43291</v>
      </c>
      <c r="AP72" t="s">
        <v>150</v>
      </c>
      <c r="AQ72" s="264">
        <v>8.1101814383334914E-2</v>
      </c>
      <c r="AR72" s="264">
        <v>7.628486247494419E-2</v>
      </c>
      <c r="AS72" s="264">
        <v>7.3952303913239842E-2</v>
      </c>
      <c r="AT72" s="264">
        <v>7.184571523145325E-2</v>
      </c>
      <c r="AU72" s="264">
        <v>7.1218955121388039E-2</v>
      </c>
      <c r="AV72" s="264">
        <v>7.1681459080631282E-2</v>
      </c>
      <c r="AW72" s="264">
        <v>7.3876744396807761E-2</v>
      </c>
      <c r="AX72" s="264">
        <v>7.6733212115295477E-2</v>
      </c>
      <c r="AY72" s="264">
        <v>8.2009091111411164E-2</v>
      </c>
      <c r="AZ72" s="264">
        <v>8.7308636775903822E-2</v>
      </c>
      <c r="BA72" s="264">
        <v>9.6615853748542466E-2</v>
      </c>
      <c r="BC72" s="264">
        <v>8.1101814383334914E-2</v>
      </c>
      <c r="BD72" s="264">
        <v>7.628486247494419E-2</v>
      </c>
      <c r="BE72" s="264">
        <v>7.3952303913239842E-2</v>
      </c>
      <c r="BF72" s="264">
        <v>7.184571523145325E-2</v>
      </c>
      <c r="BG72" s="264">
        <v>7.1218955121388039E-2</v>
      </c>
      <c r="BH72" s="264">
        <v>7.1681459080631282E-2</v>
      </c>
      <c r="BI72" s="264">
        <v>7.3876744396807761E-2</v>
      </c>
      <c r="BJ72" s="264">
        <v>7.6733212115295477E-2</v>
      </c>
      <c r="BK72" s="264">
        <v>8.2009091111411164E-2</v>
      </c>
      <c r="BL72" s="264">
        <v>8.7308636775903822E-2</v>
      </c>
      <c r="BM72" s="264">
        <v>9.6615853748542466E-2</v>
      </c>
      <c r="BO72" t="s">
        <v>33</v>
      </c>
      <c r="BP72">
        <v>43291</v>
      </c>
      <c r="BQ72" t="s">
        <v>150</v>
      </c>
      <c r="BR72" s="264">
        <v>8.1101814383334914E-2</v>
      </c>
      <c r="BS72" s="264">
        <v>7.628486247494419E-2</v>
      </c>
      <c r="BT72" s="264">
        <v>7.3952303913239842E-2</v>
      </c>
      <c r="BU72" s="264">
        <v>7.184571523145325E-2</v>
      </c>
      <c r="BV72" s="264">
        <v>7.1218955121388039E-2</v>
      </c>
      <c r="BW72" s="264">
        <v>7.1681459080631282E-2</v>
      </c>
      <c r="BX72" s="264">
        <v>7.3876744396807761E-2</v>
      </c>
      <c r="BY72" s="264">
        <v>7.6733212115295477E-2</v>
      </c>
      <c r="BZ72" s="264">
        <v>8.2009091111411164E-2</v>
      </c>
      <c r="CA72" s="264">
        <v>8.7308636775903822E-2</v>
      </c>
      <c r="CB72" s="264">
        <v>9.6615853748542466E-2</v>
      </c>
      <c r="CD72" s="264">
        <v>8.1101814383334914E-2</v>
      </c>
      <c r="CE72" s="264">
        <v>7.628486247494419E-2</v>
      </c>
      <c r="CF72" s="264">
        <v>7.3952303913239842E-2</v>
      </c>
      <c r="CG72" s="264">
        <v>7.184571523145325E-2</v>
      </c>
      <c r="CH72" s="264">
        <v>7.1218955121388039E-2</v>
      </c>
      <c r="CI72" s="264">
        <v>7.1681459080631282E-2</v>
      </c>
      <c r="CJ72" s="264">
        <v>7.3876744396807761E-2</v>
      </c>
      <c r="CK72" s="264">
        <v>7.6733212115295477E-2</v>
      </c>
      <c r="CL72" s="264">
        <v>8.2009091111411164E-2</v>
      </c>
      <c r="CM72" s="264">
        <v>8.7308636775903822E-2</v>
      </c>
      <c r="CN72" s="264">
        <v>9.6615853748542466E-2</v>
      </c>
    </row>
    <row r="73" spans="2:92">
      <c r="B73">
        <v>1.0958904109589041E-2</v>
      </c>
      <c r="D73">
        <f t="shared" si="20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8.1295400834549128E-2</v>
      </c>
      <c r="M73" s="177">
        <f>_xll.qlLocalVTSLocalVol($G$26,$J73,M$68,TRUE)</f>
        <v>7.7531069459749705E-2</v>
      </c>
      <c r="N73" s="177">
        <f>_xll.qlLocalVTSLocalVol($G$26,$J73,N$68,TRUE)</f>
        <v>7.5721019924745475E-2</v>
      </c>
      <c r="O73" s="177">
        <f>_xll.qlLocalVTSLocalVol($G$26,$J73,O$68,TRUE)</f>
        <v>7.4098344158868332E-2</v>
      </c>
      <c r="P73" s="177">
        <f>_xll.qlLocalVTSLocalVol($G$26,$J73,P$68,TRUE)</f>
        <v>7.362312275904194E-2</v>
      </c>
      <c r="Q73" s="177">
        <f>_xll.qlLocalVTSLocalVol($G$26,$J73,Q$68,TRUE)</f>
        <v>7.3991559332113294E-2</v>
      </c>
      <c r="R73" s="177">
        <f>_xll.qlLocalVTSLocalVol($G$26,$J73,R$68,TRUE)</f>
        <v>7.5701526111709896E-2</v>
      </c>
      <c r="S73" s="177">
        <f>_xll.qlLocalVTSLocalVol($G$26,$J73,S$68,TRUE)</f>
        <v>7.7926644269014481E-2</v>
      </c>
      <c r="T73" s="177">
        <f>_xll.qlLocalVTSLocalVol($G$26,$J73,T$68,TRUE)</f>
        <v>8.2049395884994325E-2</v>
      </c>
      <c r="U73" s="177">
        <f>_xll.qlLocalVTSLocalVol($G$26,$J73,U$68,TRUE)</f>
        <v>8.6205841563581687E-2</v>
      </c>
      <c r="V73" s="178">
        <f>_xll.qlLocalVTSLocalVol($G$26,$J73,V$68,TRUE)</f>
        <v>9.3530004739549186E-2</v>
      </c>
      <c r="X73" t="s">
        <v>24</v>
      </c>
      <c r="Y73">
        <v>43383</v>
      </c>
      <c r="Z73" t="s">
        <v>151</v>
      </c>
      <c r="AA73" s="264">
        <v>8.1295400834549128E-2</v>
      </c>
      <c r="AB73" s="264">
        <v>7.7531069459749705E-2</v>
      </c>
      <c r="AC73" s="264">
        <v>7.5721019924745475E-2</v>
      </c>
      <c r="AD73" s="264">
        <v>7.4098344158868332E-2</v>
      </c>
      <c r="AE73" s="264">
        <v>7.362312275904194E-2</v>
      </c>
      <c r="AF73" s="264">
        <v>7.3991559332113294E-2</v>
      </c>
      <c r="AG73" s="264">
        <v>7.5701526111709896E-2</v>
      </c>
      <c r="AH73" s="264">
        <v>7.7926644269014481E-2</v>
      </c>
      <c r="AI73" s="264">
        <v>8.2049395884994325E-2</v>
      </c>
      <c r="AJ73" s="264">
        <v>8.6205841563581687E-2</v>
      </c>
      <c r="AK73" s="264">
        <v>9.3530004739549186E-2</v>
      </c>
      <c r="AN73" t="s">
        <v>24</v>
      </c>
      <c r="AO73">
        <v>43383</v>
      </c>
      <c r="AP73" t="s">
        <v>151</v>
      </c>
      <c r="AQ73" s="264">
        <v>8.1295400834549128E-2</v>
      </c>
      <c r="AR73" s="264">
        <v>7.7531069459749705E-2</v>
      </c>
      <c r="AS73" s="264">
        <v>7.5721019924745475E-2</v>
      </c>
      <c r="AT73" s="264">
        <v>7.4098344158868332E-2</v>
      </c>
      <c r="AU73" s="264">
        <v>7.362312275904194E-2</v>
      </c>
      <c r="AV73" s="264">
        <v>7.3991559332113294E-2</v>
      </c>
      <c r="AW73" s="264">
        <v>7.5701526111709896E-2</v>
      </c>
      <c r="AX73" s="264">
        <v>7.7926644269014481E-2</v>
      </c>
      <c r="AY73" s="264">
        <v>8.2049395884994325E-2</v>
      </c>
      <c r="AZ73" s="264">
        <v>8.6205841563581687E-2</v>
      </c>
      <c r="BA73" s="264">
        <v>9.3530004739549186E-2</v>
      </c>
      <c r="BC73" s="264">
        <v>8.1295400834549128E-2</v>
      </c>
      <c r="BD73" s="264">
        <v>7.7531069459749705E-2</v>
      </c>
      <c r="BE73" s="264">
        <v>7.5721019924745475E-2</v>
      </c>
      <c r="BF73" s="264">
        <v>7.4098344158868332E-2</v>
      </c>
      <c r="BG73" s="264">
        <v>7.362312275904194E-2</v>
      </c>
      <c r="BH73" s="264">
        <v>7.3991559332113294E-2</v>
      </c>
      <c r="BI73" s="264">
        <v>7.5701526111709896E-2</v>
      </c>
      <c r="BJ73" s="264">
        <v>7.7926644269014481E-2</v>
      </c>
      <c r="BK73" s="264">
        <v>8.2049395884994325E-2</v>
      </c>
      <c r="BL73" s="264">
        <v>8.6205841563581687E-2</v>
      </c>
      <c r="BM73" s="264">
        <v>9.3530004739549186E-2</v>
      </c>
      <c r="BO73" t="s">
        <v>24</v>
      </c>
      <c r="BP73">
        <v>43383</v>
      </c>
      <c r="BQ73" t="s">
        <v>151</v>
      </c>
      <c r="BR73" s="264">
        <v>8.1295400834549128E-2</v>
      </c>
      <c r="BS73" s="264">
        <v>7.7531069459749705E-2</v>
      </c>
      <c r="BT73" s="264">
        <v>7.5721019924745475E-2</v>
      </c>
      <c r="BU73" s="264">
        <v>7.4098344158868332E-2</v>
      </c>
      <c r="BV73" s="264">
        <v>7.362312275904194E-2</v>
      </c>
      <c r="BW73" s="264">
        <v>7.3991559332113294E-2</v>
      </c>
      <c r="BX73" s="264">
        <v>7.5701526111709896E-2</v>
      </c>
      <c r="BY73" s="264">
        <v>7.7926644269014481E-2</v>
      </c>
      <c r="BZ73" s="264">
        <v>8.2049395884994325E-2</v>
      </c>
      <c r="CA73" s="264">
        <v>8.6205841563581687E-2</v>
      </c>
      <c r="CB73" s="264">
        <v>9.3530004739549186E-2</v>
      </c>
      <c r="CD73" s="264">
        <v>8.1295400834549128E-2</v>
      </c>
      <c r="CE73" s="264">
        <v>7.7531069459749705E-2</v>
      </c>
      <c r="CF73" s="264">
        <v>7.5721019924745475E-2</v>
      </c>
      <c r="CG73" s="264">
        <v>7.4098344158868332E-2</v>
      </c>
      <c r="CH73" s="264">
        <v>7.362312275904194E-2</v>
      </c>
      <c r="CI73" s="264">
        <v>7.3991559332113294E-2</v>
      </c>
      <c r="CJ73" s="264">
        <v>7.5701526111709896E-2</v>
      </c>
      <c r="CK73" s="264">
        <v>7.7926644269014481E-2</v>
      </c>
      <c r="CL73" s="264">
        <v>8.2049395884994325E-2</v>
      </c>
      <c r="CM73" s="264">
        <v>8.6205841563581687E-2</v>
      </c>
      <c r="CN73" s="264">
        <v>9.3530004739549186E-2</v>
      </c>
    </row>
    <row r="74" spans="2:92">
      <c r="B74">
        <v>1.3698630136986301E-2</v>
      </c>
      <c r="D74">
        <f t="shared" si="20"/>
        <v>7.4999999999999997E-2</v>
      </c>
    </row>
    <row r="75" spans="2:92">
      <c r="B75">
        <v>1.643835616438356E-2</v>
      </c>
      <c r="D75">
        <f t="shared" si="20"/>
        <v>8.7499999999999994E-2</v>
      </c>
      <c r="BC75" t="s">
        <v>178</v>
      </c>
      <c r="BQ75" t="s">
        <v>218</v>
      </c>
    </row>
    <row r="76" spans="2:92">
      <c r="B76">
        <v>1.9178082191780823E-2</v>
      </c>
      <c r="D76">
        <f t="shared" si="20"/>
        <v>9.9999999999999992E-2</v>
      </c>
      <c r="BC76" s="264" t="s">
        <v>31</v>
      </c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</row>
    <row r="77" spans="2:92">
      <c r="B77">
        <v>2.1917808219178082E-2</v>
      </c>
      <c r="D77">
        <f t="shared" si="20"/>
        <v>0.11249999999999999</v>
      </c>
      <c r="K77" s="233"/>
      <c r="L77" s="233"/>
      <c r="BC77" s="264">
        <v>0.93783084196211497</v>
      </c>
      <c r="BD77" s="264">
        <v>0.9525250595146586</v>
      </c>
      <c r="BE77" s="264">
        <v>0.9621378809473865</v>
      </c>
      <c r="BF77" s="264">
        <v>0.97580128526763166</v>
      </c>
      <c r="BG77" s="264">
        <v>0.98642410226775057</v>
      </c>
      <c r="BH77" s="264">
        <v>1</v>
      </c>
      <c r="BI77" s="264">
        <v>1.0159173094247689</v>
      </c>
      <c r="BJ77" s="264">
        <v>1.0286587116064256</v>
      </c>
      <c r="BK77" s="264">
        <v>1.0464573763345759</v>
      </c>
      <c r="BL77" s="264">
        <v>1.061404861051086</v>
      </c>
      <c r="BM77" s="264">
        <v>1.0846836371535387</v>
      </c>
      <c r="BQ77" s="264">
        <v>0.93783084196211497</v>
      </c>
      <c r="BR77" s="264">
        <v>0.9525250595146586</v>
      </c>
      <c r="BS77" s="264">
        <v>0.9621378809473865</v>
      </c>
      <c r="BT77" s="264">
        <v>0.97580128526763166</v>
      </c>
      <c r="BU77" s="264">
        <v>0.98642410226775057</v>
      </c>
      <c r="BV77" s="264">
        <v>1</v>
      </c>
      <c r="BW77" s="264">
        <v>1.0159173094247689</v>
      </c>
      <c r="BX77" s="264">
        <v>1.0286587116064256</v>
      </c>
      <c r="BY77" s="264">
        <v>1.0464573763345759</v>
      </c>
      <c r="BZ77" s="264">
        <v>1.061404861051086</v>
      </c>
      <c r="CA77" s="264">
        <v>1.0846836371535387</v>
      </c>
    </row>
    <row r="78" spans="2:92">
      <c r="B78">
        <v>2.4657534246575342E-2</v>
      </c>
      <c r="D78">
        <f t="shared" si="20"/>
        <v>0.12499999999999999</v>
      </c>
      <c r="BC78" s="264">
        <v>8.9838619208214676E-2</v>
      </c>
      <c r="BD78" s="264">
        <v>8.3558254677648269E-2</v>
      </c>
      <c r="BE78" s="264">
        <v>7.9902600392145834E-2</v>
      </c>
      <c r="BF78" s="264">
        <v>7.5345916928190829E-2</v>
      </c>
      <c r="BG78" s="264">
        <v>7.3465566641374339E-2</v>
      </c>
      <c r="BH78" s="264">
        <v>7.4265844534532277E-2</v>
      </c>
      <c r="BI78" s="264">
        <v>7.858264580839415E-2</v>
      </c>
      <c r="BJ78" s="264">
        <v>8.3254244112912684E-2</v>
      </c>
      <c r="BK78" s="264">
        <v>9.1646790558709557E-2</v>
      </c>
      <c r="BL78" s="264">
        <v>9.7689587792096341E-2</v>
      </c>
      <c r="BM78" s="264">
        <v>0.10628308837751681</v>
      </c>
      <c r="BQ78" s="264">
        <v>8.7002012421412839E-2</v>
      </c>
      <c r="BR78" s="264">
        <v>8.1597170374583194E-2</v>
      </c>
      <c r="BS78" s="264">
        <v>7.8153726948289065E-2</v>
      </c>
      <c r="BT78" s="264">
        <v>7.4193633441005519E-2</v>
      </c>
      <c r="BU78" s="264">
        <v>7.2662962002775403E-2</v>
      </c>
      <c r="BV78" s="264">
        <v>7.3225209433623012E-2</v>
      </c>
      <c r="BW78" s="264">
        <v>7.7042098025368752E-2</v>
      </c>
      <c r="BX78" s="264">
        <v>8.17683051755074E-2</v>
      </c>
      <c r="BY78" s="264">
        <v>8.9240343244574499E-2</v>
      </c>
      <c r="BZ78" s="264">
        <v>9.5351743401442937E-2</v>
      </c>
      <c r="CA78" s="264">
        <v>0.10454005797528922</v>
      </c>
    </row>
    <row r="79" spans="2:92">
      <c r="B79">
        <v>2.7397260273972601E-2</v>
      </c>
      <c r="D79">
        <f t="shared" si="20"/>
        <v>0.13749999999999998</v>
      </c>
      <c r="BC79" s="264">
        <v>7.6952764741759147E-2</v>
      </c>
      <c r="BD79" s="264">
        <v>7.4741522846220904E-2</v>
      </c>
      <c r="BE79" s="264">
        <v>7.3465287807641333E-2</v>
      </c>
      <c r="BF79" s="264">
        <v>7.26513787721417E-2</v>
      </c>
      <c r="BG79" s="264">
        <v>7.2880901705051182E-2</v>
      </c>
      <c r="BH79" s="264">
        <v>7.4158931881440196E-2</v>
      </c>
      <c r="BI79" s="264">
        <v>7.7064939865853763E-2</v>
      </c>
      <c r="BJ79" s="264">
        <v>8.0406929019582851E-2</v>
      </c>
      <c r="BK79" s="264">
        <v>8.5602357171058172E-2</v>
      </c>
      <c r="BL79" s="264">
        <v>9.0135883075719569E-2</v>
      </c>
      <c r="BM79" s="264">
        <v>9.7119111310661754E-2</v>
      </c>
      <c r="BQ79" s="264">
        <v>7.7511026903256106E-2</v>
      </c>
      <c r="BR79" s="264">
        <v>7.517442684267886E-2</v>
      </c>
      <c r="BS79" s="264">
        <v>7.3985564705872794E-2</v>
      </c>
      <c r="BT79" s="264">
        <v>7.3236297731536393E-2</v>
      </c>
      <c r="BU79" s="264">
        <v>7.3414559535715768E-2</v>
      </c>
      <c r="BV79" s="264">
        <v>7.4635704964380392E-2</v>
      </c>
      <c r="BW79" s="264">
        <v>7.7393264610875534E-2</v>
      </c>
      <c r="BX79" s="264">
        <v>8.0374529653387206E-2</v>
      </c>
      <c r="BY79" s="264">
        <v>8.5228296636535333E-2</v>
      </c>
      <c r="BZ79" s="264">
        <v>8.967215863078612E-2</v>
      </c>
      <c r="CA79" s="264">
        <v>9.6750099138797188E-2</v>
      </c>
    </row>
    <row r="80" spans="2:92">
      <c r="B80">
        <v>3.0136986301369864E-2</v>
      </c>
      <c r="D80">
        <f t="shared" si="20"/>
        <v>0.15</v>
      </c>
      <c r="BC80" s="264">
        <v>5.4711981939433774E-2</v>
      </c>
      <c r="BD80" s="264">
        <v>5.3139830151796234E-2</v>
      </c>
      <c r="BE80" s="264">
        <v>5.2232450818310815E-2</v>
      </c>
      <c r="BF80" s="264">
        <v>5.1653776658908808E-2</v>
      </c>
      <c r="BG80" s="264">
        <v>5.1816963187712173E-2</v>
      </c>
      <c r="BH80" s="264">
        <v>5.2725618830732915E-2</v>
      </c>
      <c r="BI80" s="264">
        <v>5.4791736362606411E-2</v>
      </c>
      <c r="BJ80" s="264">
        <v>5.7167828382616526E-2</v>
      </c>
      <c r="BK80" s="264">
        <v>6.0861680996555048E-2</v>
      </c>
      <c r="BL80" s="264">
        <v>6.4084933445640729E-2</v>
      </c>
      <c r="BM80" s="264">
        <v>6.904987860844615E-2</v>
      </c>
      <c r="BQ80" s="264">
        <v>5.5108895934659161E-2</v>
      </c>
      <c r="BR80" s="264">
        <v>5.3447616827365332E-2</v>
      </c>
      <c r="BS80" s="264">
        <v>5.2602357999099826E-2</v>
      </c>
      <c r="BT80" s="264">
        <v>5.206964314076723E-2</v>
      </c>
      <c r="BU80" s="264">
        <v>5.2196383962146209E-2</v>
      </c>
      <c r="BV80" s="264">
        <v>5.3064595609417467E-2</v>
      </c>
      <c r="BW80" s="264">
        <v>5.5025169138935917E-2</v>
      </c>
      <c r="BX80" s="264">
        <v>5.7144793036919793E-2</v>
      </c>
      <c r="BY80" s="264">
        <v>6.0595730926044297E-2</v>
      </c>
      <c r="BZ80" s="264">
        <v>6.375523400545538E-2</v>
      </c>
      <c r="CA80" s="264">
        <v>6.878751782972381E-2</v>
      </c>
    </row>
    <row r="81" spans="2:79">
      <c r="B81">
        <v>3.287671232876712E-2</v>
      </c>
      <c r="D81">
        <f t="shared" si="20"/>
        <v>0.16250000000000001</v>
      </c>
      <c r="BC81" s="264">
        <v>4.4672146189327175E-2</v>
      </c>
      <c r="BD81" s="264">
        <v>4.3388489630021711E-2</v>
      </c>
      <c r="BE81" s="264">
        <v>4.2647617506626392E-2</v>
      </c>
      <c r="BF81" s="264">
        <v>4.2175132034003422E-2</v>
      </c>
      <c r="BG81" s="264">
        <v>4.2308373276824837E-2</v>
      </c>
      <c r="BH81" s="264">
        <v>4.3050287502591954E-2</v>
      </c>
      <c r="BI81" s="264">
        <v>4.4737265403161496E-2</v>
      </c>
      <c r="BJ81" s="264">
        <v>4.6677336413469404E-2</v>
      </c>
      <c r="BK81" s="264">
        <v>4.9693354443201158E-2</v>
      </c>
      <c r="BL81" s="264">
        <v>5.2325129047346541E-2</v>
      </c>
      <c r="BM81" s="264">
        <v>5.6378989797270816E-2</v>
      </c>
      <c r="BQ81" s="264">
        <v>4.4996225109351071E-2</v>
      </c>
      <c r="BR81" s="264">
        <v>4.3639796398278988E-2</v>
      </c>
      <c r="BS81" s="264">
        <v>4.2949645455001233E-2</v>
      </c>
      <c r="BT81" s="264">
        <v>4.251468559456327E-2</v>
      </c>
      <c r="BU81" s="264">
        <v>4.2618169041883175E-2</v>
      </c>
      <c r="BV81" s="264">
        <v>4.332706088340179E-2</v>
      </c>
      <c r="BW81" s="264">
        <v>4.4927862466911009E-2</v>
      </c>
      <c r="BX81" s="264">
        <v>4.6658528132467542E-2</v>
      </c>
      <c r="BY81" s="264">
        <v>4.9476207119931635E-2</v>
      </c>
      <c r="BZ81" s="264">
        <v>5.2055930581701416E-2</v>
      </c>
      <c r="CA81" s="264">
        <v>5.6164773118474488E-2</v>
      </c>
    </row>
    <row r="82" spans="2:79">
      <c r="B82">
        <v>3.5616438356164383E-2</v>
      </c>
      <c r="D82">
        <f t="shared" si="20"/>
        <v>0.17500000000000002</v>
      </c>
      <c r="BC82" s="264">
        <v>3.8634180910167952E-2</v>
      </c>
      <c r="BD82" s="264">
        <v>3.7524025612758499E-2</v>
      </c>
      <c r="BE82" s="264">
        <v>3.6883291059167843E-2</v>
      </c>
      <c r="BF82" s="264">
        <v>3.647466754801218E-2</v>
      </c>
      <c r="BG82" s="264">
        <v>3.6589899671806758E-2</v>
      </c>
      <c r="BH82" s="264">
        <v>3.7231535475393068E-2</v>
      </c>
      <c r="BI82" s="264">
        <v>3.8690498497358429E-2</v>
      </c>
      <c r="BJ82" s="264">
        <v>4.0368346122434375E-2</v>
      </c>
      <c r="BK82" s="264">
        <v>4.2976713889121693E-2</v>
      </c>
      <c r="BL82" s="264">
        <v>4.5252773242536647E-2</v>
      </c>
      <c r="BM82" s="264">
        <v>4.875870709522049E-2</v>
      </c>
      <c r="BQ82" s="264">
        <v>3.8914456757500451E-2</v>
      </c>
      <c r="BR82" s="264">
        <v>3.7741365319421641E-2</v>
      </c>
      <c r="BS82" s="264">
        <v>3.7144496382681677E-2</v>
      </c>
      <c r="BT82" s="264">
        <v>3.6768326456446156E-2</v>
      </c>
      <c r="BU82" s="264">
        <v>3.685782290033808E-2</v>
      </c>
      <c r="BV82" s="264">
        <v>3.7470899682789952E-2</v>
      </c>
      <c r="BW82" s="264">
        <v>3.8855334129177806E-2</v>
      </c>
      <c r="BX82" s="264">
        <v>4.0352080001533092E-2</v>
      </c>
      <c r="BY82" s="264">
        <v>4.2788916577217354E-2</v>
      </c>
      <c r="BZ82" s="264">
        <v>4.5019960111544563E-2</v>
      </c>
      <c r="CA82" s="264">
        <v>4.8573444316765267E-2</v>
      </c>
    </row>
    <row r="83" spans="2:79">
      <c r="B83">
        <v>3.8356164383561646E-2</v>
      </c>
      <c r="D83">
        <f t="shared" si="20"/>
        <v>0.18750000000000003</v>
      </c>
      <c r="BC83" s="264"/>
      <c r="BD83" s="264"/>
      <c r="BE83" s="264"/>
      <c r="BF83" s="264"/>
      <c r="BG83" s="264"/>
      <c r="BH83" s="264"/>
      <c r="BI83" s="264"/>
      <c r="BJ83" s="264"/>
      <c r="BK83" s="264"/>
      <c r="BL83" s="264"/>
      <c r="BM83" s="264"/>
      <c r="BQ83" s="264"/>
      <c r="BR83" s="264"/>
      <c r="BS83" s="264"/>
      <c r="BT83" s="264"/>
      <c r="BU83" s="264"/>
      <c r="BV83" s="264"/>
      <c r="BW83" s="264"/>
      <c r="BX83" s="264"/>
      <c r="BY83" s="264"/>
      <c r="BZ83" s="264"/>
      <c r="CA83" s="264"/>
    </row>
    <row r="84" spans="2:79">
      <c r="B84">
        <v>4.1095890410958902E-2</v>
      </c>
      <c r="D84">
        <f t="shared" si="20"/>
        <v>0.20000000000000004</v>
      </c>
      <c r="BC84" s="264" t="s">
        <v>31</v>
      </c>
      <c r="BD84" s="264"/>
      <c r="BE84" s="264"/>
      <c r="BF84" s="264"/>
      <c r="BG84" s="264"/>
      <c r="BH84" s="264"/>
      <c r="BI84" s="264"/>
      <c r="BJ84" s="264"/>
      <c r="BK84" s="264"/>
      <c r="BL84" s="264"/>
      <c r="BM84" s="264"/>
      <c r="BQ84" s="264" t="s">
        <v>31</v>
      </c>
      <c r="BR84" s="264"/>
      <c r="BS84" s="264"/>
      <c r="BT84" s="264"/>
      <c r="BU84" s="264"/>
      <c r="BV84" s="264"/>
      <c r="BW84" s="264"/>
      <c r="BX84" s="264"/>
      <c r="BY84" s="264"/>
      <c r="BZ84" s="264"/>
      <c r="CA84" s="264"/>
    </row>
    <row r="85" spans="2:79">
      <c r="B85">
        <v>4.3835616438356165E-2</v>
      </c>
      <c r="D85">
        <f t="shared" si="20"/>
        <v>0.21250000000000005</v>
      </c>
      <c r="BC85" s="264">
        <v>0.93783084196211497</v>
      </c>
      <c r="BD85" s="264">
        <v>0.9525250595146586</v>
      </c>
      <c r="BE85" s="264">
        <v>0.9621378809473865</v>
      </c>
      <c r="BF85" s="264">
        <v>0.97580128526763166</v>
      </c>
      <c r="BG85" s="264">
        <v>0.98642410226775057</v>
      </c>
      <c r="BH85" s="264">
        <v>1</v>
      </c>
      <c r="BI85" s="264">
        <v>1.0159173094247689</v>
      </c>
      <c r="BJ85" s="264">
        <v>1.0286587116064256</v>
      </c>
      <c r="BK85" s="264">
        <v>1.0464573763345759</v>
      </c>
      <c r="BL85" s="264">
        <v>1.061404861051086</v>
      </c>
      <c r="BM85" s="264">
        <v>1.0846836371535387</v>
      </c>
      <c r="BQ85" s="264">
        <v>0.93783084196211497</v>
      </c>
      <c r="BR85" s="264">
        <v>0.9525250595146586</v>
      </c>
      <c r="BS85" s="264">
        <v>0.9621378809473865</v>
      </c>
      <c r="BT85" s="264">
        <v>0.97580128526763166</v>
      </c>
      <c r="BU85" s="264">
        <v>0.98642410226775057</v>
      </c>
      <c r="BV85" s="264">
        <v>1</v>
      </c>
      <c r="BW85" s="264">
        <v>1.0159173094247689</v>
      </c>
      <c r="BX85" s="264">
        <v>1.0286587116064256</v>
      </c>
      <c r="BY85" s="264">
        <v>1.0464573763345759</v>
      </c>
      <c r="BZ85" s="264">
        <v>1.061404861051086</v>
      </c>
      <c r="CA85" s="264">
        <v>1.0846836371535387</v>
      </c>
    </row>
    <row r="86" spans="2:79">
      <c r="B86">
        <v>4.6575342465753428E-2</v>
      </c>
      <c r="D86">
        <f t="shared" si="20"/>
        <v>0.22500000000000006</v>
      </c>
      <c r="BC86" s="264">
        <v>8.9838619208144094E-2</v>
      </c>
      <c r="BD86" s="264">
        <v>8.3558254677557148E-2</v>
      </c>
      <c r="BE86" s="264">
        <v>7.990260039204701E-2</v>
      </c>
      <c r="BF86" s="264">
        <v>7.534591692812416E-2</v>
      </c>
      <c r="BG86" s="264">
        <v>7.3465566641435165E-2</v>
      </c>
      <c r="BH86" s="264">
        <v>7.426294554050937E-2</v>
      </c>
      <c r="BI86" s="264">
        <v>7.8582645808459806E-2</v>
      </c>
      <c r="BJ86" s="264">
        <v>8.3254244113069822E-2</v>
      </c>
      <c r="BK86" s="264">
        <v>9.1646790559022043E-2</v>
      </c>
      <c r="BL86" s="264">
        <v>9.768958779277577E-2</v>
      </c>
      <c r="BM86" s="264">
        <v>0.10628308837902017</v>
      </c>
      <c r="BQ86" s="264">
        <v>8.7002012421237201E-2</v>
      </c>
      <c r="BR86" s="264">
        <v>8.1597170374365341E-2</v>
      </c>
      <c r="BS86" s="264">
        <v>7.8153726948043983E-2</v>
      </c>
      <c r="BT86" s="264">
        <v>7.4193633440841372E-2</v>
      </c>
      <c r="BU86" s="264">
        <v>7.2662962002929002E-2</v>
      </c>
      <c r="BV86" s="264">
        <v>7.3222430603386623E-2</v>
      </c>
      <c r="BW86" s="264">
        <v>7.7042098025526001E-2</v>
      </c>
      <c r="BX86" s="264">
        <v>8.1768305175812239E-2</v>
      </c>
      <c r="BY86" s="264">
        <v>8.9240343245237427E-2</v>
      </c>
      <c r="BZ86" s="264">
        <v>9.5351743402907169E-2</v>
      </c>
      <c r="CA86" s="264">
        <v>0.10454005797973678</v>
      </c>
    </row>
    <row r="87" spans="2:79">
      <c r="B87">
        <v>4.9315068493150684E-2</v>
      </c>
      <c r="D87">
        <f t="shared" si="20"/>
        <v>0.23750000000000007</v>
      </c>
      <c r="BC87" s="264">
        <v>8.100067895098742E-2</v>
      </c>
      <c r="BD87" s="264">
        <v>7.7238259357456776E-2</v>
      </c>
      <c r="BE87" s="264">
        <v>7.5371254262613194E-2</v>
      </c>
      <c r="BF87" s="264">
        <v>7.406242831084657E-2</v>
      </c>
      <c r="BG87" s="264">
        <v>7.4104428988017571E-2</v>
      </c>
      <c r="BH87" s="264">
        <v>7.5315847509340644E-2</v>
      </c>
      <c r="BI87" s="264">
        <v>7.8336894761293088E-2</v>
      </c>
      <c r="BJ87" s="264">
        <v>8.191344421118478E-2</v>
      </c>
      <c r="BK87" s="264">
        <v>8.7675381147061984E-2</v>
      </c>
      <c r="BL87" s="264">
        <v>9.2955817530594939E-2</v>
      </c>
      <c r="BM87" s="264">
        <v>0.10178193907901978</v>
      </c>
      <c r="BQ87" s="264">
        <v>7.8869548186384461E-2</v>
      </c>
      <c r="BR87" s="264">
        <v>7.597559552486649E-2</v>
      </c>
      <c r="BS87" s="264">
        <v>7.4585380016140054E-2</v>
      </c>
      <c r="BT87" s="264">
        <v>7.3670334770193732E-2</v>
      </c>
      <c r="BU87" s="264">
        <v>7.3784794288547464E-2</v>
      </c>
      <c r="BV87" s="264">
        <v>7.4977611615410514E-2</v>
      </c>
      <c r="BW87" s="264">
        <v>7.7759147425836991E-2</v>
      </c>
      <c r="BX87" s="264">
        <v>8.0800812071264105E-2</v>
      </c>
      <c r="BY87" s="264">
        <v>8.5805568564371409E-2</v>
      </c>
      <c r="BZ87" s="264">
        <v>9.0450611847254225E-2</v>
      </c>
      <c r="CA87" s="264">
        <v>9.8030619136196082E-2</v>
      </c>
    </row>
    <row r="88" spans="2:79">
      <c r="B88">
        <v>5.2054794520547946E-2</v>
      </c>
      <c r="D88">
        <f t="shared" si="20"/>
        <v>0.25000000000000006</v>
      </c>
      <c r="BC88" s="264">
        <v>5.7589973521034378E-2</v>
      </c>
      <c r="BD88" s="264">
        <v>5.4914963291829273E-2</v>
      </c>
      <c r="BE88" s="264">
        <v>5.3587557455629577E-2</v>
      </c>
      <c r="BF88" s="264">
        <v>5.2657006590105457E-2</v>
      </c>
      <c r="BG88" s="264">
        <v>5.2686868289013027E-2</v>
      </c>
      <c r="BH88" s="264">
        <v>5.3548164286397207E-2</v>
      </c>
      <c r="BI88" s="264">
        <v>5.5696072594067197E-2</v>
      </c>
      <c r="BJ88" s="264">
        <v>5.8238932614296961E-2</v>
      </c>
      <c r="BK88" s="264">
        <v>6.233556241869434E-2</v>
      </c>
      <c r="BL88" s="264">
        <v>6.6089854301743564E-2</v>
      </c>
      <c r="BM88" s="264">
        <v>7.2365062273454295E-2</v>
      </c>
      <c r="BQ88" s="264">
        <v>5.6074779254852859E-2</v>
      </c>
      <c r="BR88" s="264">
        <v>5.4017232832942096E-2</v>
      </c>
      <c r="BS88" s="264">
        <v>5.3028815508878287E-2</v>
      </c>
      <c r="BT88" s="264">
        <v>5.2378235388229125E-2</v>
      </c>
      <c r="BU88" s="264">
        <v>5.2459613973156918E-2</v>
      </c>
      <c r="BV88" s="264">
        <v>5.3307684867859424E-2</v>
      </c>
      <c r="BW88" s="264">
        <v>5.5285305003206657E-2</v>
      </c>
      <c r="BX88" s="264">
        <v>5.7447871893491702E-2</v>
      </c>
      <c r="BY88" s="264">
        <v>6.1006160510944832E-2</v>
      </c>
      <c r="BZ88" s="264">
        <v>6.4308699738142502E-2</v>
      </c>
      <c r="CA88" s="264">
        <v>6.9697943689091976E-2</v>
      </c>
    </row>
    <row r="89" spans="2:79">
      <c r="B89">
        <v>5.4794520547945202E-2</v>
      </c>
      <c r="D89">
        <f t="shared" si="20"/>
        <v>0.26250000000000007</v>
      </c>
      <c r="BC89" s="264">
        <v>4.7022016475642851E-2</v>
      </c>
      <c r="BD89" s="264">
        <v>4.4837879769550185E-2</v>
      </c>
      <c r="BE89" s="264">
        <v>4.3754057442789623E-2</v>
      </c>
      <c r="BF89" s="264">
        <v>4.2994265842709843E-2</v>
      </c>
      <c r="BG89" s="264">
        <v>4.3018647817768568E-2</v>
      </c>
      <c r="BH89" s="264">
        <v>4.3721893054799489E-2</v>
      </c>
      <c r="BI89" s="264">
        <v>4.547565284415829E-2</v>
      </c>
      <c r="BJ89" s="264">
        <v>4.7551889356453707E-2</v>
      </c>
      <c r="BK89" s="264">
        <v>5.0896773585070783E-2</v>
      </c>
      <c r="BL89" s="264">
        <v>5.3962140071385195E-2</v>
      </c>
      <c r="BM89" s="264">
        <v>5.908582592489741E-2</v>
      </c>
      <c r="BQ89" s="264">
        <v>4.5784865537864344E-2</v>
      </c>
      <c r="BR89" s="264">
        <v>4.4104885919274125E-2</v>
      </c>
      <c r="BS89" s="264">
        <v>4.3297846553646296E-2</v>
      </c>
      <c r="BT89" s="264">
        <v>4.2766650109516711E-2</v>
      </c>
      <c r="BU89" s="264">
        <v>4.2833095445870988E-2</v>
      </c>
      <c r="BV89" s="264">
        <v>4.3525542431779897E-2</v>
      </c>
      <c r="BW89" s="264">
        <v>4.514026251066474E-2</v>
      </c>
      <c r="BX89" s="264">
        <v>4.6905990982609988E-2</v>
      </c>
      <c r="BY89" s="264">
        <v>4.9811321472714519E-2</v>
      </c>
      <c r="BZ89" s="264">
        <v>5.25078334601011E-2</v>
      </c>
      <c r="CA89" s="264">
        <v>5.6908132719836774E-2</v>
      </c>
    </row>
    <row r="90" spans="2:79">
      <c r="B90">
        <v>5.7534246575342465E-2</v>
      </c>
      <c r="D90">
        <f t="shared" si="20"/>
        <v>0.27500000000000008</v>
      </c>
      <c r="BC90" s="264">
        <v>4.0666438625572676E-2</v>
      </c>
      <c r="BD90" s="264">
        <v>3.8777513650307384E-2</v>
      </c>
      <c r="BE90" s="264">
        <v>3.7840182641649678E-2</v>
      </c>
      <c r="BF90" s="264">
        <v>3.7183085800877758E-2</v>
      </c>
      <c r="BG90" s="264">
        <v>3.7204172265615176E-2</v>
      </c>
      <c r="BH90" s="264">
        <v>3.7812365648501212E-2</v>
      </c>
      <c r="BI90" s="264">
        <v>3.9329084202561947E-2</v>
      </c>
      <c r="BJ90" s="264">
        <v>4.1124692962623742E-2</v>
      </c>
      <c r="BK90" s="264">
        <v>4.401747679853521E-2</v>
      </c>
      <c r="BL90" s="264">
        <v>4.6668522998248155E-2</v>
      </c>
      <c r="BM90" s="264">
        <v>5.1099682525541076E-2</v>
      </c>
      <c r="BQ90" s="264">
        <v>3.9596503168683031E-2</v>
      </c>
      <c r="BR90" s="264">
        <v>3.8143592528685259E-2</v>
      </c>
      <c r="BS90" s="264">
        <v>3.7445634012854161E-2</v>
      </c>
      <c r="BT90" s="264">
        <v>3.6986235007613541E-2</v>
      </c>
      <c r="BU90" s="264">
        <v>3.7043699476288688E-2</v>
      </c>
      <c r="BV90" s="264">
        <v>3.7642554118528751E-2</v>
      </c>
      <c r="BW90" s="264">
        <v>3.9039025812154744E-2</v>
      </c>
      <c r="BX90" s="264">
        <v>4.0566095340765509E-2</v>
      </c>
      <c r="BY90" s="264">
        <v>4.3078736288948614E-2</v>
      </c>
      <c r="BZ90" s="264">
        <v>4.5410783007850591E-2</v>
      </c>
      <c r="CA90" s="264">
        <v>4.9216330136457591E-2</v>
      </c>
    </row>
    <row r="91" spans="2:79">
      <c r="B91">
        <v>6.0273972602739728E-2</v>
      </c>
      <c r="D91">
        <f t="shared" si="20"/>
        <v>0.28750000000000009</v>
      </c>
      <c r="BC91" s="264">
        <v>8.100067895098742E-2</v>
      </c>
      <c r="BD91" s="264">
        <v>7.7238259357456776E-2</v>
      </c>
      <c r="BE91" s="264">
        <v>7.5371254262613194E-2</v>
      </c>
      <c r="BF91" s="264">
        <v>7.406242831084657E-2</v>
      </c>
      <c r="BG91" s="264">
        <v>7.4104428988017571E-2</v>
      </c>
      <c r="BH91" s="264">
        <v>7.5315847509340644E-2</v>
      </c>
      <c r="BI91" s="264">
        <v>7.7064939865853763E-2</v>
      </c>
      <c r="BJ91" s="264">
        <v>8.0406929019582851E-2</v>
      </c>
      <c r="BK91" s="264">
        <v>8.5602357171058172E-2</v>
      </c>
      <c r="BL91" s="264">
        <v>9.0135883075719569E-2</v>
      </c>
      <c r="BM91" s="264">
        <v>9.7119111310661754E-2</v>
      </c>
      <c r="BQ91" s="264">
        <v>7.8869548186384461E-2</v>
      </c>
      <c r="BR91" s="264">
        <v>7.597559552486649E-2</v>
      </c>
      <c r="BS91" s="264">
        <v>7.4585380016140054E-2</v>
      </c>
      <c r="BT91" s="264">
        <v>7.3670334770193732E-2</v>
      </c>
      <c r="BU91" s="264">
        <v>7.3784794288547464E-2</v>
      </c>
      <c r="BV91" s="264">
        <v>7.4977611615410514E-2</v>
      </c>
      <c r="BW91" s="264">
        <v>7.7393264610875534E-2</v>
      </c>
      <c r="BX91" s="264">
        <v>8.0374529653387206E-2</v>
      </c>
      <c r="BY91" s="264">
        <v>8.5228296636535333E-2</v>
      </c>
      <c r="BZ91" s="264">
        <v>8.967215863078612E-2</v>
      </c>
      <c r="CA91" s="264">
        <v>9.6750099138797188E-2</v>
      </c>
    </row>
    <row r="92" spans="2:79">
      <c r="B92">
        <v>6.3013698630136991E-2</v>
      </c>
      <c r="D92">
        <f t="shared" si="20"/>
        <v>0.3000000000000001</v>
      </c>
      <c r="BC92" s="264" t="s">
        <v>31</v>
      </c>
      <c r="BD92" s="264"/>
      <c r="BE92" s="264"/>
      <c r="BF92" s="264"/>
      <c r="BG92" s="264"/>
      <c r="BH92" s="264"/>
      <c r="BI92" s="264"/>
      <c r="BJ92" s="264"/>
      <c r="BK92" s="264"/>
      <c r="BL92" s="264"/>
      <c r="BM92" s="264"/>
      <c r="BQ92" s="264" t="s">
        <v>31</v>
      </c>
      <c r="BR92" s="264"/>
      <c r="BS92" s="264"/>
      <c r="BT92" s="264"/>
      <c r="BU92" s="264"/>
      <c r="BV92" s="264"/>
      <c r="BW92" s="264"/>
      <c r="BX92" s="264"/>
      <c r="BY92" s="264"/>
      <c r="BZ92" s="264"/>
      <c r="CA92" s="264"/>
    </row>
    <row r="93" spans="2:79">
      <c r="B93">
        <v>6.575342465753424E-2</v>
      </c>
      <c r="D93">
        <f t="shared" si="20"/>
        <v>0.31250000000000011</v>
      </c>
      <c r="BC93" s="264">
        <v>0.93783084196211497</v>
      </c>
      <c r="BD93" s="264">
        <v>0.9525250595146586</v>
      </c>
      <c r="BE93" s="264">
        <v>0.9621378809473865</v>
      </c>
      <c r="BF93" s="264">
        <v>0.97580128526763166</v>
      </c>
      <c r="BG93" s="264">
        <v>0.98642410226775057</v>
      </c>
      <c r="BH93" s="264">
        <v>1</v>
      </c>
      <c r="BI93" s="264">
        <v>1.0159173094247689</v>
      </c>
      <c r="BJ93" s="264">
        <v>1.0286587116064256</v>
      </c>
      <c r="BK93" s="264">
        <v>1.0464573763345759</v>
      </c>
      <c r="BL93" s="264">
        <v>1.061404861051086</v>
      </c>
      <c r="BM93" s="264">
        <v>1.0846836371535387</v>
      </c>
      <c r="BQ93" s="264">
        <v>0.93783084196211497</v>
      </c>
      <c r="BR93" s="264">
        <v>0.9525250595146586</v>
      </c>
      <c r="BS93" s="264">
        <v>0.9621378809473865</v>
      </c>
      <c r="BT93" s="264">
        <v>0.97580128526763166</v>
      </c>
      <c r="BU93" s="264">
        <v>0.98642410226775057</v>
      </c>
      <c r="BV93" s="264">
        <v>1</v>
      </c>
      <c r="BW93" s="264">
        <v>1.0159173094247689</v>
      </c>
      <c r="BX93" s="264">
        <v>1.0286587116064256</v>
      </c>
      <c r="BY93" s="264">
        <v>1.0464573763345759</v>
      </c>
      <c r="BZ93" s="264">
        <v>1.061404861051086</v>
      </c>
      <c r="CA93" s="264">
        <v>1.0846836371535387</v>
      </c>
    </row>
    <row r="94" spans="2:79">
      <c r="B94">
        <v>6.8493150684931503E-2</v>
      </c>
      <c r="D94">
        <f t="shared" si="20"/>
        <v>0.32500000000000012</v>
      </c>
      <c r="BC94" s="264">
        <v>8.7824677607947224E-2</v>
      </c>
      <c r="BD94" s="264">
        <v>8.1768010764717014E-2</v>
      </c>
      <c r="BE94" s="264">
        <v>7.83826999336181E-2</v>
      </c>
      <c r="BF94" s="264">
        <v>7.4838744703660268E-2</v>
      </c>
      <c r="BG94" s="264">
        <v>7.3541126252464797E-2</v>
      </c>
      <c r="BH94" s="264">
        <v>7.4156369822287543E-2</v>
      </c>
      <c r="BI94" s="264">
        <v>7.7844141337286135E-2</v>
      </c>
      <c r="BJ94" s="264">
        <v>8.2339995846488892E-2</v>
      </c>
      <c r="BK94" s="264">
        <v>8.9754362507784943E-2</v>
      </c>
      <c r="BL94" s="264">
        <v>9.6397484197644476E-2</v>
      </c>
      <c r="BM94" s="264">
        <v>0.10686491174886535</v>
      </c>
      <c r="BQ94" s="264">
        <v>8.7824677607947224E-2</v>
      </c>
      <c r="BR94" s="264">
        <v>8.1768010764717014E-2</v>
      </c>
      <c r="BS94" s="264">
        <v>7.83826999336181E-2</v>
      </c>
      <c r="BT94" s="264">
        <v>7.4838744703660268E-2</v>
      </c>
      <c r="BU94" s="264">
        <v>7.3541126252464797E-2</v>
      </c>
      <c r="BV94" s="264">
        <v>7.4156369822287543E-2</v>
      </c>
      <c r="BW94" s="264">
        <v>7.7844141337286135E-2</v>
      </c>
      <c r="BX94" s="264">
        <v>8.2339995846488892E-2</v>
      </c>
      <c r="BY94" s="264">
        <v>8.9754362507784943E-2</v>
      </c>
      <c r="BZ94" s="264">
        <v>9.6397484197644476E-2</v>
      </c>
      <c r="CA94" s="264">
        <v>0.10686491174886535</v>
      </c>
    </row>
    <row r="95" spans="2:79">
      <c r="B95">
        <v>7.1232876712328766E-2</v>
      </c>
      <c r="D95">
        <f t="shared" si="20"/>
        <v>0.33750000000000013</v>
      </c>
      <c r="BC95" s="264">
        <v>7.9615494253361688E-2</v>
      </c>
      <c r="BD95" s="264">
        <v>7.6626762020742312E-2</v>
      </c>
      <c r="BE95" s="264">
        <v>7.5222361878106103E-2</v>
      </c>
      <c r="BF95" s="264">
        <v>7.4167841421375363E-2</v>
      </c>
      <c r="BG95" s="264">
        <v>7.4207037721542371E-2</v>
      </c>
      <c r="BH95" s="264">
        <v>7.5357265045069913E-2</v>
      </c>
      <c r="BI95" s="264">
        <v>7.8054174387981401E-2</v>
      </c>
      <c r="BJ95" s="264">
        <v>8.0981882654671988E-2</v>
      </c>
      <c r="BK95" s="264">
        <v>8.5779696164935304E-2</v>
      </c>
      <c r="BL95" s="264">
        <v>9.0165294443149357E-2</v>
      </c>
      <c r="BM95" s="264">
        <v>9.725796335071521E-2</v>
      </c>
      <c r="BQ95" s="264">
        <v>7.9615494253361688E-2</v>
      </c>
      <c r="BR95" s="264">
        <v>7.6626762020742312E-2</v>
      </c>
      <c r="BS95" s="264">
        <v>7.5222361878106103E-2</v>
      </c>
      <c r="BT95" s="264">
        <v>7.4167841421375363E-2</v>
      </c>
      <c r="BU95" s="264">
        <v>7.4207037721542371E-2</v>
      </c>
      <c r="BV95" s="264">
        <v>7.5357265045069913E-2</v>
      </c>
      <c r="BW95" s="264">
        <v>7.8054174387981401E-2</v>
      </c>
      <c r="BX95" s="264">
        <v>8.0981882654671988E-2</v>
      </c>
      <c r="BY95" s="264">
        <v>8.5779696164935304E-2</v>
      </c>
      <c r="BZ95" s="264">
        <v>9.0165294443149357E-2</v>
      </c>
      <c r="CA95" s="264">
        <v>9.725796335071521E-2</v>
      </c>
    </row>
    <row r="96" spans="2:79">
      <c r="B96">
        <v>7.3972602739726029E-2</v>
      </c>
      <c r="D96">
        <f t="shared" si="20"/>
        <v>0.35000000000000014</v>
      </c>
      <c r="BC96" s="264">
        <v>7.9359586068159807E-2</v>
      </c>
      <c r="BD96" s="264">
        <v>7.807150708784083E-2</v>
      </c>
      <c r="BE96" s="264">
        <v>7.7600147180109311E-2</v>
      </c>
      <c r="BF96" s="264">
        <v>7.7472483065450376E-2</v>
      </c>
      <c r="BG96" s="264">
        <v>7.7816287336267193E-2</v>
      </c>
      <c r="BH96" s="264">
        <v>7.8787763519219081E-2</v>
      </c>
      <c r="BI96" s="264">
        <v>8.0588226710301664E-2</v>
      </c>
      <c r="BJ96" s="264">
        <v>8.2442360804940773E-2</v>
      </c>
      <c r="BK96" s="264">
        <v>8.5480476853299694E-2</v>
      </c>
      <c r="BL96" s="264">
        <v>8.8309992551770813E-2</v>
      </c>
      <c r="BM96" s="264">
        <v>9.3011915144555729E-2</v>
      </c>
      <c r="BQ96" s="264">
        <v>7.9359586068159807E-2</v>
      </c>
      <c r="BR96" s="264">
        <v>7.807150708784083E-2</v>
      </c>
      <c r="BS96" s="264">
        <v>7.7600147180109311E-2</v>
      </c>
      <c r="BT96" s="264">
        <v>7.7472483065450376E-2</v>
      </c>
      <c r="BU96" s="264">
        <v>7.7816287336267193E-2</v>
      </c>
      <c r="BV96" s="264">
        <v>7.8787763519219081E-2</v>
      </c>
      <c r="BW96" s="264">
        <v>8.0588226710301664E-2</v>
      </c>
      <c r="BX96" s="264">
        <v>8.2442360804940773E-2</v>
      </c>
      <c r="BY96" s="264">
        <v>8.5480476853299694E-2</v>
      </c>
      <c r="BZ96" s="264">
        <v>8.8309992551770813E-2</v>
      </c>
      <c r="CA96" s="264">
        <v>9.3011915144555729E-2</v>
      </c>
    </row>
    <row r="97" spans="2:79">
      <c r="B97">
        <v>7.6712328767123292E-2</v>
      </c>
      <c r="D97">
        <f t="shared" si="20"/>
        <v>0.36250000000000016</v>
      </c>
      <c r="BC97" s="264">
        <v>7.9134361228179018E-2</v>
      </c>
      <c r="BD97" s="264">
        <v>7.8553324981477018E-2</v>
      </c>
      <c r="BE97" s="264">
        <v>7.8455055532560644E-2</v>
      </c>
      <c r="BF97" s="264">
        <v>7.8702272550765798E-2</v>
      </c>
      <c r="BG97" s="264">
        <v>7.9197635337246691E-2</v>
      </c>
      <c r="BH97" s="264">
        <v>8.0185112419934396E-2</v>
      </c>
      <c r="BI97" s="264">
        <v>8.1781842828642287E-2</v>
      </c>
      <c r="BJ97" s="264">
        <v>8.3339281566998352E-2</v>
      </c>
      <c r="BK97" s="264">
        <v>8.5831212309370936E-2</v>
      </c>
      <c r="BL97" s="264">
        <v>8.8131987724070215E-2</v>
      </c>
      <c r="BM97" s="264">
        <v>9.1957005254369423E-2</v>
      </c>
      <c r="BQ97" s="264">
        <v>7.9134361228179018E-2</v>
      </c>
      <c r="BR97" s="264">
        <v>7.8553324981477018E-2</v>
      </c>
      <c r="BS97" s="264">
        <v>7.8455055532560644E-2</v>
      </c>
      <c r="BT97" s="264">
        <v>7.8702272550765798E-2</v>
      </c>
      <c r="BU97" s="264">
        <v>7.9197635337246691E-2</v>
      </c>
      <c r="BV97" s="264">
        <v>8.0185112419934396E-2</v>
      </c>
      <c r="BW97" s="264">
        <v>8.1781842828642287E-2</v>
      </c>
      <c r="BX97" s="264">
        <v>8.3339281566998352E-2</v>
      </c>
      <c r="BY97" s="264">
        <v>8.5831212309370936E-2</v>
      </c>
      <c r="BZ97" s="264">
        <v>8.8131987724070215E-2</v>
      </c>
      <c r="CA97" s="264">
        <v>9.1957005254369423E-2</v>
      </c>
    </row>
    <row r="98" spans="2:79">
      <c r="B98">
        <v>7.9452054794520555E-2</v>
      </c>
      <c r="D98">
        <f t="shared" si="20"/>
        <v>0.37500000000000017</v>
      </c>
      <c r="BC98" s="264">
        <v>7.9869795192369739E-2</v>
      </c>
      <c r="BD98" s="264">
        <v>7.949760140021897E-2</v>
      </c>
      <c r="BE98" s="264">
        <v>7.949661630021404E-2</v>
      </c>
      <c r="BF98" s="264">
        <v>7.9821836846337785E-2</v>
      </c>
      <c r="BG98" s="264">
        <v>8.0327890271510591E-2</v>
      </c>
      <c r="BH98" s="264">
        <v>8.1269363029002575E-2</v>
      </c>
      <c r="BI98" s="264">
        <v>8.2739838276068539E-2</v>
      </c>
      <c r="BJ98" s="264">
        <v>8.4153162482268132E-2</v>
      </c>
      <c r="BK98" s="264">
        <v>8.6400888517709218E-2</v>
      </c>
      <c r="BL98" s="264">
        <v>8.8473389687547269E-2</v>
      </c>
      <c r="BM98" s="264">
        <v>9.1925182650179835E-2</v>
      </c>
      <c r="BQ98" s="264">
        <v>7.9869795192369739E-2</v>
      </c>
      <c r="BR98" s="264">
        <v>7.949760140021897E-2</v>
      </c>
      <c r="BS98" s="264">
        <v>7.949661630021404E-2</v>
      </c>
      <c r="BT98" s="264">
        <v>7.9821836846337785E-2</v>
      </c>
      <c r="BU98" s="264">
        <v>8.0327890271510591E-2</v>
      </c>
      <c r="BV98" s="264">
        <v>8.1269363029002575E-2</v>
      </c>
      <c r="BW98" s="264">
        <v>8.2739838276068539E-2</v>
      </c>
      <c r="BX98" s="264">
        <v>8.4153162482268132E-2</v>
      </c>
      <c r="BY98" s="264">
        <v>8.6400888517709218E-2</v>
      </c>
      <c r="BZ98" s="264">
        <v>8.8473389687547269E-2</v>
      </c>
      <c r="CA98" s="264">
        <v>9.1925182650179835E-2</v>
      </c>
    </row>
    <row r="99" spans="2:79">
      <c r="B99">
        <v>8.2191780821917804E-2</v>
      </c>
      <c r="D99">
        <f t="shared" si="20"/>
        <v>0.38750000000000018</v>
      </c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</row>
    <row r="100" spans="2:79">
      <c r="B100">
        <v>8.4931506849315067E-2</v>
      </c>
      <c r="D100">
        <f t="shared" si="20"/>
        <v>0.40000000000000019</v>
      </c>
      <c r="BC100" s="264" t="s">
        <v>31</v>
      </c>
      <c r="BD100" s="264"/>
      <c r="BE100" s="264"/>
      <c r="BF100" s="264"/>
      <c r="BG100" s="264"/>
      <c r="BH100" s="264"/>
      <c r="BI100" s="264"/>
      <c r="BJ100" s="264"/>
      <c r="BK100" s="264"/>
      <c r="BL100" s="264"/>
      <c r="BM100" s="264"/>
      <c r="BQ100" s="264" t="s">
        <v>31</v>
      </c>
      <c r="BR100" s="264"/>
      <c r="BS100" s="264"/>
      <c r="BT100" s="264"/>
      <c r="BU100" s="264"/>
      <c r="BV100" s="264"/>
      <c r="BW100" s="264"/>
      <c r="BX100" s="264"/>
      <c r="BY100" s="264"/>
      <c r="BZ100" s="264"/>
      <c r="CA100" s="264"/>
    </row>
    <row r="101" spans="2:79">
      <c r="B101">
        <v>8.7671232876712329E-2</v>
      </c>
      <c r="D101">
        <f t="shared" si="20"/>
        <v>0.4125000000000002</v>
      </c>
      <c r="BC101" s="264">
        <v>0.93783084196211497</v>
      </c>
      <c r="BD101" s="264">
        <v>0.9525250595146586</v>
      </c>
      <c r="BE101" s="264">
        <v>0.9621378809473865</v>
      </c>
      <c r="BF101" s="264">
        <v>0.97580128526763166</v>
      </c>
      <c r="BG101" s="264">
        <v>0.98642410226775057</v>
      </c>
      <c r="BH101" s="264">
        <v>1</v>
      </c>
      <c r="BI101" s="264">
        <v>1.0159173094247689</v>
      </c>
      <c r="BJ101" s="264">
        <v>1.0286587116064256</v>
      </c>
      <c r="BK101" s="264">
        <v>1.0464573763345759</v>
      </c>
      <c r="BL101" s="264">
        <v>1.061404861051086</v>
      </c>
      <c r="BM101" s="264">
        <v>1.0846836371535387</v>
      </c>
      <c r="BQ101" s="264">
        <v>0.93783084196211497</v>
      </c>
      <c r="BR101" s="264">
        <v>0.9525250595146586</v>
      </c>
      <c r="BS101" s="264">
        <v>0.9621378809473865</v>
      </c>
      <c r="BT101" s="264">
        <v>0.97580128526763166</v>
      </c>
      <c r="BU101" s="264">
        <v>0.98642410226775057</v>
      </c>
      <c r="BV101" s="264">
        <v>1</v>
      </c>
      <c r="BW101" s="264">
        <v>1.0159173094247689</v>
      </c>
      <c r="BX101" s="264">
        <v>1.0286587116064256</v>
      </c>
      <c r="BY101" s="264">
        <v>1.0464573763345759</v>
      </c>
      <c r="BZ101" s="264">
        <v>1.061404861051086</v>
      </c>
      <c r="CA101" s="264">
        <v>1.0846836371535387</v>
      </c>
    </row>
    <row r="102" spans="2:79">
      <c r="B102">
        <v>9.0410958904109592E-2</v>
      </c>
      <c r="D102">
        <f t="shared" ref="D102:D133" si="21">D101+$D$69</f>
        <v>0.42500000000000021</v>
      </c>
      <c r="BC102" s="264">
        <v>7.7321097316025475E-2</v>
      </c>
      <c r="BD102" s="264">
        <v>6.2637003430659074E-2</v>
      </c>
      <c r="BE102" s="264">
        <v>5.4452433611380975E-2</v>
      </c>
      <c r="BF102" s="264">
        <v>4.5814063149493302E-2</v>
      </c>
      <c r="BG102" s="264">
        <v>4.2496163369768775E-2</v>
      </c>
      <c r="BH102" s="264">
        <v>4.3356710206360706E-2</v>
      </c>
      <c r="BI102" s="264">
        <v>5.0738190064396033E-2</v>
      </c>
      <c r="BJ102" s="264">
        <v>5.991311418133425E-2</v>
      </c>
      <c r="BK102" s="264">
        <v>7.5260105195016344E-2</v>
      </c>
      <c r="BL102" s="264">
        <v>8.9258171725202007E-2</v>
      </c>
      <c r="BM102" s="264">
        <v>0.1118256844328511</v>
      </c>
      <c r="BQ102" s="264">
        <v>7.7321097316025475E-2</v>
      </c>
      <c r="BR102" s="264">
        <v>6.2637003430659074E-2</v>
      </c>
      <c r="BS102" s="264">
        <v>5.4452433611380975E-2</v>
      </c>
      <c r="BT102" s="264">
        <v>4.5814063149493302E-2</v>
      </c>
      <c r="BU102" s="264">
        <v>4.2496163369768775E-2</v>
      </c>
      <c r="BV102" s="264">
        <v>4.3356710206360706E-2</v>
      </c>
      <c r="BW102" s="264">
        <v>5.0738190064396033E-2</v>
      </c>
      <c r="BX102" s="264">
        <v>5.991311418133425E-2</v>
      </c>
      <c r="BY102" s="264">
        <v>7.5260105195016344E-2</v>
      </c>
      <c r="BZ102" s="264">
        <v>8.9258171725202007E-2</v>
      </c>
      <c r="CA102" s="264">
        <v>0.1118256844328511</v>
      </c>
    </row>
    <row r="103" spans="2:79">
      <c r="B103">
        <v>9.3150684931506855E-2</v>
      </c>
      <c r="D103">
        <f t="shared" si="21"/>
        <v>0.43750000000000022</v>
      </c>
      <c r="BC103" s="264">
        <v>9.0238061785767321E-2</v>
      </c>
      <c r="BD103" s="264">
        <v>8.023616282317711E-2</v>
      </c>
      <c r="BE103" s="264">
        <v>7.504086321750944E-2</v>
      </c>
      <c r="BF103" s="264">
        <v>6.994933107593726E-2</v>
      </c>
      <c r="BG103" s="264">
        <v>6.8100610433006886E-2</v>
      </c>
      <c r="BH103" s="264">
        <v>6.8480726777785508E-2</v>
      </c>
      <c r="BI103" s="264">
        <v>7.2336667417286254E-2</v>
      </c>
      <c r="BJ103" s="264">
        <v>7.7406212054293946E-2</v>
      </c>
      <c r="BK103" s="264">
        <v>8.6404745856748982E-2</v>
      </c>
      <c r="BL103" s="264">
        <v>9.5028846546253112E-2</v>
      </c>
      <c r="BM103" s="264">
        <v>0.10948668494719507</v>
      </c>
      <c r="BQ103" s="264">
        <v>9.0238061785767321E-2</v>
      </c>
      <c r="BR103" s="264">
        <v>8.023616282317711E-2</v>
      </c>
      <c r="BS103" s="264">
        <v>7.504086321750944E-2</v>
      </c>
      <c r="BT103" s="264">
        <v>6.994933107593726E-2</v>
      </c>
      <c r="BU103" s="264">
        <v>6.8100610433006886E-2</v>
      </c>
      <c r="BV103" s="264">
        <v>6.8480726777785508E-2</v>
      </c>
      <c r="BW103" s="264">
        <v>7.2336667417286254E-2</v>
      </c>
      <c r="BX103" s="264">
        <v>7.7406212054293946E-2</v>
      </c>
      <c r="BY103" s="264">
        <v>8.6404745856748982E-2</v>
      </c>
      <c r="BZ103" s="264">
        <v>9.5028846546253112E-2</v>
      </c>
      <c r="CA103" s="264">
        <v>0.10948668494719507</v>
      </c>
    </row>
    <row r="104" spans="2:79">
      <c r="B104">
        <v>9.5890410958904104E-2</v>
      </c>
      <c r="D104">
        <f t="shared" si="21"/>
        <v>0.45000000000000023</v>
      </c>
      <c r="BC104" s="264">
        <v>8.1877396470331681E-2</v>
      </c>
      <c r="BD104" s="264">
        <v>7.6429761743142435E-2</v>
      </c>
      <c r="BE104" s="264">
        <v>7.37889963286152E-2</v>
      </c>
      <c r="BF104" s="264">
        <v>7.1473604332186733E-2</v>
      </c>
      <c r="BG104" s="264">
        <v>7.0917738895402788E-2</v>
      </c>
      <c r="BH104" s="264">
        <v>7.1787070187456808E-2</v>
      </c>
      <c r="BI104" s="264">
        <v>7.4852331714485229E-2</v>
      </c>
      <c r="BJ104" s="264">
        <v>7.8615157255711429E-2</v>
      </c>
      <c r="BK104" s="264">
        <v>8.5304147153284479E-2</v>
      </c>
      <c r="BL104" s="264">
        <v>9.1811248586401217E-2</v>
      </c>
      <c r="BM104" s="264">
        <v>0.10289838770509413</v>
      </c>
      <c r="BQ104" s="264">
        <v>8.1877396470331681E-2</v>
      </c>
      <c r="BR104" s="264">
        <v>7.6429761743142435E-2</v>
      </c>
      <c r="BS104" s="264">
        <v>7.37889963286152E-2</v>
      </c>
      <c r="BT104" s="264">
        <v>7.1473604332186733E-2</v>
      </c>
      <c r="BU104" s="264">
        <v>7.0917738895402788E-2</v>
      </c>
      <c r="BV104" s="264">
        <v>7.1787070187456808E-2</v>
      </c>
      <c r="BW104" s="264">
        <v>7.4852331714485229E-2</v>
      </c>
      <c r="BX104" s="264">
        <v>7.8615157255711429E-2</v>
      </c>
      <c r="BY104" s="264">
        <v>8.5304147153284479E-2</v>
      </c>
      <c r="BZ104" s="264">
        <v>9.1811248586401217E-2</v>
      </c>
      <c r="CA104" s="264">
        <v>0.10289838770509413</v>
      </c>
    </row>
    <row r="105" spans="2:79">
      <c r="B105">
        <v>9.8630136986301367E-2</v>
      </c>
      <c r="D105">
        <f t="shared" si="21"/>
        <v>0.46250000000000024</v>
      </c>
      <c r="BC105" s="264">
        <v>8.1101814383334914E-2</v>
      </c>
      <c r="BD105" s="264">
        <v>7.628486247494419E-2</v>
      </c>
      <c r="BE105" s="264">
        <v>7.3952303913239842E-2</v>
      </c>
      <c r="BF105" s="264">
        <v>7.184571523145325E-2</v>
      </c>
      <c r="BG105" s="264">
        <v>7.1218955121388039E-2</v>
      </c>
      <c r="BH105" s="264">
        <v>7.1681459080631282E-2</v>
      </c>
      <c r="BI105" s="264">
        <v>7.3876744396807761E-2</v>
      </c>
      <c r="BJ105" s="264">
        <v>7.6733212115295477E-2</v>
      </c>
      <c r="BK105" s="264">
        <v>8.2009091111411164E-2</v>
      </c>
      <c r="BL105" s="264">
        <v>8.7308636775903822E-2</v>
      </c>
      <c r="BM105" s="264">
        <v>9.6615853748542466E-2</v>
      </c>
      <c r="BQ105" s="264">
        <v>8.1101814383334914E-2</v>
      </c>
      <c r="BR105" s="264">
        <v>7.628486247494419E-2</v>
      </c>
      <c r="BS105" s="264">
        <v>7.3952303913239842E-2</v>
      </c>
      <c r="BT105" s="264">
        <v>7.184571523145325E-2</v>
      </c>
      <c r="BU105" s="264">
        <v>7.1218955121388039E-2</v>
      </c>
      <c r="BV105" s="264">
        <v>7.1681459080631282E-2</v>
      </c>
      <c r="BW105" s="264">
        <v>7.3876744396807761E-2</v>
      </c>
      <c r="BX105" s="264">
        <v>7.6733212115295477E-2</v>
      </c>
      <c r="BY105" s="264">
        <v>8.2009091111411164E-2</v>
      </c>
      <c r="BZ105" s="264">
        <v>8.7308636775903822E-2</v>
      </c>
      <c r="CA105" s="264">
        <v>9.6615853748542466E-2</v>
      </c>
    </row>
    <row r="106" spans="2:79">
      <c r="B106">
        <v>0.10136986301369863</v>
      </c>
      <c r="D106">
        <f t="shared" si="21"/>
        <v>0.47500000000000026</v>
      </c>
      <c r="BC106" s="264">
        <v>8.1295400834549128E-2</v>
      </c>
      <c r="BD106" s="264">
        <v>7.7531069459749705E-2</v>
      </c>
      <c r="BE106" s="264">
        <v>7.5721019924745475E-2</v>
      </c>
      <c r="BF106" s="264">
        <v>7.4098344158868332E-2</v>
      </c>
      <c r="BG106" s="264">
        <v>7.362312275904194E-2</v>
      </c>
      <c r="BH106" s="264">
        <v>7.3991559332113294E-2</v>
      </c>
      <c r="BI106" s="264">
        <v>7.5701526111709896E-2</v>
      </c>
      <c r="BJ106" s="264">
        <v>7.7926644269014481E-2</v>
      </c>
      <c r="BK106" s="264">
        <v>8.2049395884994325E-2</v>
      </c>
      <c r="BL106" s="264">
        <v>8.6205841563581687E-2</v>
      </c>
      <c r="BM106" s="264">
        <v>9.3530004739549186E-2</v>
      </c>
      <c r="BQ106" s="264">
        <v>8.1295400834549128E-2</v>
      </c>
      <c r="BR106" s="264">
        <v>7.7531069459749705E-2</v>
      </c>
      <c r="BS106" s="264">
        <v>7.5721019924745475E-2</v>
      </c>
      <c r="BT106" s="264">
        <v>7.4098344158868332E-2</v>
      </c>
      <c r="BU106" s="264">
        <v>7.362312275904194E-2</v>
      </c>
      <c r="BV106" s="264">
        <v>7.3991559332113294E-2</v>
      </c>
      <c r="BW106" s="264">
        <v>7.5701526111709896E-2</v>
      </c>
      <c r="BX106" s="264">
        <v>7.7926644269014481E-2</v>
      </c>
      <c r="BY106" s="264">
        <v>8.2049395884994325E-2</v>
      </c>
      <c r="BZ106" s="264">
        <v>8.6205841563581687E-2</v>
      </c>
      <c r="CA106" s="264">
        <v>9.3530004739549186E-2</v>
      </c>
    </row>
    <row r="107" spans="2:79">
      <c r="B107">
        <v>0.10410958904109589</v>
      </c>
      <c r="D107">
        <f t="shared" si="21"/>
        <v>0.48750000000000027</v>
      </c>
      <c r="BQ107" s="264">
        <v>8.1295400834549128E-2</v>
      </c>
      <c r="BR107" s="264">
        <v>7.7531069459749705E-2</v>
      </c>
      <c r="BS107" s="264">
        <v>7.5721019924745475E-2</v>
      </c>
      <c r="BT107" s="264">
        <v>7.4098344158868332E-2</v>
      </c>
      <c r="BU107" s="264">
        <v>7.362312275904194E-2</v>
      </c>
      <c r="BV107" s="264">
        <v>7.3991559332113294E-2</v>
      </c>
      <c r="BW107" s="264">
        <v>7.5701526111709896E-2</v>
      </c>
      <c r="BX107" s="264">
        <v>7.7926644269014481E-2</v>
      </c>
      <c r="BY107" s="264">
        <v>8.2049395884994325E-2</v>
      </c>
      <c r="BZ107" s="264">
        <v>8.6205841563581687E-2</v>
      </c>
      <c r="CA107" s="264">
        <v>9.3530004739549186E-2</v>
      </c>
    </row>
    <row r="108" spans="2:79">
      <c r="B108">
        <v>0.10684931506849316</v>
      </c>
      <c r="D108">
        <f t="shared" si="21"/>
        <v>0.50000000000000022</v>
      </c>
      <c r="BC108" t="s">
        <v>224</v>
      </c>
    </row>
    <row r="109" spans="2:79">
      <c r="B109">
        <v>0.1095890410958904</v>
      </c>
      <c r="D109">
        <f t="shared" si="21"/>
        <v>0.51250000000000018</v>
      </c>
      <c r="BQ109" t="s">
        <v>225</v>
      </c>
    </row>
    <row r="110" spans="2:79">
      <c r="B110">
        <v>0.11232876712328767</v>
      </c>
      <c r="D110">
        <f t="shared" si="21"/>
        <v>0.52500000000000013</v>
      </c>
      <c r="BC110" s="264" t="s">
        <v>31</v>
      </c>
      <c r="BD110" s="264"/>
      <c r="BE110" s="264"/>
      <c r="BF110" s="264"/>
      <c r="BG110" s="264"/>
      <c r="BH110" s="264"/>
      <c r="BI110" s="264"/>
      <c r="BJ110" s="264"/>
      <c r="BK110" s="264"/>
      <c r="BL110" s="264"/>
      <c r="BM110" s="264"/>
    </row>
    <row r="111" spans="2:79">
      <c r="B111">
        <v>0.11506849315068493</v>
      </c>
      <c r="D111">
        <f t="shared" si="21"/>
        <v>0.53750000000000009</v>
      </c>
      <c r="BC111" s="264">
        <v>0.93783084196211497</v>
      </c>
      <c r="BD111" s="264">
        <v>0.9525250595146586</v>
      </c>
      <c r="BE111" s="264">
        <v>0.9621378809473865</v>
      </c>
      <c r="BF111" s="264">
        <v>0.97580128526763166</v>
      </c>
      <c r="BG111" s="264">
        <v>0.98642410226775057</v>
      </c>
      <c r="BH111" s="264">
        <v>1</v>
      </c>
      <c r="BI111" s="264">
        <v>1.0159173094247689</v>
      </c>
      <c r="BJ111" s="264">
        <v>1.0286587116064256</v>
      </c>
      <c r="BK111" s="264">
        <v>1.0464573763345759</v>
      </c>
      <c r="BL111" s="264">
        <v>1.061404861051086</v>
      </c>
      <c r="BM111" s="264">
        <v>1.0846836371535387</v>
      </c>
      <c r="BQ111" t="s">
        <v>31</v>
      </c>
    </row>
    <row r="112" spans="2:79">
      <c r="B112">
        <v>0.11780821917808219</v>
      </c>
      <c r="D112">
        <f t="shared" si="21"/>
        <v>0.55000000000000004</v>
      </c>
      <c r="BC112" s="264">
        <v>8.3921599691455531E-2</v>
      </c>
      <c r="BD112" s="264">
        <v>8.0320435694564707E-2</v>
      </c>
      <c r="BE112" s="264">
        <v>7.7336666308622001E-2</v>
      </c>
      <c r="BF112" s="264">
        <v>7.3747508161854769E-2</v>
      </c>
      <c r="BG112" s="264">
        <v>7.2338929492118106E-2</v>
      </c>
      <c r="BH112" s="264">
        <v>7.2880746504609434E-2</v>
      </c>
      <c r="BI112" s="264">
        <v>7.6505661518031523E-2</v>
      </c>
      <c r="BJ112" s="264">
        <v>8.0957343660816111E-2</v>
      </c>
      <c r="BK112" s="264">
        <v>8.7780555969087584E-2</v>
      </c>
      <c r="BL112" s="264">
        <v>9.3075285616393139E-2</v>
      </c>
      <c r="BM112" s="264">
        <v>9.880918351673032E-2</v>
      </c>
      <c r="BQ112" s="264">
        <v>0.93783084196211497</v>
      </c>
      <c r="BR112" s="264">
        <v>0.9525250595146586</v>
      </c>
      <c r="BS112" s="264">
        <v>0.9621378809473865</v>
      </c>
      <c r="BT112" s="264">
        <v>0.97580128526763166</v>
      </c>
      <c r="BU112" s="264">
        <v>0.98642410226775057</v>
      </c>
      <c r="BV112" s="264">
        <v>1</v>
      </c>
      <c r="BW112" s="264">
        <v>1.0159173094247689</v>
      </c>
      <c r="BX112" s="264">
        <v>1.0286587116064256</v>
      </c>
      <c r="BY112" s="264">
        <v>1.0464573763345759</v>
      </c>
      <c r="BZ112" s="264">
        <v>1.061404861051086</v>
      </c>
      <c r="CA112" s="264">
        <v>1.0846836371535387</v>
      </c>
    </row>
    <row r="113" spans="2:79">
      <c r="B113">
        <v>0.12054794520547946</v>
      </c>
      <c r="D113">
        <f t="shared" si="21"/>
        <v>0.5625</v>
      </c>
      <c r="BC113" s="264">
        <v>7.7181809789060141E-2</v>
      </c>
      <c r="BD113" s="264">
        <v>7.4976122721291866E-2</v>
      </c>
      <c r="BE113" s="264">
        <v>7.3835371598456934E-2</v>
      </c>
      <c r="BF113" s="264">
        <v>7.3110141739558127E-2</v>
      </c>
      <c r="BG113" s="264">
        <v>7.3285587148382222E-2</v>
      </c>
      <c r="BH113" s="264">
        <v>7.4491016202633556E-2</v>
      </c>
      <c r="BI113" s="264">
        <v>7.721582860240922E-2</v>
      </c>
      <c r="BJ113" s="264">
        <v>8.0150129726622443E-2</v>
      </c>
      <c r="BK113" s="264">
        <v>8.493379139007412E-2</v>
      </c>
      <c r="BL113" s="264">
        <v>8.9281391199717661E-2</v>
      </c>
      <c r="BM113" s="264">
        <v>9.6058451431174599E-2</v>
      </c>
      <c r="BQ113" s="264">
        <v>8.5967610090954827E-2</v>
      </c>
      <c r="BR113" s="264">
        <v>8.1931987843828463E-2</v>
      </c>
      <c r="BS113" s="264">
        <v>7.8845900031593807E-2</v>
      </c>
      <c r="BT113" s="264">
        <v>7.4572816371121967E-2</v>
      </c>
      <c r="BU113" s="264">
        <v>7.2898474670734528E-2</v>
      </c>
      <c r="BV113" s="264">
        <v>7.3699226202070756E-2</v>
      </c>
      <c r="BW113" s="264">
        <v>7.7747359759629139E-2</v>
      </c>
      <c r="BX113" s="264">
        <v>8.2115456301041084E-2</v>
      </c>
      <c r="BY113" s="264">
        <v>8.9502839158517228E-2</v>
      </c>
      <c r="BZ113" s="264">
        <v>9.4359947611671713E-2</v>
      </c>
      <c r="CA113" s="264">
        <v>0.10031564192444187</v>
      </c>
    </row>
    <row r="114" spans="2:79">
      <c r="B114">
        <v>0.12328767123287671</v>
      </c>
      <c r="D114">
        <f t="shared" si="21"/>
        <v>0.57499999999999996</v>
      </c>
      <c r="BC114" s="264">
        <v>5.4874828700473513E-2</v>
      </c>
      <c r="BD114" s="264">
        <v>5.3306626291882292E-2</v>
      </c>
      <c r="BE114" s="264">
        <v>5.2495573498140831E-2</v>
      </c>
      <c r="BF114" s="264">
        <v>5.1979948581022319E-2</v>
      </c>
      <c r="BG114" s="264">
        <v>5.2104686997779051E-2</v>
      </c>
      <c r="BH114" s="264">
        <v>5.2961724595671597E-2</v>
      </c>
      <c r="BI114" s="264">
        <v>5.4899015442922625E-2</v>
      </c>
      <c r="BJ114" s="264">
        <v>5.6985248870032944E-2</v>
      </c>
      <c r="BK114" s="264">
        <v>6.0386343183062907E-2</v>
      </c>
      <c r="BL114" s="264">
        <v>6.3477405642785326E-2</v>
      </c>
      <c r="BM114" s="264">
        <v>6.8295769196456538E-2</v>
      </c>
      <c r="BQ114" s="264">
        <v>7.7384668487794323E-2</v>
      </c>
      <c r="BR114" s="264">
        <v>7.4733903620568989E-2</v>
      </c>
      <c r="BS114" s="264">
        <v>7.3407491660704469E-2</v>
      </c>
      <c r="BT114" s="264">
        <v>7.2577563375448809E-2</v>
      </c>
      <c r="BU114" s="264">
        <v>7.2737988639009196E-2</v>
      </c>
      <c r="BV114" s="264">
        <v>7.396360059565546E-2</v>
      </c>
      <c r="BW114" s="264">
        <v>7.6850353680883998E-2</v>
      </c>
      <c r="BX114" s="264">
        <v>7.998494086794565E-2</v>
      </c>
      <c r="BY114" s="264">
        <v>8.5086254404016445E-2</v>
      </c>
      <c r="BZ114" s="264">
        <v>8.9522332658996479E-2</v>
      </c>
      <c r="CA114" s="264">
        <v>9.6083873635285102E-2</v>
      </c>
    </row>
    <row r="115" spans="2:79">
      <c r="B115">
        <v>0.12602739726027398</v>
      </c>
      <c r="D115">
        <f t="shared" si="21"/>
        <v>0.58749999999999991</v>
      </c>
      <c r="BC115" s="264">
        <v>4.4805110012931276E-2</v>
      </c>
      <c r="BD115" s="264">
        <v>4.3524678108113925E-2</v>
      </c>
      <c r="BE115" s="264">
        <v>4.2862456275072132E-2</v>
      </c>
      <c r="BF115" s="264">
        <v>4.2441450293203731E-2</v>
      </c>
      <c r="BG115" s="264">
        <v>4.2543298783995938E-2</v>
      </c>
      <c r="BH115" s="264">
        <v>4.3243067052401718E-2</v>
      </c>
      <c r="BI115" s="264">
        <v>4.4824858405444756E-2</v>
      </c>
      <c r="BJ115" s="264">
        <v>4.6528260865697467E-2</v>
      </c>
      <c r="BK115" s="264">
        <v>4.9305242743699164E-2</v>
      </c>
      <c r="BL115" s="264">
        <v>5.1829084673496569E-2</v>
      </c>
      <c r="BM115" s="264">
        <v>5.5763262040735874E-2</v>
      </c>
      <c r="BQ115" s="264">
        <v>5.5019057455589042E-2</v>
      </c>
      <c r="BR115" s="264">
        <v>5.3134413024319933E-2</v>
      </c>
      <c r="BS115" s="264">
        <v>5.219135883470255E-2</v>
      </c>
      <c r="BT115" s="264">
        <v>5.1601295287196348E-2</v>
      </c>
      <c r="BU115" s="264">
        <v>5.1715354660527499E-2</v>
      </c>
      <c r="BV115" s="264">
        <v>5.2586741925972902E-2</v>
      </c>
      <c r="BW115" s="264">
        <v>5.4639169583285137E-2</v>
      </c>
      <c r="BX115" s="264">
        <v>5.686780266932983E-2</v>
      </c>
      <c r="BY115" s="264">
        <v>6.0494741545269091E-2</v>
      </c>
      <c r="BZ115" s="264">
        <v>6.3648710531086117E-2</v>
      </c>
      <c r="CA115" s="264">
        <v>6.8313843909909938E-2</v>
      </c>
    </row>
    <row r="116" spans="2:79">
      <c r="B116">
        <v>0.12876712328767123</v>
      </c>
      <c r="D116">
        <f t="shared" si="21"/>
        <v>0.59999999999999987</v>
      </c>
      <c r="BC116" s="264">
        <v>3.8749173111211024E-2</v>
      </c>
      <c r="BD116" s="264">
        <v>3.7641806618358628E-2</v>
      </c>
      <c r="BE116" s="264">
        <v>3.7069091844549262E-2</v>
      </c>
      <c r="BF116" s="264">
        <v>3.6704989766291538E-2</v>
      </c>
      <c r="BG116" s="264">
        <v>3.6793072237234783E-2</v>
      </c>
      <c r="BH116" s="264">
        <v>3.7398258604646045E-2</v>
      </c>
      <c r="BI116" s="264">
        <v>3.8766252276510517E-2</v>
      </c>
      <c r="BJ116" s="264">
        <v>4.0239419885994013E-2</v>
      </c>
      <c r="BK116" s="264">
        <v>4.2641060044590375E-2</v>
      </c>
      <c r="BL116" s="264">
        <v>4.4823775092379059E-2</v>
      </c>
      <c r="BM116" s="264">
        <v>4.8226202177355897E-2</v>
      </c>
      <c r="BQ116" s="264">
        <v>4.4922872298354566E-2</v>
      </c>
      <c r="BR116" s="264">
        <v>4.3384066563958865E-2</v>
      </c>
      <c r="BS116" s="264">
        <v>4.2614066042506706E-2</v>
      </c>
      <c r="BT116" s="264">
        <v>4.2132281173437799E-2</v>
      </c>
      <c r="BU116" s="264">
        <v>4.2225410261785445E-2</v>
      </c>
      <c r="BV116" s="264">
        <v>4.2936894984685579E-2</v>
      </c>
      <c r="BW116" s="264">
        <v>4.4612695149482517E-2</v>
      </c>
      <c r="BX116" s="264">
        <v>4.6432366444380417E-2</v>
      </c>
      <c r="BY116" s="264">
        <v>4.9393749635818676E-2</v>
      </c>
      <c r="BZ116" s="264">
        <v>5.1968954529090373E-2</v>
      </c>
      <c r="CA116" s="264">
        <v>5.5778019982471831E-2</v>
      </c>
    </row>
    <row r="117" spans="2:79">
      <c r="B117">
        <v>0.13150684931506848</v>
      </c>
      <c r="D117">
        <f t="shared" si="21"/>
        <v>0.61249999999999982</v>
      </c>
      <c r="BC117" s="264"/>
      <c r="BD117" s="264"/>
      <c r="BE117" s="264"/>
      <c r="BF117" s="264"/>
      <c r="BG117" s="264"/>
      <c r="BH117" s="264"/>
      <c r="BI117" s="264"/>
      <c r="BJ117" s="264"/>
      <c r="BK117" s="264"/>
      <c r="BL117" s="264"/>
      <c r="BM117" s="264"/>
      <c r="BQ117" s="264">
        <v>3.8851018440516583E-2</v>
      </c>
      <c r="BR117" s="264">
        <v>3.7520200376027643E-2</v>
      </c>
      <c r="BS117" s="264">
        <v>3.6854274469521414E-2</v>
      </c>
      <c r="BT117" s="264">
        <v>3.6437608484580747E-2</v>
      </c>
      <c r="BU117" s="264">
        <v>3.6518150082738426E-2</v>
      </c>
      <c r="BV117" s="264">
        <v>3.7133469288196962E-2</v>
      </c>
      <c r="BW117" s="264">
        <v>3.8582765376673732E-2</v>
      </c>
      <c r="BX117" s="264">
        <v>4.015648672209951E-2</v>
      </c>
      <c r="BY117" s="264">
        <v>4.2717604190632745E-2</v>
      </c>
      <c r="BZ117" s="264">
        <v>4.494473989406976E-2</v>
      </c>
      <c r="CA117" s="264">
        <v>4.823896540991858E-2</v>
      </c>
    </row>
    <row r="118" spans="2:79">
      <c r="B118">
        <v>0.13424657534246576</v>
      </c>
      <c r="D118">
        <f t="shared" si="21"/>
        <v>0.62499999999999978</v>
      </c>
      <c r="BC118" s="264" t="s">
        <v>31</v>
      </c>
      <c r="BD118" s="264"/>
      <c r="BE118" s="264"/>
      <c r="BF118" s="264"/>
      <c r="BG118" s="264"/>
      <c r="BH118" s="264"/>
      <c r="BI118" s="264"/>
      <c r="BJ118" s="264"/>
      <c r="BK118" s="264"/>
      <c r="BL118" s="264"/>
      <c r="BM118" s="264"/>
      <c r="BQ118" s="264"/>
      <c r="BR118" s="264"/>
      <c r="BS118" s="264"/>
      <c r="BT118" s="264"/>
      <c r="BU118" s="264"/>
      <c r="BV118" s="264"/>
      <c r="BW118" s="264"/>
      <c r="BX118" s="264"/>
      <c r="BY118" s="264"/>
      <c r="BZ118" s="264"/>
      <c r="CA118" s="264"/>
    </row>
    <row r="119" spans="2:79">
      <c r="B119">
        <v>0.13698630136986301</v>
      </c>
      <c r="D119">
        <f t="shared" si="21"/>
        <v>0.63749999999999973</v>
      </c>
      <c r="BC119" s="264">
        <v>0.93783084196211497</v>
      </c>
      <c r="BD119" s="264">
        <v>0.9525250595146586</v>
      </c>
      <c r="BE119" s="264">
        <v>0.9621378809473865</v>
      </c>
      <c r="BF119" s="264">
        <v>0.97580128526763166</v>
      </c>
      <c r="BG119" s="264">
        <v>0.98642410226775057</v>
      </c>
      <c r="BH119" s="264">
        <v>1</v>
      </c>
      <c r="BI119" s="264">
        <v>1.0159173094247689</v>
      </c>
      <c r="BJ119" s="264">
        <v>1.0286587116064256</v>
      </c>
      <c r="BK119" s="264">
        <v>1.0464573763345759</v>
      </c>
      <c r="BL119" s="264">
        <v>1.061404861051086</v>
      </c>
      <c r="BM119" s="264">
        <v>1.0846836371535387</v>
      </c>
      <c r="BQ119" s="264" t="s">
        <v>31</v>
      </c>
      <c r="BR119" s="264"/>
      <c r="BS119" s="264"/>
      <c r="BT119" s="264"/>
      <c r="BU119" s="264"/>
      <c r="BV119" s="264"/>
      <c r="BW119" s="264"/>
      <c r="BX119" s="264"/>
      <c r="BY119" s="264"/>
      <c r="BZ119" s="264"/>
      <c r="CA119" s="264"/>
    </row>
    <row r="120" spans="2:79">
      <c r="B120">
        <v>0.13972602739726028</v>
      </c>
      <c r="D120">
        <f t="shared" si="21"/>
        <v>0.64999999999999969</v>
      </c>
      <c r="BC120" s="264">
        <v>8.3921599691432605E-2</v>
      </c>
      <c r="BD120" s="264">
        <v>8.0320435694534106E-2</v>
      </c>
      <c r="BE120" s="264">
        <v>7.7336666308573443E-2</v>
      </c>
      <c r="BF120" s="264">
        <v>7.3747508161829095E-2</v>
      </c>
      <c r="BG120" s="264">
        <v>7.2338929492140186E-2</v>
      </c>
      <c r="BH120" s="264">
        <v>7.2878006705810475E-2</v>
      </c>
      <c r="BI120" s="264">
        <v>7.6505661518061069E-2</v>
      </c>
      <c r="BJ120" s="264">
        <v>8.0957343660922595E-2</v>
      </c>
      <c r="BK120" s="264">
        <v>8.7780555969327226E-2</v>
      </c>
      <c r="BL120" s="264">
        <v>9.3075285616856407E-2</v>
      </c>
      <c r="BM120" s="264">
        <v>9.8809183518224084E-2</v>
      </c>
      <c r="BQ120" s="264">
        <v>0.93783084196211497</v>
      </c>
      <c r="BR120" s="264">
        <v>0.9525250595146586</v>
      </c>
      <c r="BS120" s="264">
        <v>0.9621378809473865</v>
      </c>
      <c r="BT120" s="264">
        <v>0.97580128526763166</v>
      </c>
      <c r="BU120" s="264">
        <v>0.98642410226775057</v>
      </c>
      <c r="BV120" s="264">
        <v>1</v>
      </c>
      <c r="BW120" s="264">
        <v>1.0159173094247689</v>
      </c>
      <c r="BX120" s="264">
        <v>1.0286587116064256</v>
      </c>
      <c r="BY120" s="264">
        <v>1.0464573763345759</v>
      </c>
      <c r="BZ120" s="264">
        <v>1.061404861051086</v>
      </c>
      <c r="CA120" s="264">
        <v>1.0846836371535387</v>
      </c>
    </row>
    <row r="121" spans="2:79">
      <c r="B121">
        <v>0.14246575342465753</v>
      </c>
      <c r="D121">
        <f t="shared" si="21"/>
        <v>0.66249999999999964</v>
      </c>
      <c r="BC121" s="264">
        <v>7.8351813765843673E-2</v>
      </c>
      <c r="BD121" s="264">
        <v>7.5658952191059878E-2</v>
      </c>
      <c r="BE121" s="264">
        <v>7.4340662262849008E-2</v>
      </c>
      <c r="BF121" s="264">
        <v>7.3474641647045771E-2</v>
      </c>
      <c r="BG121" s="264">
        <v>7.3593853324366659E-2</v>
      </c>
      <c r="BH121" s="264">
        <v>7.4777564306737515E-2</v>
      </c>
      <c r="BI121" s="264">
        <v>7.7521190183584984E-2</v>
      </c>
      <c r="BJ121" s="264">
        <v>8.050522709837403E-2</v>
      </c>
      <c r="BK121" s="264">
        <v>8.5414017499660017E-2</v>
      </c>
      <c r="BL121" s="264">
        <v>8.9929440150563075E-2</v>
      </c>
      <c r="BM121" s="264">
        <v>9.7133275854172363E-2</v>
      </c>
      <c r="BQ121" s="264">
        <v>8.5967610090904895E-2</v>
      </c>
      <c r="BR121" s="264">
        <v>8.1931987843759144E-2</v>
      </c>
      <c r="BS121" s="264">
        <v>7.8845900031516897E-2</v>
      </c>
      <c r="BT121" s="264">
        <v>7.4572816371068273E-2</v>
      </c>
      <c r="BU121" s="264">
        <v>7.2898474670783392E-2</v>
      </c>
      <c r="BV121" s="264">
        <v>7.3696393056765563E-2</v>
      </c>
      <c r="BW121" s="264">
        <v>7.7747359759681195E-2</v>
      </c>
      <c r="BX121" s="264">
        <v>8.2115456301176712E-2</v>
      </c>
      <c r="BY121" s="264">
        <v>8.9502839158812714E-2</v>
      </c>
      <c r="BZ121" s="264">
        <v>9.4359947612347103E-2</v>
      </c>
      <c r="CA121" s="264">
        <v>0.10031564192642348</v>
      </c>
    </row>
    <row r="122" spans="2:79">
      <c r="B122">
        <v>0.14520547945205478</v>
      </c>
      <c r="D122">
        <f t="shared" si="21"/>
        <v>0.6749999999999996</v>
      </c>
      <c r="BC122" s="264">
        <v>5.5706679728330204E-2</v>
      </c>
      <c r="BD122" s="264">
        <v>5.3792105322337289E-2</v>
      </c>
      <c r="BE122" s="264">
        <v>5.2854825745895111E-2</v>
      </c>
      <c r="BF122" s="264">
        <v>5.2239101223845653E-2</v>
      </c>
      <c r="BG122" s="264">
        <v>5.2323858505256365E-2</v>
      </c>
      <c r="BH122" s="264">
        <v>5.3165454958695284E-2</v>
      </c>
      <c r="BI122" s="264">
        <v>5.5116121837609694E-2</v>
      </c>
      <c r="BJ122" s="264">
        <v>5.7237716485136966E-2</v>
      </c>
      <c r="BK122" s="264">
        <v>6.0727774999355402E-2</v>
      </c>
      <c r="BL122" s="264">
        <v>6.3938156372320629E-2</v>
      </c>
      <c r="BM122" s="264">
        <v>6.9059949334966939E-2</v>
      </c>
      <c r="BQ122" s="264">
        <v>8.0624147994833015E-2</v>
      </c>
      <c r="BR122" s="264">
        <v>7.674701642551815E-2</v>
      </c>
      <c r="BS122" s="264">
        <v>7.4944886410988884E-2</v>
      </c>
      <c r="BT122" s="264">
        <v>7.3712724639066807E-2</v>
      </c>
      <c r="BU122" s="264">
        <v>7.3725338303051779E-2</v>
      </c>
      <c r="BV122" s="264">
        <v>7.4896513845822382E-2</v>
      </c>
      <c r="BW122" s="264">
        <v>7.7877815944822029E-2</v>
      </c>
      <c r="BX122" s="264">
        <v>8.1206422120501776E-2</v>
      </c>
      <c r="BY122" s="264">
        <v>8.6778928043522538E-2</v>
      </c>
      <c r="BZ122" s="264">
        <v>9.1843869236711617E-2</v>
      </c>
      <c r="CA122" s="264">
        <v>0.10001493622125408</v>
      </c>
    </row>
    <row r="123" spans="2:79">
      <c r="B123">
        <v>0.14794520547945206</v>
      </c>
      <c r="D123">
        <f t="shared" si="21"/>
        <v>0.68749999999999956</v>
      </c>
      <c r="BC123" s="264">
        <v>4.5484313533017483E-2</v>
      </c>
      <c r="BD123" s="264">
        <v>4.392107007659253E-2</v>
      </c>
      <c r="BE123" s="264">
        <v>4.315578450705411E-2</v>
      </c>
      <c r="BF123" s="264">
        <v>4.2653047540007365E-2</v>
      </c>
      <c r="BG123" s="264">
        <v>4.2722251570487944E-2</v>
      </c>
      <c r="BH123" s="264">
        <v>4.3409412197241717E-2</v>
      </c>
      <c r="BI123" s="264">
        <v>4.5002125034404289E-2</v>
      </c>
      <c r="BJ123" s="264">
        <v>4.6734399810224876E-2</v>
      </c>
      <c r="BK123" s="264">
        <v>4.9584020654321929E-2</v>
      </c>
      <c r="BL123" s="264">
        <v>5.220528606882209E-2</v>
      </c>
      <c r="BM123" s="264">
        <v>5.6387212511042499E-2</v>
      </c>
      <c r="BQ123" s="264">
        <v>5.7322267026772733E-2</v>
      </c>
      <c r="BR123" s="264">
        <v>5.4565698720110564E-2</v>
      </c>
      <c r="BS123" s="264">
        <v>5.3284417857255073E-2</v>
      </c>
      <c r="BT123" s="264">
        <v>5.2408373795185412E-2</v>
      </c>
      <c r="BU123" s="264">
        <v>5.2417341875259621E-2</v>
      </c>
      <c r="BV123" s="264">
        <v>5.3250025864704384E-2</v>
      </c>
      <c r="BW123" s="264">
        <v>5.5369676109160763E-2</v>
      </c>
      <c r="BX123" s="264">
        <v>5.7736253081130846E-2</v>
      </c>
      <c r="BY123" s="264">
        <v>6.1698200964885722E-2</v>
      </c>
      <c r="BZ123" s="264">
        <v>6.5299279782729383E-2</v>
      </c>
      <c r="CA123" s="264">
        <v>7.1108756164564857E-2</v>
      </c>
    </row>
    <row r="124" spans="2:79">
      <c r="B124">
        <v>0.15068493150684931</v>
      </c>
      <c r="D124">
        <f t="shared" si="21"/>
        <v>0.69999999999999951</v>
      </c>
      <c r="BC124" s="264">
        <v>3.9336574297592852E-2</v>
      </c>
      <c r="BD124" s="264">
        <v>3.7984621556253845E-2</v>
      </c>
      <c r="BE124" s="264">
        <v>3.7322773320528108E-2</v>
      </c>
      <c r="BF124" s="264">
        <v>3.6887987159755886E-2</v>
      </c>
      <c r="BG124" s="264">
        <v>3.6947837452642379E-2</v>
      </c>
      <c r="BH124" s="264">
        <v>3.7542120249261013E-2</v>
      </c>
      <c r="BI124" s="264">
        <v>3.8919559238381862E-2</v>
      </c>
      <c r="BJ124" s="264">
        <v>4.0417696730848308E-2</v>
      </c>
      <c r="BK124" s="264">
        <v>4.2882157846050643E-2</v>
      </c>
      <c r="BL124" s="264">
        <v>4.5149128450242493E-2</v>
      </c>
      <c r="BM124" s="264">
        <v>4.8765818412641444E-2</v>
      </c>
      <c r="BQ124" s="264">
        <v>4.6803435038386063E-2</v>
      </c>
      <c r="BR124" s="264">
        <v>4.4552706440902673E-2</v>
      </c>
      <c r="BS124" s="264">
        <v>4.350654499717304E-2</v>
      </c>
      <c r="BT124" s="264">
        <v>4.2791258015751121E-2</v>
      </c>
      <c r="BU124" s="264">
        <v>4.2798580422469201E-2</v>
      </c>
      <c r="BV124" s="264">
        <v>4.3478464052844112E-2</v>
      </c>
      <c r="BW124" s="264">
        <v>4.5209151230205365E-2</v>
      </c>
      <c r="BX124" s="264">
        <v>4.7141453236321226E-2</v>
      </c>
      <c r="BY124" s="264">
        <v>5.0376370137220919E-2</v>
      </c>
      <c r="BZ124" s="264">
        <v>5.331663867964153E-2</v>
      </c>
      <c r="CA124" s="264">
        <v>5.8060056282390561E-2</v>
      </c>
    </row>
    <row r="125" spans="2:79">
      <c r="B125">
        <v>0.15342465753424658</v>
      </c>
      <c r="D125">
        <f t="shared" si="21"/>
        <v>0.71249999999999947</v>
      </c>
      <c r="BC125" s="264">
        <v>7.8351813765843673E-2</v>
      </c>
      <c r="BD125" s="264">
        <v>7.5658952191059878E-2</v>
      </c>
      <c r="BE125" s="264">
        <v>7.4340662262849008E-2</v>
      </c>
      <c r="BF125" s="264">
        <v>7.3474641647045771E-2</v>
      </c>
      <c r="BG125" s="264">
        <v>7.3593853324366659E-2</v>
      </c>
      <c r="BH125" s="264">
        <v>7.4777564306737515E-2</v>
      </c>
      <c r="BI125" s="264">
        <v>7.721582860240922E-2</v>
      </c>
      <c r="BJ125" s="264">
        <v>8.0150129726622443E-2</v>
      </c>
      <c r="BK125" s="264">
        <v>8.493379139007412E-2</v>
      </c>
      <c r="BL125" s="264">
        <v>8.9281391199717661E-2</v>
      </c>
      <c r="BM125" s="264">
        <v>9.6058451431174599E-2</v>
      </c>
      <c r="BQ125" s="264">
        <v>4.0477401037031638E-2</v>
      </c>
      <c r="BR125" s="264">
        <v>3.8530884846689373E-2</v>
      </c>
      <c r="BS125" s="264">
        <v>3.7626124410353998E-2</v>
      </c>
      <c r="BT125" s="264">
        <v>3.7007516866274452E-2</v>
      </c>
      <c r="BU125" s="264">
        <v>3.7013849563715159E-2</v>
      </c>
      <c r="BV125" s="264">
        <v>3.7601838935491558E-2</v>
      </c>
      <c r="BW125" s="264">
        <v>3.9098603412078478E-2</v>
      </c>
      <c r="BX125" s="264">
        <v>4.0769732105134113E-2</v>
      </c>
      <c r="BY125" s="264">
        <v>4.3567411989351941E-2</v>
      </c>
      <c r="BZ125" s="264">
        <v>4.6110268701696176E-2</v>
      </c>
      <c r="CA125" s="264">
        <v>5.0212557698969928E-2</v>
      </c>
    </row>
    <row r="126" spans="2:79">
      <c r="B126">
        <v>0.15616438356164383</v>
      </c>
      <c r="D126">
        <f t="shared" si="21"/>
        <v>0.72499999999999942</v>
      </c>
      <c r="BC126" s="264" t="s">
        <v>31</v>
      </c>
      <c r="BD126" s="264"/>
      <c r="BE126" s="264"/>
      <c r="BF126" s="264"/>
      <c r="BG126" s="264"/>
      <c r="BH126" s="264"/>
      <c r="BI126" s="264"/>
      <c r="BJ126" s="264"/>
      <c r="BK126" s="264"/>
      <c r="BL126" s="264"/>
      <c r="BM126" s="264"/>
      <c r="BQ126" s="264">
        <v>8.0624147994833015E-2</v>
      </c>
      <c r="BR126" s="264">
        <v>7.674701642551815E-2</v>
      </c>
      <c r="BS126" s="264">
        <v>7.4944886410988884E-2</v>
      </c>
      <c r="BT126" s="264">
        <v>7.3712724639066807E-2</v>
      </c>
      <c r="BU126" s="264">
        <v>7.3725338303051779E-2</v>
      </c>
      <c r="BV126" s="264">
        <v>7.4896513845822382E-2</v>
      </c>
      <c r="BW126" s="264">
        <v>7.6850353680883998E-2</v>
      </c>
      <c r="BX126" s="264">
        <v>7.998494086794565E-2</v>
      </c>
      <c r="BY126" s="264">
        <v>8.5086254404016445E-2</v>
      </c>
      <c r="BZ126" s="264">
        <v>8.9522332658996479E-2</v>
      </c>
      <c r="CA126" s="264">
        <v>9.6083873635285102E-2</v>
      </c>
    </row>
    <row r="127" spans="2:79">
      <c r="B127">
        <v>0.15890410958904111</v>
      </c>
      <c r="D127">
        <f t="shared" si="21"/>
        <v>0.73749999999999938</v>
      </c>
      <c r="BC127" s="264">
        <v>0.93783084196211497</v>
      </c>
      <c r="BD127" s="264">
        <v>0.9525250595146586</v>
      </c>
      <c r="BE127" s="264">
        <v>0.9621378809473865</v>
      </c>
      <c r="BF127" s="264">
        <v>0.97580128526763166</v>
      </c>
      <c r="BG127" s="264">
        <v>0.98642410226775057</v>
      </c>
      <c r="BH127" s="264">
        <v>1</v>
      </c>
      <c r="BI127" s="264">
        <v>1.0159173094247689</v>
      </c>
      <c r="BJ127" s="264">
        <v>1.0286587116064256</v>
      </c>
      <c r="BK127" s="264">
        <v>1.0464573763345759</v>
      </c>
      <c r="BL127" s="264">
        <v>1.061404861051086</v>
      </c>
      <c r="BM127" s="264">
        <v>1.0846836371535387</v>
      </c>
      <c r="BQ127" s="264" t="s">
        <v>31</v>
      </c>
      <c r="BR127" s="264"/>
      <c r="BS127" s="264"/>
      <c r="BT127" s="264"/>
      <c r="BU127" s="264"/>
      <c r="BV127" s="264"/>
      <c r="BW127" s="264"/>
      <c r="BX127" s="264"/>
      <c r="BY127" s="264"/>
      <c r="BZ127" s="264"/>
      <c r="CA127" s="264"/>
    </row>
    <row r="128" spans="2:79">
      <c r="B128">
        <v>0.16164383561643836</v>
      </c>
      <c r="D128">
        <f t="shared" si="21"/>
        <v>0.74999999999999933</v>
      </c>
      <c r="BC128" s="264">
        <v>8.7824677607947224E-2</v>
      </c>
      <c r="BD128" s="264">
        <v>8.1768010764717014E-2</v>
      </c>
      <c r="BE128" s="264">
        <v>7.83826999336181E-2</v>
      </c>
      <c r="BF128" s="264">
        <v>7.4838744703660268E-2</v>
      </c>
      <c r="BG128" s="264">
        <v>7.3541126252464797E-2</v>
      </c>
      <c r="BH128" s="264">
        <v>7.4156369822287543E-2</v>
      </c>
      <c r="BI128" s="264">
        <v>7.7844141337286135E-2</v>
      </c>
      <c r="BJ128" s="264">
        <v>8.2339995846488892E-2</v>
      </c>
      <c r="BK128" s="264">
        <v>8.9754362507784943E-2</v>
      </c>
      <c r="BL128" s="264">
        <v>9.6397484197644476E-2</v>
      </c>
      <c r="BM128" s="264">
        <v>0.10686491174886535</v>
      </c>
      <c r="BQ128" s="264">
        <v>0.93783084196211497</v>
      </c>
      <c r="BR128" s="264">
        <v>0.9525250595146586</v>
      </c>
      <c r="BS128" s="264">
        <v>0.9621378809473865</v>
      </c>
      <c r="BT128" s="264">
        <v>0.97580128526763166</v>
      </c>
      <c r="BU128" s="264">
        <v>0.98642410226775057</v>
      </c>
      <c r="BV128" s="264">
        <v>1</v>
      </c>
      <c r="BW128" s="264">
        <v>1.0159173094247689</v>
      </c>
      <c r="BX128" s="264">
        <v>1.0286587116064256</v>
      </c>
      <c r="BY128" s="264">
        <v>1.0464573763345759</v>
      </c>
      <c r="BZ128" s="264">
        <v>1.061404861051086</v>
      </c>
      <c r="CA128" s="264">
        <v>1.0846836371535387</v>
      </c>
    </row>
    <row r="129" spans="2:79">
      <c r="B129">
        <v>0.16438356164383561</v>
      </c>
      <c r="D129">
        <f t="shared" si="21"/>
        <v>0.76249999999999929</v>
      </c>
      <c r="BC129" s="264">
        <v>7.9615494253361688E-2</v>
      </c>
      <c r="BD129" s="264">
        <v>7.6626762020742312E-2</v>
      </c>
      <c r="BE129" s="264">
        <v>7.5222361878106103E-2</v>
      </c>
      <c r="BF129" s="264">
        <v>7.4167841421375363E-2</v>
      </c>
      <c r="BG129" s="264">
        <v>7.4207037721542371E-2</v>
      </c>
      <c r="BH129" s="264">
        <v>7.5357265045069913E-2</v>
      </c>
      <c r="BI129" s="264">
        <v>7.8054174387981401E-2</v>
      </c>
      <c r="BJ129" s="264">
        <v>8.0981882654671988E-2</v>
      </c>
      <c r="BK129" s="264">
        <v>8.5779696164935304E-2</v>
      </c>
      <c r="BL129" s="264">
        <v>9.0165294443149357E-2</v>
      </c>
      <c r="BM129" s="264">
        <v>9.725796335071521E-2</v>
      </c>
      <c r="BQ129" s="264">
        <v>8.7824677607947224E-2</v>
      </c>
      <c r="BR129" s="264">
        <v>8.1768010764717014E-2</v>
      </c>
      <c r="BS129" s="264">
        <v>7.83826999336181E-2</v>
      </c>
      <c r="BT129" s="264">
        <v>7.4838744703660268E-2</v>
      </c>
      <c r="BU129" s="264">
        <v>7.3541126252464797E-2</v>
      </c>
      <c r="BV129" s="264">
        <v>7.4156369822287543E-2</v>
      </c>
      <c r="BW129" s="264">
        <v>7.7844141337286135E-2</v>
      </c>
      <c r="BX129" s="264">
        <v>8.2339995846488892E-2</v>
      </c>
      <c r="BY129" s="264">
        <v>8.9754362507784943E-2</v>
      </c>
      <c r="BZ129" s="264">
        <v>9.6397484197644476E-2</v>
      </c>
      <c r="CA129" s="264">
        <v>0.10686491174886535</v>
      </c>
    </row>
    <row r="130" spans="2:79">
      <c r="B130">
        <v>0.16712328767123288</v>
      </c>
      <c r="D130">
        <f t="shared" si="21"/>
        <v>0.77499999999999925</v>
      </c>
      <c r="BC130" s="264">
        <v>7.9359586068159807E-2</v>
      </c>
      <c r="BD130" s="264">
        <v>7.807150708784083E-2</v>
      </c>
      <c r="BE130" s="264">
        <v>7.7600147180109311E-2</v>
      </c>
      <c r="BF130" s="264">
        <v>7.7472483065450376E-2</v>
      </c>
      <c r="BG130" s="264">
        <v>7.7816287336267193E-2</v>
      </c>
      <c r="BH130" s="264">
        <v>7.8787763519219081E-2</v>
      </c>
      <c r="BI130" s="264">
        <v>8.0588226710301664E-2</v>
      </c>
      <c r="BJ130" s="264">
        <v>8.2442360804940773E-2</v>
      </c>
      <c r="BK130" s="264">
        <v>8.5480476853299694E-2</v>
      </c>
      <c r="BL130" s="264">
        <v>8.8309992551770813E-2</v>
      </c>
      <c r="BM130" s="264">
        <v>9.3011915144555729E-2</v>
      </c>
      <c r="BQ130" s="264">
        <v>7.9615494253361688E-2</v>
      </c>
      <c r="BR130" s="264">
        <v>7.6626762020742312E-2</v>
      </c>
      <c r="BS130" s="264">
        <v>7.5222361878106103E-2</v>
      </c>
      <c r="BT130" s="264">
        <v>7.4167841421375363E-2</v>
      </c>
      <c r="BU130" s="264">
        <v>7.4207037721542371E-2</v>
      </c>
      <c r="BV130" s="264">
        <v>7.5357265045069913E-2</v>
      </c>
      <c r="BW130" s="264">
        <v>7.8054174387981401E-2</v>
      </c>
      <c r="BX130" s="264">
        <v>8.0981882654671988E-2</v>
      </c>
      <c r="BY130" s="264">
        <v>8.5779696164935304E-2</v>
      </c>
      <c r="BZ130" s="264">
        <v>9.0165294443149357E-2</v>
      </c>
      <c r="CA130" s="264">
        <v>9.725796335071521E-2</v>
      </c>
    </row>
    <row r="131" spans="2:79">
      <c r="B131">
        <v>0.16986301369863013</v>
      </c>
      <c r="D131">
        <f t="shared" si="21"/>
        <v>0.7874999999999992</v>
      </c>
      <c r="BC131" s="264">
        <v>7.9134361228179018E-2</v>
      </c>
      <c r="BD131" s="264">
        <v>7.8553324981477018E-2</v>
      </c>
      <c r="BE131" s="264">
        <v>7.8455055532560644E-2</v>
      </c>
      <c r="BF131" s="264">
        <v>7.8702272550765798E-2</v>
      </c>
      <c r="BG131" s="264">
        <v>7.9197635337246691E-2</v>
      </c>
      <c r="BH131" s="264">
        <v>8.0185112419934396E-2</v>
      </c>
      <c r="BI131" s="264">
        <v>8.1781842828642287E-2</v>
      </c>
      <c r="BJ131" s="264">
        <v>8.3339281566998352E-2</v>
      </c>
      <c r="BK131" s="264">
        <v>8.5831212309370936E-2</v>
      </c>
      <c r="BL131" s="264">
        <v>8.8131987724070215E-2</v>
      </c>
      <c r="BM131" s="264">
        <v>9.1957005254369423E-2</v>
      </c>
      <c r="BQ131" s="264">
        <v>7.9359586068159807E-2</v>
      </c>
      <c r="BR131" s="264">
        <v>7.807150708784083E-2</v>
      </c>
      <c r="BS131" s="264">
        <v>7.7600147180109311E-2</v>
      </c>
      <c r="BT131" s="264">
        <v>7.7472483065450376E-2</v>
      </c>
      <c r="BU131" s="264">
        <v>7.7816287336267193E-2</v>
      </c>
      <c r="BV131" s="264">
        <v>7.8787763519219081E-2</v>
      </c>
      <c r="BW131" s="264">
        <v>8.0588226710301664E-2</v>
      </c>
      <c r="BX131" s="264">
        <v>8.2442360804940773E-2</v>
      </c>
      <c r="BY131" s="264">
        <v>8.5480476853299694E-2</v>
      </c>
      <c r="BZ131" s="264">
        <v>8.8309992551770813E-2</v>
      </c>
      <c r="CA131" s="264">
        <v>9.3011915144555729E-2</v>
      </c>
    </row>
    <row r="132" spans="2:79">
      <c r="B132">
        <v>0.17260273972602741</v>
      </c>
      <c r="D132">
        <f t="shared" si="21"/>
        <v>0.79999999999999916</v>
      </c>
      <c r="BC132" s="264">
        <v>7.9869795192369739E-2</v>
      </c>
      <c r="BD132" s="264">
        <v>7.949760140021897E-2</v>
      </c>
      <c r="BE132" s="264">
        <v>7.949661630021404E-2</v>
      </c>
      <c r="BF132" s="264">
        <v>7.9821836846337785E-2</v>
      </c>
      <c r="BG132" s="264">
        <v>8.0327890271510591E-2</v>
      </c>
      <c r="BH132" s="264">
        <v>8.1269363029002575E-2</v>
      </c>
      <c r="BI132" s="264">
        <v>8.2739838276068539E-2</v>
      </c>
      <c r="BJ132" s="264">
        <v>8.4153162482268132E-2</v>
      </c>
      <c r="BK132" s="264">
        <v>8.6400888517709218E-2</v>
      </c>
      <c r="BL132" s="264">
        <v>8.8473389687547269E-2</v>
      </c>
      <c r="BM132" s="264">
        <v>9.1925182650179835E-2</v>
      </c>
      <c r="BQ132" s="264">
        <v>7.9134361228179018E-2</v>
      </c>
      <c r="BR132" s="264">
        <v>7.8553324981477018E-2</v>
      </c>
      <c r="BS132" s="264">
        <v>7.8455055532560644E-2</v>
      </c>
      <c r="BT132" s="264">
        <v>7.8702272550765798E-2</v>
      </c>
      <c r="BU132" s="264">
        <v>7.9197635337246691E-2</v>
      </c>
      <c r="BV132" s="264">
        <v>8.0185112419934396E-2</v>
      </c>
      <c r="BW132" s="264">
        <v>8.1781842828642287E-2</v>
      </c>
      <c r="BX132" s="264">
        <v>8.3339281566998352E-2</v>
      </c>
      <c r="BY132" s="264">
        <v>8.5831212309370936E-2</v>
      </c>
      <c r="BZ132" s="264">
        <v>8.8131987724070215E-2</v>
      </c>
      <c r="CA132" s="264">
        <v>9.1957005254369423E-2</v>
      </c>
    </row>
    <row r="133" spans="2:79">
      <c r="B133">
        <v>0.17534246575342466</v>
      </c>
      <c r="D133">
        <f t="shared" si="21"/>
        <v>0.81249999999999911</v>
      </c>
      <c r="BC133" s="264"/>
      <c r="BD133" s="264"/>
      <c r="BE133" s="264"/>
      <c r="BF133" s="264"/>
      <c r="BG133" s="264"/>
      <c r="BH133" s="264"/>
      <c r="BI133" s="264"/>
      <c r="BJ133" s="264"/>
      <c r="BK133" s="264"/>
      <c r="BL133" s="264"/>
      <c r="BM133" s="264"/>
      <c r="BQ133" s="264">
        <v>7.9869795192369739E-2</v>
      </c>
      <c r="BR133" s="264">
        <v>7.949760140021897E-2</v>
      </c>
      <c r="BS133" s="264">
        <v>7.949661630021404E-2</v>
      </c>
      <c r="BT133" s="264">
        <v>7.9821836846337785E-2</v>
      </c>
      <c r="BU133" s="264">
        <v>8.0327890271510591E-2</v>
      </c>
      <c r="BV133" s="264">
        <v>8.1269363029002575E-2</v>
      </c>
      <c r="BW133" s="264">
        <v>8.2739838276068539E-2</v>
      </c>
      <c r="BX133" s="264">
        <v>8.4153162482268132E-2</v>
      </c>
      <c r="BY133" s="264">
        <v>8.6400888517709218E-2</v>
      </c>
      <c r="BZ133" s="264">
        <v>8.8473389687547269E-2</v>
      </c>
      <c r="CA133" s="264">
        <v>9.1925182650179835E-2</v>
      </c>
    </row>
    <row r="134" spans="2:79">
      <c r="B134">
        <v>0.17808219178082191</v>
      </c>
      <c r="D134">
        <f t="shared" ref="D134:D148" si="22">D133+$D$69</f>
        <v>0.82499999999999907</v>
      </c>
      <c r="BC134" s="264" t="s">
        <v>31</v>
      </c>
      <c r="BD134" s="264"/>
      <c r="BE134" s="264"/>
      <c r="BF134" s="264"/>
      <c r="BG134" s="264"/>
      <c r="BH134" s="264"/>
      <c r="BI134" s="264"/>
      <c r="BJ134" s="264"/>
      <c r="BK134" s="264"/>
      <c r="BL134" s="264"/>
      <c r="BM134" s="264"/>
      <c r="BQ134" s="264"/>
      <c r="BR134" s="264"/>
      <c r="BS134" s="264"/>
      <c r="BT134" s="264"/>
      <c r="BU134" s="264"/>
      <c r="BV134" s="264"/>
      <c r="BW134" s="264"/>
      <c r="BX134" s="264"/>
      <c r="BY134" s="264"/>
      <c r="BZ134" s="264"/>
      <c r="CA134" s="264"/>
    </row>
    <row r="135" spans="2:79">
      <c r="B135">
        <v>0.18082191780821918</v>
      </c>
      <c r="D135">
        <f t="shared" si="22"/>
        <v>0.83749999999999902</v>
      </c>
      <c r="BC135" s="264">
        <v>0.93783084196211497</v>
      </c>
      <c r="BD135" s="264">
        <v>0.9525250595146586</v>
      </c>
      <c r="BE135" s="264">
        <v>0.9621378809473865</v>
      </c>
      <c r="BF135" s="264">
        <v>0.97580128526763166</v>
      </c>
      <c r="BG135" s="264">
        <v>0.98642410226775057</v>
      </c>
      <c r="BH135" s="264">
        <v>1</v>
      </c>
      <c r="BI135" s="264">
        <v>1.0159173094247689</v>
      </c>
      <c r="BJ135" s="264">
        <v>1.0286587116064256</v>
      </c>
      <c r="BK135" s="264">
        <v>1.0464573763345759</v>
      </c>
      <c r="BL135" s="264">
        <v>1.061404861051086</v>
      </c>
      <c r="BM135" s="264">
        <v>1.0846836371535387</v>
      </c>
      <c r="BQ135" s="264" t="s">
        <v>31</v>
      </c>
      <c r="BR135" s="264"/>
      <c r="BS135" s="264"/>
      <c r="BT135" s="264"/>
      <c r="BU135" s="264"/>
      <c r="BV135" s="264"/>
      <c r="BW135" s="264"/>
      <c r="BX135" s="264"/>
      <c r="BY135" s="264"/>
      <c r="BZ135" s="264"/>
      <c r="CA135" s="264"/>
    </row>
    <row r="136" spans="2:79">
      <c r="B136">
        <v>0.18356164383561643</v>
      </c>
      <c r="D136">
        <f t="shared" si="22"/>
        <v>0.84999999999999898</v>
      </c>
      <c r="BC136" s="264">
        <v>7.7321097316025475E-2</v>
      </c>
      <c r="BD136" s="264">
        <v>6.2637003430659074E-2</v>
      </c>
      <c r="BE136" s="264">
        <v>5.4452433611380975E-2</v>
      </c>
      <c r="BF136" s="264">
        <v>4.5814063149493302E-2</v>
      </c>
      <c r="BG136" s="264">
        <v>4.2496163369768775E-2</v>
      </c>
      <c r="BH136" s="264">
        <v>4.3356710206360706E-2</v>
      </c>
      <c r="BI136" s="264">
        <v>5.0738190064396033E-2</v>
      </c>
      <c r="BJ136" s="264">
        <v>5.991311418133425E-2</v>
      </c>
      <c r="BK136" s="264">
        <v>7.5260105195016344E-2</v>
      </c>
      <c r="BL136" s="264">
        <v>8.9258171725202007E-2</v>
      </c>
      <c r="BM136" s="264">
        <v>0.1118256844328511</v>
      </c>
      <c r="BQ136" s="264">
        <v>0.93783084196211497</v>
      </c>
      <c r="BR136" s="264">
        <v>0.9525250595146586</v>
      </c>
      <c r="BS136" s="264">
        <v>0.9621378809473865</v>
      </c>
      <c r="BT136" s="264">
        <v>0.97580128526763166</v>
      </c>
      <c r="BU136" s="264">
        <v>0.98642410226775057</v>
      </c>
      <c r="BV136" s="264">
        <v>1</v>
      </c>
      <c r="BW136" s="264">
        <v>1.0159173094247689</v>
      </c>
      <c r="BX136" s="264">
        <v>1.0286587116064256</v>
      </c>
      <c r="BY136" s="264">
        <v>1.0464573763345759</v>
      </c>
      <c r="BZ136" s="264">
        <v>1.061404861051086</v>
      </c>
      <c r="CA136" s="264">
        <v>1.0846836371535387</v>
      </c>
    </row>
    <row r="137" spans="2:79">
      <c r="B137">
        <v>0.18630136986301371</v>
      </c>
      <c r="D137">
        <f t="shared" si="22"/>
        <v>0.86249999999999893</v>
      </c>
      <c r="BC137" s="264">
        <v>9.0238061785767321E-2</v>
      </c>
      <c r="BD137" s="264">
        <v>8.023616282317711E-2</v>
      </c>
      <c r="BE137" s="264">
        <v>7.504086321750944E-2</v>
      </c>
      <c r="BF137" s="264">
        <v>6.994933107593726E-2</v>
      </c>
      <c r="BG137" s="264">
        <v>6.8100610433006886E-2</v>
      </c>
      <c r="BH137" s="264">
        <v>6.8480726777785508E-2</v>
      </c>
      <c r="BI137" s="264">
        <v>7.2336667417286254E-2</v>
      </c>
      <c r="BJ137" s="264">
        <v>7.7406212054293946E-2</v>
      </c>
      <c r="BK137" s="264">
        <v>8.6404745856748982E-2</v>
      </c>
      <c r="BL137" s="264">
        <v>9.5028846546253112E-2</v>
      </c>
      <c r="BM137" s="264">
        <v>0.10948668494719507</v>
      </c>
      <c r="BQ137" s="264">
        <v>7.7321097316025475E-2</v>
      </c>
      <c r="BR137" s="264">
        <v>6.2637003430659074E-2</v>
      </c>
      <c r="BS137" s="264">
        <v>5.4452433611380975E-2</v>
      </c>
      <c r="BT137" s="264">
        <v>4.5814063149493302E-2</v>
      </c>
      <c r="BU137" s="264">
        <v>4.2496163369768775E-2</v>
      </c>
      <c r="BV137" s="264">
        <v>4.3356710206360706E-2</v>
      </c>
      <c r="BW137" s="264">
        <v>5.0738190064396033E-2</v>
      </c>
      <c r="BX137" s="264">
        <v>5.991311418133425E-2</v>
      </c>
      <c r="BY137" s="264">
        <v>7.5260105195016344E-2</v>
      </c>
      <c r="BZ137" s="264">
        <v>8.9258171725202007E-2</v>
      </c>
      <c r="CA137" s="264">
        <v>0.1118256844328511</v>
      </c>
    </row>
    <row r="138" spans="2:79">
      <c r="B138">
        <v>0.18904109589041096</v>
      </c>
      <c r="D138">
        <f t="shared" si="22"/>
        <v>0.87499999999999889</v>
      </c>
      <c r="BC138" s="264">
        <v>8.1877396470331681E-2</v>
      </c>
      <c r="BD138" s="264">
        <v>7.6429761743142435E-2</v>
      </c>
      <c r="BE138" s="264">
        <v>7.37889963286152E-2</v>
      </c>
      <c r="BF138" s="264">
        <v>7.1473604332186733E-2</v>
      </c>
      <c r="BG138" s="264">
        <v>7.0917738895402788E-2</v>
      </c>
      <c r="BH138" s="264">
        <v>7.1787070187456808E-2</v>
      </c>
      <c r="BI138" s="264">
        <v>7.4852331714485229E-2</v>
      </c>
      <c r="BJ138" s="264">
        <v>7.8615157255711429E-2</v>
      </c>
      <c r="BK138" s="264">
        <v>8.5304147153284479E-2</v>
      </c>
      <c r="BL138" s="264">
        <v>9.1811248586401217E-2</v>
      </c>
      <c r="BM138" s="264">
        <v>0.10289838770509413</v>
      </c>
      <c r="BQ138" s="264">
        <v>9.0238061785767321E-2</v>
      </c>
      <c r="BR138" s="264">
        <v>8.023616282317711E-2</v>
      </c>
      <c r="BS138" s="264">
        <v>7.504086321750944E-2</v>
      </c>
      <c r="BT138" s="264">
        <v>6.994933107593726E-2</v>
      </c>
      <c r="BU138" s="264">
        <v>6.8100610433006886E-2</v>
      </c>
      <c r="BV138" s="264">
        <v>6.8480726777785508E-2</v>
      </c>
      <c r="BW138" s="264">
        <v>7.2336667417286254E-2</v>
      </c>
      <c r="BX138" s="264">
        <v>7.7406212054293946E-2</v>
      </c>
      <c r="BY138" s="264">
        <v>8.6404745856748982E-2</v>
      </c>
      <c r="BZ138" s="264">
        <v>9.5028846546253112E-2</v>
      </c>
      <c r="CA138" s="264">
        <v>0.10948668494719507</v>
      </c>
    </row>
    <row r="139" spans="2:79">
      <c r="B139">
        <v>0.19178082191780821</v>
      </c>
      <c r="D139">
        <f t="shared" si="22"/>
        <v>0.88749999999999885</v>
      </c>
      <c r="AA139" t="s">
        <v>164</v>
      </c>
      <c r="BC139" s="264">
        <v>8.1101814383334914E-2</v>
      </c>
      <c r="BD139" s="264">
        <v>7.628486247494419E-2</v>
      </c>
      <c r="BE139" s="264">
        <v>7.3952303913239842E-2</v>
      </c>
      <c r="BF139" s="264">
        <v>7.184571523145325E-2</v>
      </c>
      <c r="BG139" s="264">
        <v>7.1218955121388039E-2</v>
      </c>
      <c r="BH139" s="264">
        <v>7.1681459080631282E-2</v>
      </c>
      <c r="BI139" s="264">
        <v>7.3876744396807761E-2</v>
      </c>
      <c r="BJ139" s="264">
        <v>7.6733212115295477E-2</v>
      </c>
      <c r="BK139" s="264">
        <v>8.2009091111411164E-2</v>
      </c>
      <c r="BL139" s="264">
        <v>8.7308636775903822E-2</v>
      </c>
      <c r="BM139" s="264">
        <v>9.6615853748542466E-2</v>
      </c>
      <c r="BQ139" s="264">
        <v>8.1877396470331681E-2</v>
      </c>
      <c r="BR139" s="264">
        <v>7.6429761743142435E-2</v>
      </c>
      <c r="BS139" s="264">
        <v>7.37889963286152E-2</v>
      </c>
      <c r="BT139" s="264">
        <v>7.1473604332186733E-2</v>
      </c>
      <c r="BU139" s="264">
        <v>7.0917738895402788E-2</v>
      </c>
      <c r="BV139" s="264">
        <v>7.1787070187456808E-2</v>
      </c>
      <c r="BW139" s="264">
        <v>7.4852331714485229E-2</v>
      </c>
      <c r="BX139" s="264">
        <v>7.8615157255711429E-2</v>
      </c>
      <c r="BY139" s="264">
        <v>8.5304147153284479E-2</v>
      </c>
      <c r="BZ139" s="264">
        <v>9.1811248586401217E-2</v>
      </c>
      <c r="CA139" s="264">
        <v>0.10289838770509413</v>
      </c>
    </row>
    <row r="140" spans="2:79">
      <c r="B140">
        <v>0.19452054794520549</v>
      </c>
      <c r="D140">
        <f t="shared" si="22"/>
        <v>0.8999999999999988</v>
      </c>
      <c r="AA140" t="s">
        <v>165</v>
      </c>
      <c r="BC140" s="264">
        <v>8.1295400834549128E-2</v>
      </c>
      <c r="BD140" s="264">
        <v>7.7531069459749705E-2</v>
      </c>
      <c r="BE140" s="264">
        <v>7.5721019924745475E-2</v>
      </c>
      <c r="BF140" s="264">
        <v>7.4098344158868332E-2</v>
      </c>
      <c r="BG140" s="264">
        <v>7.362312275904194E-2</v>
      </c>
      <c r="BH140" s="264">
        <v>7.3991559332113294E-2</v>
      </c>
      <c r="BI140" s="264">
        <v>7.5701526111709896E-2</v>
      </c>
      <c r="BJ140" s="264">
        <v>7.7926644269014481E-2</v>
      </c>
      <c r="BK140" s="264">
        <v>8.2049395884994325E-2</v>
      </c>
      <c r="BL140" s="264">
        <v>8.6205841563581687E-2</v>
      </c>
      <c r="BM140" s="264">
        <v>9.3530004739549186E-2</v>
      </c>
      <c r="BQ140" s="264">
        <v>8.1101814383334914E-2</v>
      </c>
      <c r="BR140" s="264">
        <v>7.628486247494419E-2</v>
      </c>
      <c r="BS140" s="264">
        <v>7.3952303913239842E-2</v>
      </c>
      <c r="BT140" s="264">
        <v>7.184571523145325E-2</v>
      </c>
      <c r="BU140" s="264">
        <v>7.1218955121388039E-2</v>
      </c>
      <c r="BV140" s="264">
        <v>7.1681459080631282E-2</v>
      </c>
      <c r="BW140" s="264">
        <v>7.3876744396807761E-2</v>
      </c>
      <c r="BX140" s="264">
        <v>7.6733212115295477E-2</v>
      </c>
      <c r="BY140" s="264">
        <v>8.2009091111411164E-2</v>
      </c>
      <c r="BZ140" s="264">
        <v>8.7308636775903822E-2</v>
      </c>
      <c r="CA140" s="264">
        <v>9.6615853748542466E-2</v>
      </c>
    </row>
    <row r="141" spans="2:79">
      <c r="B141">
        <v>0.19726027397260273</v>
      </c>
      <c r="D141">
        <f t="shared" si="22"/>
        <v>0.91249999999999876</v>
      </c>
      <c r="BQ141" s="264">
        <v>8.1295400834549128E-2</v>
      </c>
      <c r="BR141" s="264">
        <v>7.7531069459749705E-2</v>
      </c>
      <c r="BS141" s="264">
        <v>7.5721019924745475E-2</v>
      </c>
      <c r="BT141" s="264">
        <v>7.4098344158868332E-2</v>
      </c>
      <c r="BU141" s="264">
        <v>7.362312275904194E-2</v>
      </c>
      <c r="BV141" s="264">
        <v>7.3991559332113294E-2</v>
      </c>
      <c r="BW141" s="264">
        <v>7.5701526111709896E-2</v>
      </c>
      <c r="BX141" s="264">
        <v>7.7926644269014481E-2</v>
      </c>
      <c r="BY141" s="264">
        <v>8.2049395884994325E-2</v>
      </c>
      <c r="BZ141" s="264">
        <v>8.6205841563581687E-2</v>
      </c>
      <c r="CA141" s="264">
        <v>9.3530004739549186E-2</v>
      </c>
    </row>
    <row r="142" spans="2:79">
      <c r="B142">
        <v>0.2</v>
      </c>
      <c r="D142">
        <f t="shared" si="22"/>
        <v>0.92499999999999871</v>
      </c>
    </row>
    <row r="143" spans="2:79">
      <c r="B143">
        <v>0.20273972602739726</v>
      </c>
      <c r="D143">
        <f t="shared" si="22"/>
        <v>0.93749999999999867</v>
      </c>
      <c r="H143" t="s">
        <v>231</v>
      </c>
      <c r="BC143" t="s">
        <v>232</v>
      </c>
      <c r="BQ143" t="s">
        <v>234</v>
      </c>
    </row>
    <row r="144" spans="2:79">
      <c r="B144">
        <v>0.20547945205479451</v>
      </c>
      <c r="D144">
        <f t="shared" si="22"/>
        <v>0.94999999999999862</v>
      </c>
      <c r="BC144" t="s">
        <v>31</v>
      </c>
      <c r="BQ144" t="s">
        <v>31</v>
      </c>
    </row>
    <row r="145" spans="2:79">
      <c r="B145">
        <v>0.20821917808219179</v>
      </c>
      <c r="D145">
        <f t="shared" si="22"/>
        <v>0.96249999999999858</v>
      </c>
      <c r="BC145" s="264">
        <v>0.93783084196211497</v>
      </c>
      <c r="BD145" s="264">
        <v>0.9525250595146586</v>
      </c>
      <c r="BE145" s="264">
        <v>0.9621378809473865</v>
      </c>
      <c r="BF145" s="264">
        <v>0.97580128526763166</v>
      </c>
      <c r="BG145" s="264">
        <v>0.98642410226775057</v>
      </c>
      <c r="BH145" s="264">
        <v>1</v>
      </c>
      <c r="BI145" s="264">
        <v>1.0159173094247689</v>
      </c>
      <c r="BJ145" s="264">
        <v>1.0286587116064256</v>
      </c>
      <c r="BK145" s="264">
        <v>1.0464573763345759</v>
      </c>
      <c r="BL145" s="264">
        <v>1.061404861051086</v>
      </c>
      <c r="BM145" s="264">
        <v>1.0846836371535387</v>
      </c>
      <c r="BQ145" s="264">
        <v>0.93783084196211497</v>
      </c>
      <c r="BR145" s="264">
        <v>0.9525250595146586</v>
      </c>
      <c r="BS145" s="264">
        <v>0.9621378809473865</v>
      </c>
      <c r="BT145" s="264">
        <v>0.97580128526763166</v>
      </c>
      <c r="BU145" s="264">
        <v>0.98642410226775057</v>
      </c>
      <c r="BV145" s="264">
        <v>1</v>
      </c>
      <c r="BW145" s="264">
        <v>1.0159173094247689</v>
      </c>
      <c r="BX145" s="264">
        <v>1.0286587116064256</v>
      </c>
      <c r="BY145" s="264">
        <v>1.0464573763345759</v>
      </c>
      <c r="BZ145" s="264">
        <v>1.061404861051086</v>
      </c>
      <c r="CA145" s="264">
        <v>1.0846836371535387</v>
      </c>
    </row>
    <row r="146" spans="2:79">
      <c r="B146">
        <v>0.21095890410958903</v>
      </c>
      <c r="D146">
        <f t="shared" si="22"/>
        <v>0.97499999999999853</v>
      </c>
      <c r="H146">
        <v>0.93783084196211497</v>
      </c>
      <c r="I146">
        <v>0.9525250595146586</v>
      </c>
      <c r="J146">
        <v>0.9621378809473865</v>
      </c>
      <c r="K146">
        <v>0.97580128526763166</v>
      </c>
      <c r="L146">
        <v>0.98642410226775057</v>
      </c>
      <c r="M146">
        <v>1</v>
      </c>
      <c r="N146">
        <v>1.0159173094247689</v>
      </c>
      <c r="O146">
        <v>1.0286587116064256</v>
      </c>
      <c r="P146">
        <v>1.0464573763345759</v>
      </c>
      <c r="Q146">
        <v>1.061404861051086</v>
      </c>
      <c r="R146">
        <v>1.0846836371535387</v>
      </c>
      <c r="BC146" s="264">
        <v>8.7111559691260429E-2</v>
      </c>
      <c r="BD146" s="264">
        <v>8.1646024833033307E-2</v>
      </c>
      <c r="BE146" s="264">
        <v>7.8183077918177885E-2</v>
      </c>
      <c r="BF146" s="264">
        <v>7.421474648654354E-2</v>
      </c>
      <c r="BG146" s="264">
        <v>7.2675221197795958E-2</v>
      </c>
      <c r="BH146" s="264">
        <v>7.3229837422565336E-2</v>
      </c>
      <c r="BI146" s="264">
        <v>7.7046780282845617E-2</v>
      </c>
      <c r="BJ146" s="264">
        <v>8.1773453665679438E-2</v>
      </c>
      <c r="BK146" s="264">
        <v>8.9216291745426349E-2</v>
      </c>
      <c r="BL146" s="264">
        <v>9.5313404607375141E-2</v>
      </c>
      <c r="BM146" s="264">
        <v>0.10438291290256248</v>
      </c>
      <c r="BQ146" s="264">
        <v>8.9960524502128339E-2</v>
      </c>
      <c r="BR146" s="264">
        <v>8.3617450641417332E-2</v>
      </c>
      <c r="BS146" s="264">
        <v>7.9951393226260631E-2</v>
      </c>
      <c r="BT146" s="264">
        <v>7.537546096055571E-2</v>
      </c>
      <c r="BU146" s="264">
        <v>7.3463448282311064E-2</v>
      </c>
      <c r="BV146" s="264">
        <v>7.4264003899455769E-2</v>
      </c>
      <c r="BW146" s="264">
        <v>7.858099381041396E-2</v>
      </c>
      <c r="BX146" s="264">
        <v>8.3241015963878826E-2</v>
      </c>
      <c r="BY146" s="264">
        <v>9.1649563714719787E-2</v>
      </c>
      <c r="BZ146" s="264">
        <v>9.7646356327471984E-2</v>
      </c>
      <c r="CA146" s="264">
        <v>0.10612809350230981</v>
      </c>
    </row>
    <row r="147" spans="2:79">
      <c r="B147">
        <v>0.21369863013698631</v>
      </c>
      <c r="D147">
        <f t="shared" si="22"/>
        <v>0.98749999999999849</v>
      </c>
      <c r="H147">
        <v>6.2209230317184901E-2</v>
      </c>
      <c r="I147">
        <v>4.7654018835055593E-2</v>
      </c>
      <c r="J147">
        <v>3.8295123678806678E-2</v>
      </c>
      <c r="K147">
        <v>2.559442576585319E-2</v>
      </c>
      <c r="L147">
        <v>1.6890379547577713E-2</v>
      </c>
      <c r="M147">
        <v>8.5683867491017016E-3</v>
      </c>
      <c r="N147">
        <v>3.2796540438104239E-3</v>
      </c>
      <c r="O147">
        <v>1.4163449875366167E-3</v>
      </c>
      <c r="P147">
        <v>4.4130664998142955E-4</v>
      </c>
      <c r="Q147">
        <v>1.5196568693038543E-4</v>
      </c>
      <c r="R147">
        <v>2.4733535592600996E-5</v>
      </c>
      <c r="BC147" s="264">
        <v>7.7577514559753077E-2</v>
      </c>
      <c r="BD147" s="264">
        <v>7.5213362302715012E-2</v>
      </c>
      <c r="BE147" s="264">
        <v>7.4009166278586822E-2</v>
      </c>
      <c r="BF147" s="264">
        <v>7.3262002406208185E-2</v>
      </c>
      <c r="BG147" s="264">
        <v>7.3433526118814832E-2</v>
      </c>
      <c r="BH147" s="264">
        <v>7.4653552253314354E-2</v>
      </c>
      <c r="BI147" s="264">
        <v>7.7402611737375407E-2</v>
      </c>
      <c r="BJ147" s="264">
        <v>8.0381505116372889E-2</v>
      </c>
      <c r="BK147" s="264">
        <v>8.5245453183528261E-2</v>
      </c>
      <c r="BL147" s="264">
        <v>8.9677487589383903E-2</v>
      </c>
      <c r="BM147" s="264">
        <v>9.6779508218932733E-2</v>
      </c>
      <c r="BQ147" s="264">
        <v>7.7161059284994102E-2</v>
      </c>
      <c r="BR147" s="264">
        <v>7.4843034881091203E-2</v>
      </c>
      <c r="BS147" s="264">
        <v>7.3542954824807757E-2</v>
      </c>
      <c r="BT147" s="264">
        <v>7.2689014723882256E-2</v>
      </c>
      <c r="BU147" s="264">
        <v>7.2892195974082002E-2</v>
      </c>
      <c r="BV147" s="264">
        <v>7.418758437069399E-2</v>
      </c>
      <c r="BW147" s="264">
        <v>7.7094388078057602E-2</v>
      </c>
      <c r="BX147" s="264">
        <v>8.0436370589948E-2</v>
      </c>
      <c r="BY147" s="264">
        <v>8.5645903621084665E-2</v>
      </c>
      <c r="BZ147" s="264">
        <v>9.0183071322621072E-2</v>
      </c>
      <c r="CA147" s="264">
        <v>9.7180613833091498E-2</v>
      </c>
    </row>
    <row r="148" spans="2:79">
      <c r="B148">
        <v>0.21643835616438356</v>
      </c>
      <c r="D148">
        <f t="shared" si="22"/>
        <v>0.99999999999999845</v>
      </c>
      <c r="H148">
        <v>6.2941533916662393E-2</v>
      </c>
      <c r="I148">
        <v>4.915486159948048E-2</v>
      </c>
      <c r="J148">
        <v>4.0612073722506463E-2</v>
      </c>
      <c r="K148">
        <v>2.9586754940107419E-2</v>
      </c>
      <c r="L148">
        <v>2.2258923106365545E-2</v>
      </c>
      <c r="M148">
        <v>1.4813259832030391E-2</v>
      </c>
      <c r="N148">
        <v>8.8366413492557989E-3</v>
      </c>
      <c r="O148">
        <v>5.7827163125317533E-3</v>
      </c>
      <c r="P148">
        <v>3.2238045298311397E-3</v>
      </c>
      <c r="Q148">
        <v>1.9942133333421736E-3</v>
      </c>
      <c r="R148">
        <v>9.5241806155901777E-4</v>
      </c>
      <c r="BC148" s="264">
        <v>5.5156167419623543E-2</v>
      </c>
      <c r="BD148" s="264">
        <v>5.3475299214001466E-2</v>
      </c>
      <c r="BE148" s="264">
        <v>5.2619138277552525E-2</v>
      </c>
      <c r="BF148" s="264">
        <v>5.2087918685526695E-2</v>
      </c>
      <c r="BG148" s="264">
        <v>5.2209868849342277E-2</v>
      </c>
      <c r="BH148" s="264">
        <v>5.3077284699316968E-2</v>
      </c>
      <c r="BI148" s="264">
        <v>5.5031814771720693E-2</v>
      </c>
      <c r="BJ148" s="264">
        <v>5.7149752461135059E-2</v>
      </c>
      <c r="BK148" s="264">
        <v>6.0607928911293685E-2</v>
      </c>
      <c r="BL148" s="264">
        <v>6.375902279572869E-2</v>
      </c>
      <c r="BM148" s="264">
        <v>6.8808427137747125E-2</v>
      </c>
      <c r="BQ148" s="264">
        <v>5.486007547870813E-2</v>
      </c>
      <c r="BR148" s="264">
        <v>5.3212003317206179E-2</v>
      </c>
      <c r="BS148" s="264">
        <v>5.2287670620416157E-2</v>
      </c>
      <c r="BT148" s="264">
        <v>5.1680535119359355E-2</v>
      </c>
      <c r="BU148" s="264">
        <v>5.1824993202557082E-2</v>
      </c>
      <c r="BV148" s="264">
        <v>5.2745990216736184E-2</v>
      </c>
      <c r="BW148" s="264">
        <v>5.4812673492801174E-2</v>
      </c>
      <c r="BX148" s="264">
        <v>5.7188760790587725E-2</v>
      </c>
      <c r="BY148" s="264">
        <v>6.089264171116187E-2</v>
      </c>
      <c r="BZ148" s="264">
        <v>6.4118483409971352E-2</v>
      </c>
      <c r="CA148" s="264">
        <v>6.9093605755972287E-2</v>
      </c>
    </row>
    <row r="149" spans="2:79">
      <c r="B149">
        <v>0.21917808219178081</v>
      </c>
      <c r="H149">
        <v>6.2941533916662393E-2</v>
      </c>
      <c r="I149">
        <v>4.915486159948048E-2</v>
      </c>
      <c r="J149">
        <v>4.0612073722506463E-2</v>
      </c>
      <c r="K149">
        <v>2.9586754940107419E-2</v>
      </c>
      <c r="L149">
        <v>2.2258923106365545E-2</v>
      </c>
      <c r="M149">
        <v>1.4813259832030391E-2</v>
      </c>
      <c r="N149">
        <v>8.8366413492557989E-3</v>
      </c>
      <c r="O149">
        <v>5.7827163125317533E-3</v>
      </c>
      <c r="P149">
        <v>3.2238045298311397E-3</v>
      </c>
      <c r="Q149">
        <v>1.9942133333421736E-3</v>
      </c>
      <c r="R149">
        <v>9.5241806155901777E-4</v>
      </c>
      <c r="BC149" s="264">
        <v>4.5034822115199866E-2</v>
      </c>
      <c r="BD149" s="264">
        <v>4.3662398972319313E-2</v>
      </c>
      <c r="BE149" s="264">
        <v>4.2963346494984879E-2</v>
      </c>
      <c r="BF149" s="264">
        <v>4.2529607514373964E-2</v>
      </c>
      <c r="BG149" s="264">
        <v>4.262917940617296E-2</v>
      </c>
      <c r="BH149" s="264">
        <v>4.3337421481919811E-2</v>
      </c>
      <c r="BI149" s="264">
        <v>4.4933288603357879E-2</v>
      </c>
      <c r="BJ149" s="264">
        <v>4.6662577485382675E-2</v>
      </c>
      <c r="BK149" s="264">
        <v>4.9486166733181972E-2</v>
      </c>
      <c r="BL149" s="264">
        <v>5.2059024116005423E-2</v>
      </c>
      <c r="BM149" s="264">
        <v>5.6181845496985093E-2</v>
      </c>
      <c r="BQ149" s="264">
        <v>4.4793064057802173E-2</v>
      </c>
      <c r="BR149" s="264">
        <v>4.3447418772813662E-2</v>
      </c>
      <c r="BS149" s="264">
        <v>4.2692704286244908E-2</v>
      </c>
      <c r="BT149" s="264">
        <v>4.2196980225472185E-2</v>
      </c>
      <c r="BU149" s="264">
        <v>4.2314929756490496E-2</v>
      </c>
      <c r="BV149" s="264">
        <v>4.3066920669612388E-2</v>
      </c>
      <c r="BW149" s="264">
        <v>4.4754360498379955E-2</v>
      </c>
      <c r="BX149" s="264">
        <v>4.6694427653008484E-2</v>
      </c>
      <c r="BY149" s="264">
        <v>4.971863376082071E-2</v>
      </c>
      <c r="BZ149" s="264">
        <v>5.2352522478512742E-2</v>
      </c>
      <c r="CA149" s="264">
        <v>5.6414692863719619E-2</v>
      </c>
    </row>
    <row r="150" spans="2:79">
      <c r="B150">
        <v>0.22191780821917809</v>
      </c>
      <c r="H150">
        <v>6.2941533916662393E-2</v>
      </c>
      <c r="I150">
        <v>4.915486159948048E-2</v>
      </c>
      <c r="J150">
        <v>4.0612073722506463E-2</v>
      </c>
      <c r="K150">
        <v>2.9586754940107419E-2</v>
      </c>
      <c r="L150">
        <v>2.2258923106365545E-2</v>
      </c>
      <c r="M150">
        <v>1.4813259832030391E-2</v>
      </c>
      <c r="N150">
        <v>8.8366413492557989E-3</v>
      </c>
      <c r="O150">
        <v>5.7827163125317533E-3</v>
      </c>
      <c r="P150">
        <v>3.2238045298311397E-3</v>
      </c>
      <c r="Q150">
        <v>1.9942133333421736E-3</v>
      </c>
      <c r="R150">
        <v>9.5241806155901777E-4</v>
      </c>
      <c r="BC150" s="264">
        <v>3.8947836924646068E-2</v>
      </c>
      <c r="BD150" s="264">
        <v>3.7760912890089246E-2</v>
      </c>
      <c r="BE150" s="264">
        <v>3.7156345566178306E-2</v>
      </c>
      <c r="BF150" s="264">
        <v>3.6781231503520681E-2</v>
      </c>
      <c r="BG150" s="264">
        <v>3.6867345084565711E-2</v>
      </c>
      <c r="BH150" s="264">
        <v>3.747985992472206E-2</v>
      </c>
      <c r="BI150" s="264">
        <v>3.8860026859548161E-2</v>
      </c>
      <c r="BJ150" s="264">
        <v>4.0355582036837805E-2</v>
      </c>
      <c r="BK150" s="264">
        <v>4.27975300317507E-2</v>
      </c>
      <c r="BL150" s="264">
        <v>4.5022635518350548E-2</v>
      </c>
      <c r="BM150" s="264">
        <v>4.8588209162786992E-2</v>
      </c>
      <c r="BQ150" s="264">
        <v>3.8738755308410117E-2</v>
      </c>
      <c r="BR150" s="264">
        <v>3.757498978971692E-2</v>
      </c>
      <c r="BS150" s="264">
        <v>3.6922283830928937E-2</v>
      </c>
      <c r="BT150" s="264">
        <v>3.6493562699773788E-2</v>
      </c>
      <c r="BU150" s="264">
        <v>3.659556996623281E-2</v>
      </c>
      <c r="BV150" s="264">
        <v>3.7245920474516525E-2</v>
      </c>
      <c r="BW150" s="264">
        <v>3.8705282989658113E-2</v>
      </c>
      <c r="BX150" s="264">
        <v>4.0383127280195032E-2</v>
      </c>
      <c r="BY150" s="264">
        <v>4.2998576410032602E-2</v>
      </c>
      <c r="BZ150" s="264">
        <v>4.5276464129715872E-2</v>
      </c>
      <c r="CA150" s="264">
        <v>4.8789584472868408E-2</v>
      </c>
    </row>
    <row r="151" spans="2:79">
      <c r="B151">
        <v>0.22465753424657534</v>
      </c>
      <c r="H151">
        <v>6.2941533916662393E-2</v>
      </c>
      <c r="I151">
        <v>4.915486159948048E-2</v>
      </c>
      <c r="J151">
        <v>4.0612073722506463E-2</v>
      </c>
      <c r="K151">
        <v>2.9586754940107419E-2</v>
      </c>
      <c r="L151">
        <v>2.2258923106365545E-2</v>
      </c>
      <c r="M151">
        <v>1.4813259832030391E-2</v>
      </c>
      <c r="N151">
        <v>8.8366413492557989E-3</v>
      </c>
      <c r="O151">
        <v>5.7827163125317533E-3</v>
      </c>
      <c r="P151">
        <v>3.2238045298311397E-3</v>
      </c>
      <c r="Q151">
        <v>1.9942133333421736E-3</v>
      </c>
      <c r="R151">
        <v>9.5241806155901777E-4</v>
      </c>
      <c r="BC151" s="264"/>
      <c r="BD151" s="264"/>
      <c r="BE151" s="264"/>
      <c r="BF151" s="264"/>
      <c r="BG151" s="264"/>
      <c r="BH151" s="264"/>
      <c r="BI151" s="264"/>
      <c r="BJ151" s="264"/>
      <c r="BK151" s="264"/>
      <c r="BL151" s="264"/>
      <c r="BM151" s="264"/>
      <c r="BQ151" s="264"/>
      <c r="BR151" s="264"/>
      <c r="BS151" s="264"/>
      <c r="BT151" s="264"/>
      <c r="BU151" s="264"/>
      <c r="BV151" s="264"/>
      <c r="BW151" s="264"/>
      <c r="BX151" s="264"/>
      <c r="BY151" s="264"/>
      <c r="BZ151" s="264"/>
      <c r="CA151" s="264"/>
    </row>
    <row r="152" spans="2:79">
      <c r="B152">
        <v>0.22739726027397261</v>
      </c>
      <c r="BC152" s="264" t="s">
        <v>31</v>
      </c>
      <c r="BD152" s="264"/>
      <c r="BE152" s="264"/>
      <c r="BF152" s="264"/>
      <c r="BG152" s="264"/>
      <c r="BH152" s="264"/>
      <c r="BI152" s="264"/>
      <c r="BJ152" s="264"/>
      <c r="BK152" s="264"/>
      <c r="BL152" s="264"/>
      <c r="BM152" s="264"/>
      <c r="BQ152" s="264" t="s">
        <v>31</v>
      </c>
      <c r="BR152" s="264"/>
      <c r="BS152" s="264"/>
      <c r="BT152" s="264"/>
      <c r="BU152" s="264"/>
      <c r="BV152" s="264"/>
      <c r="BW152" s="264"/>
      <c r="BX152" s="264"/>
      <c r="BY152" s="264"/>
      <c r="BZ152" s="264"/>
      <c r="CA152" s="264"/>
    </row>
    <row r="153" spans="2:79">
      <c r="B153">
        <v>0.23013698630136986</v>
      </c>
      <c r="H153" t="s">
        <v>31</v>
      </c>
      <c r="BC153" s="264">
        <v>0.93783084196211497</v>
      </c>
      <c r="BD153" s="264">
        <v>0.9525250595146586</v>
      </c>
      <c r="BE153" s="264">
        <v>0.9621378809473865</v>
      </c>
      <c r="BF153" s="264">
        <v>0.97580128526763166</v>
      </c>
      <c r="BG153" s="264">
        <v>0.98642410226775057</v>
      </c>
      <c r="BH153" s="264">
        <v>1</v>
      </c>
      <c r="BI153" s="264">
        <v>1.0159173094247689</v>
      </c>
      <c r="BJ153" s="264">
        <v>1.0286587116064256</v>
      </c>
      <c r="BK153" s="264">
        <v>1.0464573763345759</v>
      </c>
      <c r="BL153" s="264">
        <v>1.061404861051086</v>
      </c>
      <c r="BM153" s="264">
        <v>1.0846836371535387</v>
      </c>
      <c r="BQ153" s="264">
        <v>0.93783084196211497</v>
      </c>
      <c r="BR153" s="264">
        <v>0.9525250595146586</v>
      </c>
      <c r="BS153" s="264">
        <v>0.9621378809473865</v>
      </c>
      <c r="BT153" s="264">
        <v>0.97580128526763166</v>
      </c>
      <c r="BU153" s="264">
        <v>0.98642410226775057</v>
      </c>
      <c r="BV153" s="264">
        <v>1</v>
      </c>
      <c r="BW153" s="264">
        <v>1.0159173094247689</v>
      </c>
      <c r="BX153" s="264">
        <v>1.0286587116064256</v>
      </c>
      <c r="BY153" s="264">
        <v>1.0464573763345759</v>
      </c>
      <c r="BZ153" s="264">
        <v>1.061404861051086</v>
      </c>
      <c r="CA153" s="264">
        <v>1.0846836371535387</v>
      </c>
    </row>
    <row r="154" spans="2:79">
      <c r="B154">
        <v>0.23287671232876711</v>
      </c>
      <c r="H154">
        <v>0.93783084196211497</v>
      </c>
      <c r="I154">
        <v>0.9525250595146586</v>
      </c>
      <c r="J154">
        <v>0.9621378809473865</v>
      </c>
      <c r="K154">
        <v>0.97580128526763166</v>
      </c>
      <c r="L154">
        <v>0.98642410226775057</v>
      </c>
      <c r="M154">
        <v>1</v>
      </c>
      <c r="N154">
        <v>1.0159173094247689</v>
      </c>
      <c r="O154">
        <v>1.0286587116064256</v>
      </c>
      <c r="P154">
        <v>1.0464573763345759</v>
      </c>
      <c r="Q154">
        <v>1.061404861051086</v>
      </c>
      <c r="R154">
        <v>1.0846836371535387</v>
      </c>
      <c r="BC154" s="264">
        <v>8.7111559691351176E-2</v>
      </c>
      <c r="BD154" s="264">
        <v>8.1646024833135003E-2</v>
      </c>
      <c r="BE154" s="264">
        <v>7.8183077918287505E-2</v>
      </c>
      <c r="BF154" s="264">
        <v>7.421474648661977E-2</v>
      </c>
      <c r="BG154" s="264">
        <v>7.2675221197725001E-2</v>
      </c>
      <c r="BH154" s="264">
        <v>7.3227058065243558E-2</v>
      </c>
      <c r="BI154" s="264">
        <v>7.7046780282778948E-2</v>
      </c>
      <c r="BJ154" s="264">
        <v>8.1773453665629756E-2</v>
      </c>
      <c r="BK154" s="264">
        <v>8.9216291745275941E-2</v>
      </c>
      <c r="BL154" s="264">
        <v>9.5313404607087232E-2</v>
      </c>
      <c r="BM154" s="264">
        <v>0.10438291290068172</v>
      </c>
      <c r="BQ154" s="264">
        <v>8.9960524502038897E-2</v>
      </c>
      <c r="BR154" s="264">
        <v>8.361745064130395E-2</v>
      </c>
      <c r="BS154" s="264">
        <v>7.9951393226130235E-2</v>
      </c>
      <c r="BT154" s="264">
        <v>7.5375460960472943E-2</v>
      </c>
      <c r="BU154" s="264">
        <v>7.3463448282389529E-2</v>
      </c>
      <c r="BV154" s="264">
        <v>7.4261105120988158E-2</v>
      </c>
      <c r="BW154" s="264">
        <v>7.858099381049749E-2</v>
      </c>
      <c r="BX154" s="264">
        <v>8.3241015964064233E-2</v>
      </c>
      <c r="BY154" s="264">
        <v>9.1649563715102161E-2</v>
      </c>
      <c r="BZ154" s="264">
        <v>9.764635632827369E-2</v>
      </c>
      <c r="CA154" s="264">
        <v>0.10612809350451927</v>
      </c>
    </row>
    <row r="155" spans="2:79">
      <c r="B155">
        <v>0.23561643835616439</v>
      </c>
      <c r="H155">
        <v>4.007227930369531E-5</v>
      </c>
      <c r="I155">
        <v>1.7907834971843303E-4</v>
      </c>
      <c r="J155">
        <v>4.3300462619735055E-4</v>
      </c>
      <c r="K155">
        <v>1.3957110334889887E-3</v>
      </c>
      <c r="L155">
        <v>3.3144818153325673E-3</v>
      </c>
      <c r="M155">
        <v>8.5683867491054694E-3</v>
      </c>
      <c r="N155">
        <v>1.9196963468584138E-2</v>
      </c>
      <c r="O155">
        <v>3.0075056593970355E-2</v>
      </c>
      <c r="P155">
        <v>4.6898682984565017E-2</v>
      </c>
      <c r="Q155">
        <v>6.155682673802413E-2</v>
      </c>
      <c r="R155">
        <v>8.4708370689136309E-2</v>
      </c>
      <c r="BC155" s="264">
        <v>7.8883711584848956E-2</v>
      </c>
      <c r="BD155" s="264">
        <v>7.5986339726916749E-2</v>
      </c>
      <c r="BE155" s="264">
        <v>7.4586118491696857E-2</v>
      </c>
      <c r="BF155" s="264">
        <v>7.3676202249173053E-2</v>
      </c>
      <c r="BG155" s="264">
        <v>7.3790031229591574E-2</v>
      </c>
      <c r="BH155" s="264">
        <v>7.4982617650650313E-2</v>
      </c>
      <c r="BI155" s="264">
        <v>7.7754442635058568E-2</v>
      </c>
      <c r="BJ155" s="264">
        <v>8.079117186240771E-2</v>
      </c>
      <c r="BK155" s="264">
        <v>8.5799703926755011E-2</v>
      </c>
      <c r="BL155" s="264">
        <v>9.0424559609071073E-2</v>
      </c>
      <c r="BM155" s="264">
        <v>9.8006669203269475E-2</v>
      </c>
      <c r="BQ155" s="264">
        <v>8.0852381190090611E-2</v>
      </c>
      <c r="BR155" s="264">
        <v>7.7121930742048372E-2</v>
      </c>
      <c r="BS155" s="264">
        <v>7.528517912658414E-2</v>
      </c>
      <c r="BT155" s="264">
        <v>7.3979196803346414E-2</v>
      </c>
      <c r="BU155" s="264">
        <v>7.4010700195599827E-2</v>
      </c>
      <c r="BV155" s="264">
        <v>7.5246174604561039E-2</v>
      </c>
      <c r="BW155" s="264">
        <v>7.8258804937173909E-2</v>
      </c>
      <c r="BX155" s="264">
        <v>8.181629043402204E-2</v>
      </c>
      <c r="BY155" s="264">
        <v>8.7546411251883588E-2</v>
      </c>
      <c r="BZ155" s="264">
        <v>9.2771344031312875E-2</v>
      </c>
      <c r="CA155" s="264">
        <v>0.10147202275416194</v>
      </c>
    </row>
    <row r="156" spans="2:79">
      <c r="B156">
        <v>0.23835616438356164</v>
      </c>
      <c r="H156">
        <v>9.4203170284796198E-4</v>
      </c>
      <c r="I156">
        <v>1.8535801636320117E-3</v>
      </c>
      <c r="J156">
        <v>2.9262325924899251E-3</v>
      </c>
      <c r="K156">
        <v>5.5680405257151318E-3</v>
      </c>
      <c r="L156">
        <v>8.8659197237690984E-3</v>
      </c>
      <c r="M156">
        <v>1.4999852737167689E-2</v>
      </c>
      <c r="N156">
        <v>2.4944880118140118E-2</v>
      </c>
      <c r="O156">
        <v>3.4635828472409848E-2</v>
      </c>
      <c r="P156">
        <v>4.9880430404670106E-2</v>
      </c>
      <c r="Q156">
        <v>6.3602396149060492E-2</v>
      </c>
      <c r="R156">
        <v>8.5845718943016402E-2</v>
      </c>
      <c r="BC156" s="264">
        <v>5.6084849167267192E-2</v>
      </c>
      <c r="BD156" s="264">
        <v>5.4024871760412728E-2</v>
      </c>
      <c r="BE156" s="264">
        <v>5.3029340551239819E-2</v>
      </c>
      <c r="BF156" s="264">
        <v>5.238240705645994E-2</v>
      </c>
      <c r="BG156" s="264">
        <v>5.2463337340664051E-2</v>
      </c>
      <c r="BH156" s="264">
        <v>5.3311244065641944E-2</v>
      </c>
      <c r="BI156" s="264">
        <v>5.5281959984623354E-2</v>
      </c>
      <c r="BJ156" s="264">
        <v>5.7441017884612186E-2</v>
      </c>
      <c r="BK156" s="264">
        <v>6.1001990862870122E-2</v>
      </c>
      <c r="BL156" s="264">
        <v>6.4290177082202304E-2</v>
      </c>
      <c r="BM156" s="264">
        <v>6.9680915733018808E-2</v>
      </c>
      <c r="BQ156" s="264">
        <v>5.7484536576136128E-2</v>
      </c>
      <c r="BR156" s="264">
        <v>5.4832255813720809E-2</v>
      </c>
      <c r="BS156" s="264">
        <v>5.3526359637673847E-2</v>
      </c>
      <c r="BT156" s="264">
        <v>5.2597830539051003E-2</v>
      </c>
      <c r="BU156" s="264">
        <v>5.2620228863968679E-2</v>
      </c>
      <c r="BV156" s="264">
        <v>5.3498628149251756E-2</v>
      </c>
      <c r="BW156" s="264">
        <v>5.5640552184096227E-2</v>
      </c>
      <c r="BX156" s="264">
        <v>5.816985808891359E-2</v>
      </c>
      <c r="BY156" s="264">
        <v>6.2243867226203065E-2</v>
      </c>
      <c r="BZ156" s="264">
        <v>6.5958697080883547E-2</v>
      </c>
      <c r="CA156" s="264">
        <v>7.2144717540873732E-2</v>
      </c>
    </row>
    <row r="157" spans="2:79">
      <c r="B157">
        <v>0.24109589041095891</v>
      </c>
      <c r="H157">
        <v>9.4203170284796198E-4</v>
      </c>
      <c r="I157">
        <v>1.8535801636320117E-3</v>
      </c>
      <c r="J157">
        <v>2.9262325924899251E-3</v>
      </c>
      <c r="K157">
        <v>5.5680405257151318E-3</v>
      </c>
      <c r="L157">
        <v>8.8659197237690984E-3</v>
      </c>
      <c r="M157">
        <v>1.4999852737167689E-2</v>
      </c>
      <c r="N157">
        <v>2.4944880118140118E-2</v>
      </c>
      <c r="O157">
        <v>3.4635828472409848E-2</v>
      </c>
      <c r="P157">
        <v>4.9880430404670106E-2</v>
      </c>
      <c r="Q157">
        <v>6.3602396149060492E-2</v>
      </c>
      <c r="R157">
        <v>8.5845718943016402E-2</v>
      </c>
      <c r="BC157" s="264">
        <v>4.579308758692089E-2</v>
      </c>
      <c r="BD157" s="264">
        <v>4.4111123077435858E-2</v>
      </c>
      <c r="BE157" s="264">
        <v>4.3298275248939325E-2</v>
      </c>
      <c r="BF157" s="264">
        <v>4.2770056262363937E-2</v>
      </c>
      <c r="BG157" s="264">
        <v>4.2836135562710098E-2</v>
      </c>
      <c r="BH157" s="264">
        <v>4.3528448504600172E-2</v>
      </c>
      <c r="BI157" s="264">
        <v>4.5137531314428339E-2</v>
      </c>
      <c r="BJ157" s="264">
        <v>4.690039470779421E-2</v>
      </c>
      <c r="BK157" s="264">
        <v>4.9807916969317842E-2</v>
      </c>
      <c r="BL157" s="264">
        <v>5.2492709774856233E-2</v>
      </c>
      <c r="BM157" s="264">
        <v>5.6894229451922851E-2</v>
      </c>
      <c r="BQ157" s="264">
        <v>4.6935927570629962E-2</v>
      </c>
      <c r="BR157" s="264">
        <v>4.4770349396457472E-2</v>
      </c>
      <c r="BS157" s="264">
        <v>4.3704089633668536E-2</v>
      </c>
      <c r="BT157" s="264">
        <v>4.2945948799351076E-2</v>
      </c>
      <c r="BU157" s="264">
        <v>4.296423695506487E-2</v>
      </c>
      <c r="BV157" s="264">
        <v>4.3681446968187862E-2</v>
      </c>
      <c r="BW157" s="264">
        <v>4.543032061924529E-2</v>
      </c>
      <c r="BX157" s="264">
        <v>4.7495490242648972E-2</v>
      </c>
      <c r="BY157" s="264">
        <v>5.0821904773914149E-2</v>
      </c>
      <c r="BZ157" s="264">
        <v>5.3855050648988996E-2</v>
      </c>
      <c r="CA157" s="264">
        <v>5.8905915204119953E-2</v>
      </c>
    </row>
    <row r="158" spans="2:79">
      <c r="B158">
        <v>0.24383561643835616</v>
      </c>
      <c r="H158">
        <v>9.4203170284796198E-4</v>
      </c>
      <c r="I158">
        <v>1.8535801636320117E-3</v>
      </c>
      <c r="J158">
        <v>2.9262325924899251E-3</v>
      </c>
      <c r="K158">
        <v>5.5680405257151318E-3</v>
      </c>
      <c r="L158">
        <v>8.8659197237690984E-3</v>
      </c>
      <c r="M158">
        <v>1.4999852737167689E-2</v>
      </c>
      <c r="N158">
        <v>2.4944880118140118E-2</v>
      </c>
      <c r="O158">
        <v>3.4635828472409848E-2</v>
      </c>
      <c r="P158">
        <v>4.9880430404670106E-2</v>
      </c>
      <c r="Q158">
        <v>6.3602396149060492E-2</v>
      </c>
      <c r="R158">
        <v>8.5845718943016402E-2</v>
      </c>
      <c r="BC158" s="264">
        <v>3.9603613911232911E-2</v>
      </c>
      <c r="BD158" s="264">
        <v>3.8148986661659404E-2</v>
      </c>
      <c r="BE158" s="264">
        <v>3.7446004764942857E-2</v>
      </c>
      <c r="BF158" s="264">
        <v>3.6989180778894591E-2</v>
      </c>
      <c r="BG158" s="264">
        <v>3.70463286856276E-2</v>
      </c>
      <c r="BH158" s="264">
        <v>3.7645067401472464E-2</v>
      </c>
      <c r="BI158" s="264">
        <v>3.9036663769170483E-2</v>
      </c>
      <c r="BJ158" s="264">
        <v>4.0561255468225262E-2</v>
      </c>
      <c r="BK158" s="264">
        <v>4.3075791944175497E-2</v>
      </c>
      <c r="BL158" s="264">
        <v>4.5397703466310266E-2</v>
      </c>
      <c r="BM158" s="264">
        <v>4.9204306058510838E-2</v>
      </c>
      <c r="BQ158" s="264">
        <v>4.0591985647277652E-2</v>
      </c>
      <c r="BR158" s="264">
        <v>3.8719110800353909E-2</v>
      </c>
      <c r="BS158" s="264">
        <v>3.7796968568856143E-2</v>
      </c>
      <c r="BT158" s="264">
        <v>3.7141299373463776E-2</v>
      </c>
      <c r="BU158" s="264">
        <v>3.715711567011909E-2</v>
      </c>
      <c r="BV158" s="264">
        <v>3.777738632557727E-2</v>
      </c>
      <c r="BW158" s="264">
        <v>3.928987916032093E-2</v>
      </c>
      <c r="BX158" s="264">
        <v>4.1075916851517048E-2</v>
      </c>
      <c r="BY158" s="264">
        <v>4.3952727386619879E-2</v>
      </c>
      <c r="BZ158" s="264">
        <v>4.6575907969167496E-2</v>
      </c>
      <c r="CA158" s="264">
        <v>5.0944088851918659E-2</v>
      </c>
    </row>
    <row r="159" spans="2:79">
      <c r="B159">
        <v>0.24657534246575341</v>
      </c>
      <c r="H159">
        <v>9.4203170284796198E-4</v>
      </c>
      <c r="I159">
        <v>1.8535801636320117E-3</v>
      </c>
      <c r="J159">
        <v>2.9262325924899251E-3</v>
      </c>
      <c r="K159">
        <v>5.5680405257151318E-3</v>
      </c>
      <c r="L159">
        <v>8.8659197237690984E-3</v>
      </c>
      <c r="M159">
        <v>1.4999852737167689E-2</v>
      </c>
      <c r="N159">
        <v>2.4944880118140118E-2</v>
      </c>
      <c r="O159">
        <v>3.4635828472409848E-2</v>
      </c>
      <c r="P159">
        <v>4.9880430404670106E-2</v>
      </c>
      <c r="Q159">
        <v>6.3602396149060492E-2</v>
      </c>
      <c r="R159">
        <v>8.5845718943016402E-2</v>
      </c>
      <c r="BC159" s="264">
        <v>7.8883711584848956E-2</v>
      </c>
      <c r="BD159" s="264">
        <v>7.5986339726916749E-2</v>
      </c>
      <c r="BE159" s="264">
        <v>7.4586118491696857E-2</v>
      </c>
      <c r="BF159" s="264">
        <v>7.3676202249173053E-2</v>
      </c>
      <c r="BG159" s="264">
        <v>7.3790031229591574E-2</v>
      </c>
      <c r="BH159" s="264">
        <v>7.4982617650650313E-2</v>
      </c>
      <c r="BI159" s="264">
        <v>7.7402611737375407E-2</v>
      </c>
      <c r="BJ159" s="264">
        <v>8.0381505116372889E-2</v>
      </c>
      <c r="BK159" s="264">
        <v>8.5245453183528261E-2</v>
      </c>
      <c r="BL159" s="264">
        <v>8.9677487589383903E-2</v>
      </c>
      <c r="BM159" s="264">
        <v>9.6779508218932733E-2</v>
      </c>
      <c r="BQ159" s="264">
        <v>8.0852381190090611E-2</v>
      </c>
      <c r="BR159" s="264">
        <v>7.7121930742048372E-2</v>
      </c>
      <c r="BS159" s="264">
        <v>7.528517912658414E-2</v>
      </c>
      <c r="BT159" s="264">
        <v>7.3979196803346414E-2</v>
      </c>
      <c r="BU159" s="264">
        <v>7.4010700195599827E-2</v>
      </c>
      <c r="BV159" s="264">
        <v>7.5246174604561039E-2</v>
      </c>
      <c r="BW159" s="264">
        <v>7.7094388078057602E-2</v>
      </c>
      <c r="BX159" s="264">
        <v>8.0436370589948E-2</v>
      </c>
      <c r="BY159" s="264">
        <v>8.5645903621084665E-2</v>
      </c>
      <c r="BZ159" s="264">
        <v>9.0183071322621072E-2</v>
      </c>
      <c r="CA159" s="264">
        <v>9.7180613833091498E-2</v>
      </c>
    </row>
    <row r="160" spans="2:79">
      <c r="B160">
        <v>0.24931506849315069</v>
      </c>
      <c r="BC160" s="264" t="s">
        <v>31</v>
      </c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Q160" s="264" t="s">
        <v>31</v>
      </c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</row>
    <row r="161" spans="2:79">
      <c r="B161">
        <v>0.25205479452054796</v>
      </c>
      <c r="H161">
        <f t="shared" ref="H161:R161" si="23">H147-H155</f>
        <v>6.2169158037881207E-2</v>
      </c>
      <c r="I161">
        <f t="shared" si="23"/>
        <v>4.747494048533716E-2</v>
      </c>
      <c r="J161">
        <f t="shared" si="23"/>
        <v>3.7862119052609326E-2</v>
      </c>
      <c r="K161">
        <f t="shared" si="23"/>
        <v>2.41987147323642E-2</v>
      </c>
      <c r="L161">
        <f t="shared" si="23"/>
        <v>1.3575897732245146E-2</v>
      </c>
      <c r="M161">
        <f t="shared" si="23"/>
        <v>-3.767819389821625E-15</v>
      </c>
      <c r="N161">
        <f t="shared" si="23"/>
        <v>-1.5917309424773714E-2</v>
      </c>
      <c r="O161">
        <f t="shared" si="23"/>
        <v>-2.865871160643374E-2</v>
      </c>
      <c r="P161">
        <f t="shared" si="23"/>
        <v>-4.6457376334583585E-2</v>
      </c>
      <c r="Q161">
        <f t="shared" si="23"/>
        <v>-6.1404861051093745E-2</v>
      </c>
      <c r="R161">
        <f t="shared" si="23"/>
        <v>-8.4683637153543712E-2</v>
      </c>
      <c r="BC161" s="264">
        <v>0.93783084196211497</v>
      </c>
      <c r="BD161" s="264">
        <v>0.9525250595146586</v>
      </c>
      <c r="BE161" s="264">
        <v>0.9621378809473865</v>
      </c>
      <c r="BF161" s="264">
        <v>0.97580128526763166</v>
      </c>
      <c r="BG161" s="264">
        <v>0.98642410226775057</v>
      </c>
      <c r="BH161" s="264">
        <v>1</v>
      </c>
      <c r="BI161" s="264">
        <v>1.0159173094247689</v>
      </c>
      <c r="BJ161" s="264">
        <v>1.0286587116064256</v>
      </c>
      <c r="BK161" s="264">
        <v>1.0464573763345759</v>
      </c>
      <c r="BL161" s="264">
        <v>1.061404861051086</v>
      </c>
      <c r="BM161" s="264">
        <v>1.0846836371535387</v>
      </c>
      <c r="BQ161" s="264">
        <v>0.93783084196211497</v>
      </c>
      <c r="BR161" s="264">
        <v>0.9525250595146586</v>
      </c>
      <c r="BS161" s="264">
        <v>0.9621378809473865</v>
      </c>
      <c r="BT161" s="264">
        <v>0.97580128526763166</v>
      </c>
      <c r="BU161" s="264">
        <v>0.98642410226775057</v>
      </c>
      <c r="BV161" s="264">
        <v>1</v>
      </c>
      <c r="BW161" s="264">
        <v>1.0159173094247689</v>
      </c>
      <c r="BX161" s="264">
        <v>1.0286587116064256</v>
      </c>
      <c r="BY161" s="264">
        <v>1.0464573763345759</v>
      </c>
      <c r="BZ161" s="264">
        <v>1.061404861051086</v>
      </c>
      <c r="CA161" s="264">
        <v>1.0846836371535387</v>
      </c>
    </row>
    <row r="162" spans="2:79">
      <c r="B162">
        <v>0.25479452054794521</v>
      </c>
      <c r="H162">
        <f t="shared" ref="H162:R162" si="24">H148-H156</f>
        <v>6.1999502213814429E-2</v>
      </c>
      <c r="I162">
        <f t="shared" si="24"/>
        <v>4.7301281435848469E-2</v>
      </c>
      <c r="J162">
        <f t="shared" si="24"/>
        <v>3.7685841130016537E-2</v>
      </c>
      <c r="K162">
        <f t="shared" si="24"/>
        <v>2.4018714414392288E-2</v>
      </c>
      <c r="L162">
        <f t="shared" si="24"/>
        <v>1.3393003382596446E-2</v>
      </c>
      <c r="M162">
        <f t="shared" si="24"/>
        <v>-1.8659290513729776E-4</v>
      </c>
      <c r="N162">
        <f t="shared" si="24"/>
        <v>-1.6108238768884321E-2</v>
      </c>
      <c r="O162">
        <f t="shared" si="24"/>
        <v>-2.8853112159878094E-2</v>
      </c>
      <c r="P162">
        <f t="shared" si="24"/>
        <v>-4.6656625874838965E-2</v>
      </c>
      <c r="Q162">
        <f t="shared" si="24"/>
        <v>-6.1608182815718317E-2</v>
      </c>
      <c r="R162">
        <f t="shared" si="24"/>
        <v>-8.4893300881457384E-2</v>
      </c>
      <c r="BC162" s="264">
        <v>8.7824677607947224E-2</v>
      </c>
      <c r="BD162" s="264">
        <v>8.1768010764717014E-2</v>
      </c>
      <c r="BE162" s="264">
        <v>7.83826999336181E-2</v>
      </c>
      <c r="BF162" s="264">
        <v>7.4838744703660268E-2</v>
      </c>
      <c r="BG162" s="264">
        <v>7.3541126252464797E-2</v>
      </c>
      <c r="BH162" s="264">
        <v>7.4156369822287543E-2</v>
      </c>
      <c r="BI162" s="264">
        <v>7.7844141337286135E-2</v>
      </c>
      <c r="BJ162" s="264">
        <v>8.2339995846488892E-2</v>
      </c>
      <c r="BK162" s="264">
        <v>8.9754362507784943E-2</v>
      </c>
      <c r="BL162" s="264">
        <v>9.6397484197644476E-2</v>
      </c>
      <c r="BM162" s="264">
        <v>0.10686491174886535</v>
      </c>
      <c r="BQ162" s="264">
        <v>8.7824677607947224E-2</v>
      </c>
      <c r="BR162" s="264">
        <v>8.1768010764717014E-2</v>
      </c>
      <c r="BS162" s="264">
        <v>7.83826999336181E-2</v>
      </c>
      <c r="BT162" s="264">
        <v>7.4838744703660268E-2</v>
      </c>
      <c r="BU162" s="264">
        <v>7.3541126252464797E-2</v>
      </c>
      <c r="BV162" s="264">
        <v>7.4156369822287543E-2</v>
      </c>
      <c r="BW162" s="264">
        <v>7.7844141337286135E-2</v>
      </c>
      <c r="BX162" s="264">
        <v>8.2339995846488892E-2</v>
      </c>
      <c r="BY162" s="264">
        <v>8.9754362507784943E-2</v>
      </c>
      <c r="BZ162" s="264">
        <v>9.6397484197644476E-2</v>
      </c>
      <c r="CA162" s="264">
        <v>0.10686491174886535</v>
      </c>
    </row>
    <row r="163" spans="2:79">
      <c r="B163">
        <v>0.25753424657534246</v>
      </c>
      <c r="H163">
        <f t="shared" ref="H163:R163" si="25">H149-H157</f>
        <v>6.1999502213814429E-2</v>
      </c>
      <c r="I163">
        <f t="shared" si="25"/>
        <v>4.7301281435848469E-2</v>
      </c>
      <c r="J163">
        <f t="shared" si="25"/>
        <v>3.7685841130016537E-2</v>
      </c>
      <c r="K163">
        <f t="shared" si="25"/>
        <v>2.4018714414392288E-2</v>
      </c>
      <c r="L163">
        <f t="shared" si="25"/>
        <v>1.3393003382596446E-2</v>
      </c>
      <c r="M163">
        <f t="shared" si="25"/>
        <v>-1.8659290513729776E-4</v>
      </c>
      <c r="N163">
        <f t="shared" si="25"/>
        <v>-1.6108238768884321E-2</v>
      </c>
      <c r="O163">
        <f t="shared" si="25"/>
        <v>-2.8853112159878094E-2</v>
      </c>
      <c r="P163">
        <f t="shared" si="25"/>
        <v>-4.6656625874838965E-2</v>
      </c>
      <c r="Q163">
        <f t="shared" si="25"/>
        <v>-6.1608182815718317E-2</v>
      </c>
      <c r="R163">
        <f t="shared" si="25"/>
        <v>-8.4893300881457384E-2</v>
      </c>
      <c r="BC163" s="264">
        <v>7.9615494253361688E-2</v>
      </c>
      <c r="BD163" s="264">
        <v>7.6626762020742312E-2</v>
      </c>
      <c r="BE163" s="264">
        <v>7.5222361878106103E-2</v>
      </c>
      <c r="BF163" s="264">
        <v>7.4167841421375363E-2</v>
      </c>
      <c r="BG163" s="264">
        <v>7.4207037721542371E-2</v>
      </c>
      <c r="BH163" s="264">
        <v>7.5357265045069913E-2</v>
      </c>
      <c r="BI163" s="264">
        <v>7.8054174387981401E-2</v>
      </c>
      <c r="BJ163" s="264">
        <v>8.0981882654671988E-2</v>
      </c>
      <c r="BK163" s="264">
        <v>8.5779696164935304E-2</v>
      </c>
      <c r="BL163" s="264">
        <v>9.0165294443149357E-2</v>
      </c>
      <c r="BM163" s="264">
        <v>9.725796335071521E-2</v>
      </c>
      <c r="BQ163" s="264">
        <v>7.9615494253361688E-2</v>
      </c>
      <c r="BR163" s="264">
        <v>7.6626762020742312E-2</v>
      </c>
      <c r="BS163" s="264">
        <v>7.5222361878106103E-2</v>
      </c>
      <c r="BT163" s="264">
        <v>7.4167841421375363E-2</v>
      </c>
      <c r="BU163" s="264">
        <v>7.4207037721542371E-2</v>
      </c>
      <c r="BV163" s="264">
        <v>7.5357265045069913E-2</v>
      </c>
      <c r="BW163" s="264">
        <v>7.8054174387981401E-2</v>
      </c>
      <c r="BX163" s="264">
        <v>8.0981882654671988E-2</v>
      </c>
      <c r="BY163" s="264">
        <v>8.5779696164935304E-2</v>
      </c>
      <c r="BZ163" s="264">
        <v>9.0165294443149357E-2</v>
      </c>
      <c r="CA163" s="264">
        <v>9.725796335071521E-2</v>
      </c>
    </row>
    <row r="164" spans="2:79">
      <c r="B164">
        <v>0.26027397260273971</v>
      </c>
      <c r="H164">
        <f t="shared" ref="H164:R164" si="26">H150-H158</f>
        <v>6.1999502213814429E-2</v>
      </c>
      <c r="I164">
        <f t="shared" si="26"/>
        <v>4.7301281435848469E-2</v>
      </c>
      <c r="J164">
        <f t="shared" si="26"/>
        <v>3.7685841130016537E-2</v>
      </c>
      <c r="K164">
        <f t="shared" si="26"/>
        <v>2.4018714414392288E-2</v>
      </c>
      <c r="L164">
        <f t="shared" si="26"/>
        <v>1.3393003382596446E-2</v>
      </c>
      <c r="M164">
        <f t="shared" si="26"/>
        <v>-1.8659290513729776E-4</v>
      </c>
      <c r="N164">
        <f t="shared" si="26"/>
        <v>-1.6108238768884321E-2</v>
      </c>
      <c r="O164">
        <f t="shared" si="26"/>
        <v>-2.8853112159878094E-2</v>
      </c>
      <c r="P164">
        <f t="shared" si="26"/>
        <v>-4.6656625874838965E-2</v>
      </c>
      <c r="Q164">
        <f t="shared" si="26"/>
        <v>-6.1608182815718317E-2</v>
      </c>
      <c r="R164">
        <f t="shared" si="26"/>
        <v>-8.4893300881457384E-2</v>
      </c>
      <c r="BC164" s="264">
        <v>7.9359586068159807E-2</v>
      </c>
      <c r="BD164" s="264">
        <v>7.807150708784083E-2</v>
      </c>
      <c r="BE164" s="264">
        <v>7.7600147180109311E-2</v>
      </c>
      <c r="BF164" s="264">
        <v>7.7472483065450376E-2</v>
      </c>
      <c r="BG164" s="264">
        <v>7.7816287336267193E-2</v>
      </c>
      <c r="BH164" s="264">
        <v>7.8787763519219081E-2</v>
      </c>
      <c r="BI164" s="264">
        <v>8.0588226710301664E-2</v>
      </c>
      <c r="BJ164" s="264">
        <v>8.2442360804940773E-2</v>
      </c>
      <c r="BK164" s="264">
        <v>8.5480476853299694E-2</v>
      </c>
      <c r="BL164" s="264">
        <v>8.8309992551770813E-2</v>
      </c>
      <c r="BM164" s="264">
        <v>9.3011915144555729E-2</v>
      </c>
      <c r="BQ164" s="264">
        <v>7.9359586068159807E-2</v>
      </c>
      <c r="BR164" s="264">
        <v>7.807150708784083E-2</v>
      </c>
      <c r="BS164" s="264">
        <v>7.7600147180109311E-2</v>
      </c>
      <c r="BT164" s="264">
        <v>7.7472483065450376E-2</v>
      </c>
      <c r="BU164" s="264">
        <v>7.7816287336267193E-2</v>
      </c>
      <c r="BV164" s="264">
        <v>7.8787763519219081E-2</v>
      </c>
      <c r="BW164" s="264">
        <v>8.0588226710301664E-2</v>
      </c>
      <c r="BX164" s="264">
        <v>8.2442360804940773E-2</v>
      </c>
      <c r="BY164" s="264">
        <v>8.5480476853299694E-2</v>
      </c>
      <c r="BZ164" s="264">
        <v>8.8309992551770813E-2</v>
      </c>
      <c r="CA164" s="264">
        <v>9.3011915144555729E-2</v>
      </c>
    </row>
    <row r="165" spans="2:79">
      <c r="B165">
        <v>0.26301369863013696</v>
      </c>
      <c r="H165">
        <f t="shared" ref="H165:R165" si="27">H151-H159</f>
        <v>6.1999502213814429E-2</v>
      </c>
      <c r="I165">
        <f t="shared" si="27"/>
        <v>4.7301281435848469E-2</v>
      </c>
      <c r="J165">
        <f t="shared" si="27"/>
        <v>3.7685841130016537E-2</v>
      </c>
      <c r="K165">
        <f t="shared" si="27"/>
        <v>2.4018714414392288E-2</v>
      </c>
      <c r="L165">
        <f t="shared" si="27"/>
        <v>1.3393003382596446E-2</v>
      </c>
      <c r="M165">
        <f t="shared" si="27"/>
        <v>-1.8659290513729776E-4</v>
      </c>
      <c r="N165">
        <f t="shared" si="27"/>
        <v>-1.6108238768884321E-2</v>
      </c>
      <c r="O165">
        <f t="shared" si="27"/>
        <v>-2.8853112159878094E-2</v>
      </c>
      <c r="P165">
        <f t="shared" si="27"/>
        <v>-4.6656625874838965E-2</v>
      </c>
      <c r="Q165">
        <f t="shared" si="27"/>
        <v>-6.1608182815718317E-2</v>
      </c>
      <c r="R165">
        <f t="shared" si="27"/>
        <v>-8.4893300881457384E-2</v>
      </c>
      <c r="BC165" s="264">
        <v>7.9134361228179018E-2</v>
      </c>
      <c r="BD165" s="264">
        <v>7.8553324981477018E-2</v>
      </c>
      <c r="BE165" s="264">
        <v>7.8455055532560644E-2</v>
      </c>
      <c r="BF165" s="264">
        <v>7.8702272550765798E-2</v>
      </c>
      <c r="BG165" s="264">
        <v>7.9197635337246691E-2</v>
      </c>
      <c r="BH165" s="264">
        <v>8.0185112419934396E-2</v>
      </c>
      <c r="BI165" s="264">
        <v>8.1781842828642287E-2</v>
      </c>
      <c r="BJ165" s="264">
        <v>8.3339281566998352E-2</v>
      </c>
      <c r="BK165" s="264">
        <v>8.5831212309370936E-2</v>
      </c>
      <c r="BL165" s="264">
        <v>8.8131987724070215E-2</v>
      </c>
      <c r="BM165" s="264">
        <v>9.1957005254369423E-2</v>
      </c>
      <c r="BQ165" s="264">
        <v>7.9134361228179018E-2</v>
      </c>
      <c r="BR165" s="264">
        <v>7.8553324981477018E-2</v>
      </c>
      <c r="BS165" s="264">
        <v>7.8455055532560644E-2</v>
      </c>
      <c r="BT165" s="264">
        <v>7.8702272550765798E-2</v>
      </c>
      <c r="BU165" s="264">
        <v>7.9197635337246691E-2</v>
      </c>
      <c r="BV165" s="264">
        <v>8.0185112419934396E-2</v>
      </c>
      <c r="BW165" s="264">
        <v>8.1781842828642287E-2</v>
      </c>
      <c r="BX165" s="264">
        <v>8.3339281566998352E-2</v>
      </c>
      <c r="BY165" s="264">
        <v>8.5831212309370936E-2</v>
      </c>
      <c r="BZ165" s="264">
        <v>8.8131987724070215E-2</v>
      </c>
      <c r="CA165" s="264">
        <v>9.1957005254369423E-2</v>
      </c>
    </row>
    <row r="166" spans="2:79">
      <c r="B166">
        <v>0.26575342465753427</v>
      </c>
      <c r="BC166" s="264">
        <v>7.9869795192369739E-2</v>
      </c>
      <c r="BD166" s="264">
        <v>7.949760140021897E-2</v>
      </c>
      <c r="BE166" s="264">
        <v>7.949661630021404E-2</v>
      </c>
      <c r="BF166" s="264">
        <v>7.9821836846337785E-2</v>
      </c>
      <c r="BG166" s="264">
        <v>8.0327890271510591E-2</v>
      </c>
      <c r="BH166" s="264">
        <v>8.1269363029002575E-2</v>
      </c>
      <c r="BI166" s="264">
        <v>8.2739838276068539E-2</v>
      </c>
      <c r="BJ166" s="264">
        <v>8.4153162482268132E-2</v>
      </c>
      <c r="BK166" s="264">
        <v>8.6400888517709218E-2</v>
      </c>
      <c r="BL166" s="264">
        <v>8.8473389687547269E-2</v>
      </c>
      <c r="BM166" s="264">
        <v>9.1925182650179835E-2</v>
      </c>
      <c r="BQ166" s="264">
        <v>7.9869795192369739E-2</v>
      </c>
      <c r="BR166" s="264">
        <v>7.949760140021897E-2</v>
      </c>
      <c r="BS166" s="264">
        <v>7.949661630021404E-2</v>
      </c>
      <c r="BT166" s="264">
        <v>7.9821836846337785E-2</v>
      </c>
      <c r="BU166" s="264">
        <v>8.0327890271510591E-2</v>
      </c>
      <c r="BV166" s="264">
        <v>8.1269363029002575E-2</v>
      </c>
      <c r="BW166" s="264">
        <v>8.2739838276068539E-2</v>
      </c>
      <c r="BX166" s="264">
        <v>8.4153162482268132E-2</v>
      </c>
      <c r="BY166" s="264">
        <v>8.6400888517709218E-2</v>
      </c>
      <c r="BZ166" s="264">
        <v>8.8473389687547269E-2</v>
      </c>
      <c r="CA166" s="264">
        <v>9.1925182650179835E-2</v>
      </c>
    </row>
    <row r="167" spans="2:79">
      <c r="B167">
        <v>0.26849315068493151</v>
      </c>
      <c r="H167">
        <f t="shared" ref="H167:R167" si="28">1-H146</f>
        <v>6.2169158037885031E-2</v>
      </c>
      <c r="I167">
        <f t="shared" si="28"/>
        <v>4.7474940485341399E-2</v>
      </c>
      <c r="J167">
        <f t="shared" si="28"/>
        <v>3.7862119052613497E-2</v>
      </c>
      <c r="K167">
        <f t="shared" si="28"/>
        <v>2.4198714732368343E-2</v>
      </c>
      <c r="L167">
        <f t="shared" si="28"/>
        <v>1.3575897732249431E-2</v>
      </c>
      <c r="M167">
        <f t="shared" si="28"/>
        <v>0</v>
      </c>
      <c r="N167">
        <f t="shared" si="28"/>
        <v>-1.5917309424768877E-2</v>
      </c>
      <c r="O167">
        <f t="shared" si="28"/>
        <v>-2.8658711606425635E-2</v>
      </c>
      <c r="P167">
        <f t="shared" si="28"/>
        <v>-4.6457376334575917E-2</v>
      </c>
      <c r="Q167">
        <f t="shared" si="28"/>
        <v>-6.1404861051086002E-2</v>
      </c>
      <c r="R167">
        <f t="shared" si="28"/>
        <v>-8.468363715353866E-2</v>
      </c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</row>
    <row r="168" spans="2:79">
      <c r="B168">
        <v>0.27123287671232876</v>
      </c>
      <c r="BC168" s="264" t="s">
        <v>31</v>
      </c>
      <c r="BD168" s="264"/>
      <c r="BE168" s="264"/>
      <c r="BF168" s="264"/>
      <c r="BG168" s="264"/>
      <c r="BH168" s="264"/>
      <c r="BI168" s="264"/>
      <c r="BJ168" s="264"/>
      <c r="BK168" s="264"/>
      <c r="BL168" s="264"/>
      <c r="BM168" s="264"/>
      <c r="BQ168" s="264" t="s">
        <v>31</v>
      </c>
      <c r="BR168" s="264"/>
      <c r="BS168" s="264"/>
      <c r="BT168" s="264"/>
      <c r="BU168" s="264"/>
      <c r="BV168" s="264"/>
      <c r="BW168" s="264"/>
      <c r="BX168" s="264"/>
      <c r="BY168" s="264"/>
      <c r="BZ168" s="264"/>
      <c r="CA168" s="264"/>
    </row>
    <row r="169" spans="2:79">
      <c r="B169">
        <v>0.27397260273972601</v>
      </c>
      <c r="H169">
        <f t="shared" ref="H169:R169" si="29">H167-H165</f>
        <v>1.6965582407060115E-4</v>
      </c>
      <c r="I169">
        <f t="shared" si="29"/>
        <v>1.7365904949293021E-4</v>
      </c>
      <c r="J169">
        <f t="shared" si="29"/>
        <v>1.7627792259695962E-4</v>
      </c>
      <c r="K169">
        <f t="shared" si="29"/>
        <v>1.8000031797605481E-4</v>
      </c>
      <c r="L169">
        <f t="shared" si="29"/>
        <v>1.828943496529848E-4</v>
      </c>
      <c r="M169">
        <f t="shared" si="29"/>
        <v>1.8659290513729776E-4</v>
      </c>
      <c r="N169">
        <f t="shared" si="29"/>
        <v>1.9092934411544388E-4</v>
      </c>
      <c r="O169">
        <f t="shared" si="29"/>
        <v>1.944005534524583E-4</v>
      </c>
      <c r="P169">
        <f t="shared" si="29"/>
        <v>1.9924954026304814E-4</v>
      </c>
      <c r="Q169">
        <f t="shared" si="29"/>
        <v>2.0332176463231516E-4</v>
      </c>
      <c r="R169">
        <f t="shared" si="29"/>
        <v>2.0966372791872412E-4</v>
      </c>
      <c r="BC169" s="264">
        <v>0.93783084196211497</v>
      </c>
      <c r="BD169" s="264">
        <v>0.9525250595146586</v>
      </c>
      <c r="BE169" s="264">
        <v>0.9621378809473865</v>
      </c>
      <c r="BF169" s="264">
        <v>0.97580128526763166</v>
      </c>
      <c r="BG169" s="264">
        <v>0.98642410226775057</v>
      </c>
      <c r="BH169" s="264">
        <v>1</v>
      </c>
      <c r="BI169" s="264">
        <v>1.0159173094247689</v>
      </c>
      <c r="BJ169" s="264">
        <v>1.0286587116064256</v>
      </c>
      <c r="BK169" s="264">
        <v>1.0464573763345759</v>
      </c>
      <c r="BL169" s="264">
        <v>1.061404861051086</v>
      </c>
      <c r="BM169" s="264">
        <v>1.0846836371535387</v>
      </c>
      <c r="BQ169" s="264">
        <v>0.93783084196211497</v>
      </c>
      <c r="BR169" s="264">
        <v>0.9525250595146586</v>
      </c>
      <c r="BS169" s="264">
        <v>0.9621378809473865</v>
      </c>
      <c r="BT169" s="264">
        <v>0.97580128526763166</v>
      </c>
      <c r="BU169" s="264">
        <v>0.98642410226775057</v>
      </c>
      <c r="BV169" s="264">
        <v>1</v>
      </c>
      <c r="BW169" s="264">
        <v>1.0159173094247689</v>
      </c>
      <c r="BX169" s="264">
        <v>1.0286587116064256</v>
      </c>
      <c r="BY169" s="264">
        <v>1.0464573763345759</v>
      </c>
      <c r="BZ169" s="264">
        <v>1.061404861051086</v>
      </c>
      <c r="CA169" s="264">
        <v>1.0846836371535387</v>
      </c>
    </row>
    <row r="170" spans="2:79">
      <c r="B170">
        <v>0.27671232876712326</v>
      </c>
      <c r="BC170" s="264">
        <v>7.7321097316025475E-2</v>
      </c>
      <c r="BD170" s="264">
        <v>6.2637003430659074E-2</v>
      </c>
      <c r="BE170" s="264">
        <v>5.4452433611380975E-2</v>
      </c>
      <c r="BF170" s="264">
        <v>4.5814063149493302E-2</v>
      </c>
      <c r="BG170" s="264">
        <v>4.2496163369768775E-2</v>
      </c>
      <c r="BH170" s="264">
        <v>4.3356710206360706E-2</v>
      </c>
      <c r="BI170" s="264">
        <v>5.0738190064396033E-2</v>
      </c>
      <c r="BJ170" s="264">
        <v>5.991311418133425E-2</v>
      </c>
      <c r="BK170" s="264">
        <v>7.5260105195016344E-2</v>
      </c>
      <c r="BL170" s="264">
        <v>8.9258171725202007E-2</v>
      </c>
      <c r="BM170" s="264">
        <v>0.1118256844328511</v>
      </c>
      <c r="BQ170" s="264">
        <v>7.7321097316025475E-2</v>
      </c>
      <c r="BR170" s="264">
        <v>6.2637003430659074E-2</v>
      </c>
      <c r="BS170" s="264">
        <v>5.4452433611380975E-2</v>
      </c>
      <c r="BT170" s="264">
        <v>4.5814063149493302E-2</v>
      </c>
      <c r="BU170" s="264">
        <v>4.2496163369768775E-2</v>
      </c>
      <c r="BV170" s="264">
        <v>4.3356710206360706E-2</v>
      </c>
      <c r="BW170" s="264">
        <v>5.0738190064396033E-2</v>
      </c>
      <c r="BX170" s="264">
        <v>5.991311418133425E-2</v>
      </c>
      <c r="BY170" s="264">
        <v>7.5260105195016344E-2</v>
      </c>
      <c r="BZ170" s="264">
        <v>8.9258171725202007E-2</v>
      </c>
      <c r="CA170" s="264">
        <v>0.1118256844328511</v>
      </c>
    </row>
    <row r="171" spans="2:79">
      <c r="B171">
        <v>0.27945205479452057</v>
      </c>
      <c r="BC171" s="264">
        <v>9.0238061785767321E-2</v>
      </c>
      <c r="BD171" s="264">
        <v>8.023616282317711E-2</v>
      </c>
      <c r="BE171" s="264">
        <v>7.504086321750944E-2</v>
      </c>
      <c r="BF171" s="264">
        <v>6.994933107593726E-2</v>
      </c>
      <c r="BG171" s="264">
        <v>6.8100610433006886E-2</v>
      </c>
      <c r="BH171" s="264">
        <v>6.8480726777785508E-2</v>
      </c>
      <c r="BI171" s="264">
        <v>7.2336667417286254E-2</v>
      </c>
      <c r="BJ171" s="264">
        <v>7.7406212054293946E-2</v>
      </c>
      <c r="BK171" s="264">
        <v>8.6404745856748982E-2</v>
      </c>
      <c r="BL171" s="264">
        <v>9.5028846546253112E-2</v>
      </c>
      <c r="BM171" s="264">
        <v>0.10948668494719507</v>
      </c>
      <c r="BQ171" s="264">
        <v>9.0238061785767321E-2</v>
      </c>
      <c r="BR171" s="264">
        <v>8.023616282317711E-2</v>
      </c>
      <c r="BS171" s="264">
        <v>7.504086321750944E-2</v>
      </c>
      <c r="BT171" s="264">
        <v>6.994933107593726E-2</v>
      </c>
      <c r="BU171" s="264">
        <v>6.8100610433006886E-2</v>
      </c>
      <c r="BV171" s="264">
        <v>6.8480726777785508E-2</v>
      </c>
      <c r="BW171" s="264">
        <v>7.2336667417286254E-2</v>
      </c>
      <c r="BX171" s="264">
        <v>7.7406212054293946E-2</v>
      </c>
      <c r="BY171" s="264">
        <v>8.6404745856748982E-2</v>
      </c>
      <c r="BZ171" s="264">
        <v>9.5028846546253112E-2</v>
      </c>
      <c r="CA171" s="264">
        <v>0.10948668494719507</v>
      </c>
    </row>
    <row r="172" spans="2:79">
      <c r="B172">
        <v>0.28219178082191781</v>
      </c>
      <c r="BC172" s="264">
        <v>8.1877396470331681E-2</v>
      </c>
      <c r="BD172" s="264">
        <v>7.6429761743142435E-2</v>
      </c>
      <c r="BE172" s="264">
        <v>7.37889963286152E-2</v>
      </c>
      <c r="BF172" s="264">
        <v>7.1473604332186733E-2</v>
      </c>
      <c r="BG172" s="264">
        <v>7.0917738895402788E-2</v>
      </c>
      <c r="BH172" s="264">
        <v>7.1787070187456808E-2</v>
      </c>
      <c r="BI172" s="264">
        <v>7.4852331714485229E-2</v>
      </c>
      <c r="BJ172" s="264">
        <v>7.8615157255711429E-2</v>
      </c>
      <c r="BK172" s="264">
        <v>8.5304147153284479E-2</v>
      </c>
      <c r="BL172" s="264">
        <v>9.1811248586401217E-2</v>
      </c>
      <c r="BM172" s="264">
        <v>0.10289838770509413</v>
      </c>
      <c r="BQ172" s="264">
        <v>8.1877396470331681E-2</v>
      </c>
      <c r="BR172" s="264">
        <v>7.6429761743142435E-2</v>
      </c>
      <c r="BS172" s="264">
        <v>7.37889963286152E-2</v>
      </c>
      <c r="BT172" s="264">
        <v>7.1473604332186733E-2</v>
      </c>
      <c r="BU172" s="264">
        <v>7.0917738895402788E-2</v>
      </c>
      <c r="BV172" s="264">
        <v>7.1787070187456808E-2</v>
      </c>
      <c r="BW172" s="264">
        <v>7.4852331714485229E-2</v>
      </c>
      <c r="BX172" s="264">
        <v>7.8615157255711429E-2</v>
      </c>
      <c r="BY172" s="264">
        <v>8.5304147153284479E-2</v>
      </c>
      <c r="BZ172" s="264">
        <v>9.1811248586401217E-2</v>
      </c>
      <c r="CA172" s="264">
        <v>0.10289838770509413</v>
      </c>
    </row>
    <row r="173" spans="2:79">
      <c r="B173">
        <v>0.28493150684931506</v>
      </c>
      <c r="BC173" s="264">
        <v>8.1101814383334914E-2</v>
      </c>
      <c r="BD173" s="264">
        <v>7.628486247494419E-2</v>
      </c>
      <c r="BE173" s="264">
        <v>7.3952303913239842E-2</v>
      </c>
      <c r="BF173" s="264">
        <v>7.184571523145325E-2</v>
      </c>
      <c r="BG173" s="264">
        <v>7.1218955121388039E-2</v>
      </c>
      <c r="BH173" s="264">
        <v>7.1681459080631282E-2</v>
      </c>
      <c r="BI173" s="264">
        <v>7.3876744396807761E-2</v>
      </c>
      <c r="BJ173" s="264">
        <v>7.6733212115295477E-2</v>
      </c>
      <c r="BK173" s="264">
        <v>8.2009091111411164E-2</v>
      </c>
      <c r="BL173" s="264">
        <v>8.7308636775903822E-2</v>
      </c>
      <c r="BM173" s="264">
        <v>9.6615853748542466E-2</v>
      </c>
      <c r="BQ173" s="264">
        <v>8.1101814383334914E-2</v>
      </c>
      <c r="BR173" s="264">
        <v>7.628486247494419E-2</v>
      </c>
      <c r="BS173" s="264">
        <v>7.3952303913239842E-2</v>
      </c>
      <c r="BT173" s="264">
        <v>7.184571523145325E-2</v>
      </c>
      <c r="BU173" s="264">
        <v>7.1218955121388039E-2</v>
      </c>
      <c r="BV173" s="264">
        <v>7.1681459080631282E-2</v>
      </c>
      <c r="BW173" s="264">
        <v>7.3876744396807761E-2</v>
      </c>
      <c r="BX173" s="264">
        <v>7.6733212115295477E-2</v>
      </c>
      <c r="BY173" s="264">
        <v>8.2009091111411164E-2</v>
      </c>
      <c r="BZ173" s="264">
        <v>8.7308636775903822E-2</v>
      </c>
      <c r="CA173" s="264">
        <v>9.6615853748542466E-2</v>
      </c>
    </row>
    <row r="174" spans="2:79">
      <c r="B174">
        <v>0.28767123287671231</v>
      </c>
      <c r="BC174" s="264">
        <v>8.1295400834549128E-2</v>
      </c>
      <c r="BD174" s="264">
        <v>7.7531069459749705E-2</v>
      </c>
      <c r="BE174" s="264">
        <v>7.5721019924745475E-2</v>
      </c>
      <c r="BF174" s="264">
        <v>7.4098344158868332E-2</v>
      </c>
      <c r="BG174" s="264">
        <v>7.362312275904194E-2</v>
      </c>
      <c r="BH174" s="264">
        <v>7.3991559332113294E-2</v>
      </c>
      <c r="BI174" s="264">
        <v>7.5701526111709896E-2</v>
      </c>
      <c r="BJ174" s="264">
        <v>7.7926644269014481E-2</v>
      </c>
      <c r="BK174" s="264">
        <v>8.2049395884994325E-2</v>
      </c>
      <c r="BL174" s="264">
        <v>8.6205841563581687E-2</v>
      </c>
      <c r="BM174" s="264">
        <v>9.3530004739549186E-2</v>
      </c>
      <c r="BQ174" s="264">
        <v>8.1295400834549128E-2</v>
      </c>
      <c r="BR174" s="264">
        <v>7.7531069459749705E-2</v>
      </c>
      <c r="BS174" s="264">
        <v>7.5721019924745475E-2</v>
      </c>
      <c r="BT174" s="264">
        <v>7.4098344158868332E-2</v>
      </c>
      <c r="BU174" s="264">
        <v>7.362312275904194E-2</v>
      </c>
      <c r="BV174" s="264">
        <v>7.3991559332113294E-2</v>
      </c>
      <c r="BW174" s="264">
        <v>7.5701526111709896E-2</v>
      </c>
      <c r="BX174" s="264">
        <v>7.7926644269014481E-2</v>
      </c>
      <c r="BY174" s="264">
        <v>8.2049395884994325E-2</v>
      </c>
      <c r="BZ174" s="264">
        <v>8.6205841563581687E-2</v>
      </c>
      <c r="CA174" s="264">
        <v>9.3530004739549186E-2</v>
      </c>
    </row>
    <row r="175" spans="2:79">
      <c r="B175">
        <v>0.29041095890410956</v>
      </c>
    </row>
    <row r="176" spans="2:79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opLeftCell="A26" zoomScale="85" zoomScaleNormal="85" workbookViewId="0">
      <selection activeCell="H43" sqref="H43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103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obj_003b5#0002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VolSurface_EURGBP!Q13:AA13</f>
        <v>0.93783084196211497</v>
      </c>
      <c r="M4" s="68">
        <v>0.9525250595146586</v>
      </c>
      <c r="N4" s="68">
        <v>0.9621378809473865</v>
      </c>
      <c r="O4" s="68">
        <v>0.97580128526763166</v>
      </c>
      <c r="P4" s="68">
        <v>0.98642410226775057</v>
      </c>
      <c r="Q4" s="68">
        <v>1</v>
      </c>
      <c r="R4" s="68">
        <v>1.0159173094247689</v>
      </c>
      <c r="S4" s="68">
        <v>1.0286587116064256</v>
      </c>
      <c r="T4" s="68">
        <v>1.0464573763345759</v>
      </c>
      <c r="U4" s="68">
        <v>1.061404861051086</v>
      </c>
      <c r="V4" s="69">
        <v>1.0846836371535387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obj_003b6#0002</v>
      </c>
      <c r="F5" s="38" t="s">
        <v>100</v>
      </c>
      <c r="G5" s="39" t="str">
        <f>_xll.qlRealMCAsset(,,C17)</f>
        <v>obj_003b7#0002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10Nov2017094</v>
      </c>
      <c r="M5" s="71" t="str">
        <f t="shared" si="0"/>
        <v>10Nov2017095</v>
      </c>
      <c r="N5" s="71" t="str">
        <f t="shared" si="0"/>
        <v>10Nov2017096</v>
      </c>
      <c r="O5" s="71" t="str">
        <f t="shared" si="0"/>
        <v>10Nov2017098</v>
      </c>
      <c r="P5" s="71" t="str">
        <f t="shared" si="0"/>
        <v>10Nov2017099</v>
      </c>
      <c r="Q5" s="71" t="str">
        <f t="shared" si="0"/>
        <v>10Nov2017100</v>
      </c>
      <c r="R5" s="71" t="str">
        <f t="shared" si="0"/>
        <v>10Nov2017102</v>
      </c>
      <c r="S5" s="71" t="str">
        <f t="shared" si="0"/>
        <v>10Nov2017103</v>
      </c>
      <c r="T5" s="71" t="str">
        <f t="shared" si="0"/>
        <v>10Nov2017105</v>
      </c>
      <c r="U5" s="71" t="str">
        <f t="shared" si="0"/>
        <v>10Nov2017106</v>
      </c>
      <c r="V5" s="57" t="str">
        <f t="shared" si="0"/>
        <v>10Nov2017108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obj_003b8#0002</v>
      </c>
      <c r="F6" s="40" t="s">
        <v>101</v>
      </c>
      <c r="G6" s="41" t="str">
        <f>_xll.qlRealMCAsset(,,C18)</f>
        <v>obj_003b9#0002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10Jan2018094</v>
      </c>
      <c r="M6" s="53" t="str">
        <f t="shared" si="0"/>
        <v>10Jan2018095</v>
      </c>
      <c r="N6" s="53" t="str">
        <f t="shared" si="0"/>
        <v>10Jan2018096</v>
      </c>
      <c r="O6" s="53" t="str">
        <f t="shared" si="0"/>
        <v>10Jan2018098</v>
      </c>
      <c r="P6" s="53" t="str">
        <f t="shared" si="0"/>
        <v>10Jan2018099</v>
      </c>
      <c r="Q6" s="53" t="str">
        <f t="shared" si="0"/>
        <v>10Jan2018100</v>
      </c>
      <c r="R6" s="53" t="str">
        <f t="shared" si="0"/>
        <v>10Jan2018102</v>
      </c>
      <c r="S6" s="53" t="str">
        <f t="shared" si="0"/>
        <v>10Jan2018103</v>
      </c>
      <c r="T6" s="53" t="str">
        <f t="shared" si="0"/>
        <v>10Jan2018105</v>
      </c>
      <c r="U6" s="53" t="str">
        <f t="shared" si="0"/>
        <v>10Jan2018106</v>
      </c>
      <c r="V6" s="59" t="str">
        <f t="shared" si="0"/>
        <v>10Jan2018108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10Apr2018094</v>
      </c>
      <c r="M7" s="53" t="str">
        <f t="shared" si="0"/>
        <v>10Apr2018095</v>
      </c>
      <c r="N7" s="53" t="str">
        <f t="shared" si="0"/>
        <v>10Apr2018096</v>
      </c>
      <c r="O7" s="53" t="str">
        <f t="shared" si="0"/>
        <v>10Apr2018098</v>
      </c>
      <c r="P7" s="53" t="str">
        <f t="shared" si="0"/>
        <v>10Apr2018099</v>
      </c>
      <c r="Q7" s="53" t="str">
        <f t="shared" si="0"/>
        <v>10Apr2018100</v>
      </c>
      <c r="R7" s="53" t="str">
        <f t="shared" si="0"/>
        <v>10Apr2018102</v>
      </c>
      <c r="S7" s="53" t="str">
        <f t="shared" si="0"/>
        <v>10Apr2018103</v>
      </c>
      <c r="T7" s="53" t="str">
        <f t="shared" si="0"/>
        <v>10Apr2018105</v>
      </c>
      <c r="U7" s="53" t="str">
        <f t="shared" si="0"/>
        <v>10Apr2018106</v>
      </c>
      <c r="V7" s="59" t="str">
        <f t="shared" si="0"/>
        <v>10Apr2018108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obj_003c5#0001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10Jul2018094</v>
      </c>
      <c r="M8" s="53" t="str">
        <f t="shared" si="0"/>
        <v>10Jul2018095</v>
      </c>
      <c r="N8" s="53" t="str">
        <f t="shared" si="0"/>
        <v>10Jul2018096</v>
      </c>
      <c r="O8" s="53" t="str">
        <f t="shared" si="0"/>
        <v>10Jul2018098</v>
      </c>
      <c r="P8" s="53" t="str">
        <f t="shared" si="0"/>
        <v>10Jul2018099</v>
      </c>
      <c r="Q8" s="53" t="str">
        <f t="shared" si="0"/>
        <v>10Jul2018100</v>
      </c>
      <c r="R8" s="53" t="str">
        <f t="shared" si="0"/>
        <v>10Jul2018102</v>
      </c>
      <c r="S8" s="53" t="str">
        <f t="shared" si="0"/>
        <v>10Jul2018103</v>
      </c>
      <c r="T8" s="53" t="str">
        <f t="shared" si="0"/>
        <v>10Jul2018105</v>
      </c>
      <c r="U8" s="53" t="str">
        <f t="shared" si="0"/>
        <v>10Jul2018106</v>
      </c>
      <c r="V8" s="59" t="str">
        <f t="shared" si="0"/>
        <v>10Jul2018108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obj_003c6#0001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10Oct2018094</v>
      </c>
      <c r="M9" s="74" t="str">
        <f t="shared" si="0"/>
        <v>10Oct2018095</v>
      </c>
      <c r="N9" s="74" t="str">
        <f t="shared" si="0"/>
        <v>10Oct2018096</v>
      </c>
      <c r="O9" s="74" t="str">
        <f t="shared" si="0"/>
        <v>10Oct2018098</v>
      </c>
      <c r="P9" s="74" t="str">
        <f t="shared" si="0"/>
        <v>10Oct2018099</v>
      </c>
      <c r="Q9" s="74" t="str">
        <f t="shared" si="0"/>
        <v>10Oct2018100</v>
      </c>
      <c r="R9" s="74" t="str">
        <f t="shared" si="0"/>
        <v>10Oct2018102</v>
      </c>
      <c r="S9" s="74" t="str">
        <f t="shared" si="0"/>
        <v>10Oct2018103</v>
      </c>
      <c r="T9" s="74" t="str">
        <f t="shared" si="0"/>
        <v>10Oct2018105</v>
      </c>
      <c r="U9" s="74" t="str">
        <f t="shared" si="0"/>
        <v>10Oct2018106</v>
      </c>
      <c r="V9" s="61" t="str">
        <f t="shared" si="0"/>
        <v>10Oct2018108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0.49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0.49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0.93783084196211497</v>
      </c>
      <c r="M12" s="78">
        <f t="shared" si="1"/>
        <v>0.9525250595146586</v>
      </c>
      <c r="N12" s="78">
        <f t="shared" si="1"/>
        <v>0.9621378809473865</v>
      </c>
      <c r="O12" s="78">
        <f t="shared" si="1"/>
        <v>0.97580128526763166</v>
      </c>
      <c r="P12" s="78">
        <f t="shared" si="1"/>
        <v>0.98642410226775057</v>
      </c>
      <c r="Q12" s="78">
        <f t="shared" si="1"/>
        <v>1</v>
      </c>
      <c r="R12" s="78">
        <f t="shared" si="1"/>
        <v>1.0159173094247689</v>
      </c>
      <c r="S12" s="78">
        <f t="shared" si="1"/>
        <v>1.0286587116064256</v>
      </c>
      <c r="T12" s="78">
        <f t="shared" si="1"/>
        <v>1.0464573763345759</v>
      </c>
      <c r="U12" s="78">
        <f t="shared" si="1"/>
        <v>1.061404861051086</v>
      </c>
      <c r="V12" s="67">
        <f t="shared" si="1"/>
        <v>1.0846836371535387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C10Nov2017094=Pay(Max(EURUSD(10Nov2017)/GBPUSD(10Nov2017)-0.937830841962115,0.0),10Nov2017)</v>
      </c>
      <c r="M13" s="71" t="str">
        <f t="shared" si="2"/>
        <v>C10Nov2017095=Pay(Max(EURUSD(10Nov2017)/GBPUSD(10Nov2017)-0.952525059514659,0.0),10Nov2017)</v>
      </c>
      <c r="N13" s="71" t="str">
        <f t="shared" si="2"/>
        <v>C10Nov2017096=Pay(Max(EURUSD(10Nov2017)/GBPUSD(10Nov2017)-0.962137880947387,0.0),10Nov2017)</v>
      </c>
      <c r="O13" s="71" t="str">
        <f t="shared" si="2"/>
        <v>C10Nov2017098=Pay(Max(EURUSD(10Nov2017)/GBPUSD(10Nov2017)-0.975801285267632,0.0),10Nov2017)</v>
      </c>
      <c r="P13" s="71" t="str">
        <f t="shared" si="2"/>
        <v>C10Nov2017099=Pay(Max(EURUSD(10Nov2017)/GBPUSD(10Nov2017)-0.986424102267751,0.0),10Nov2017)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C10Nov2017102=Pay(Max(EURUSD(10Nov2017)/GBPUSD(10Nov2017)-1.01591730942477,0.0),10Nov2017)</v>
      </c>
      <c r="S13" s="71" t="str">
        <f t="shared" si="2"/>
        <v>C10Nov2017103=Pay(Max(EURUSD(10Nov2017)/GBPUSD(10Nov2017)-1.02865871160643,0.0),10Nov2017)</v>
      </c>
      <c r="T13" s="71" t="str">
        <f t="shared" si="2"/>
        <v>C10Nov2017105=Pay(Max(EURUSD(10Nov2017)/GBPUSD(10Nov2017)-1.04645737633458,0.0),10Nov2017)</v>
      </c>
      <c r="U13" s="71" t="str">
        <f t="shared" si="2"/>
        <v>C10Nov2017106=Pay(Max(EURUSD(10Nov2017)/GBPUSD(10Nov2017)-1.06140486105109,0.0),10Nov2017)</v>
      </c>
      <c r="V13" s="57" t="str">
        <f t="shared" si="2"/>
        <v>C10Nov2017108=Pay(Max(EURUSD(10Nov2017)/GBPUSD(10Nov2017)-1.08468363715354,0.0),10Nov2017)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C10Jan2018094=Pay(Max(EURUSD(10Jan2018)/GBPUSD(10Jan2018)-0.937830841962115,0.0),10Jan2018)</v>
      </c>
      <c r="M14" s="53" t="str">
        <f t="shared" si="3"/>
        <v>C10Jan2018095=Pay(Max(EURUSD(10Jan2018)/GBPUSD(10Jan2018)-0.952525059514659,0.0),10Jan2018)</v>
      </c>
      <c r="N14" s="53" t="str">
        <f t="shared" si="3"/>
        <v>C10Jan2018096=Pay(Max(EURUSD(10Jan2018)/GBPUSD(10Jan2018)-0.962137880947387,0.0),10Jan2018)</v>
      </c>
      <c r="O14" s="53" t="str">
        <f t="shared" si="3"/>
        <v>C10Jan2018098=Pay(Max(EURUSD(10Jan2018)/GBPUSD(10Jan2018)-0.975801285267632,0.0),10Jan2018)</v>
      </c>
      <c r="P14" s="53" t="str">
        <f t="shared" si="3"/>
        <v>C10Jan2018099=Pay(Max(EURUSD(10Jan2018)/GBPUSD(10Jan2018)-0.986424102267751,0.0),10Jan2018)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C10Jan2018102=Pay(Max(EURUSD(10Jan2018)/GBPUSD(10Jan2018)-1.01591730942477,0.0),10Jan2018)</v>
      </c>
      <c r="S14" s="53" t="str">
        <f t="shared" si="3"/>
        <v>C10Jan2018103=Pay(Max(EURUSD(10Jan2018)/GBPUSD(10Jan2018)-1.02865871160643,0.0),10Jan2018)</v>
      </c>
      <c r="T14" s="53" t="str">
        <f t="shared" si="3"/>
        <v>C10Jan2018105=Pay(Max(EURUSD(10Jan2018)/GBPUSD(10Jan2018)-1.04645737633458,0.0),10Jan2018)</v>
      </c>
      <c r="U14" s="53" t="str">
        <f t="shared" si="3"/>
        <v>C10Jan2018106=Pay(Max(EURUSD(10Jan2018)/GBPUSD(10Jan2018)-1.06140486105109,0.0),10Jan2018)</v>
      </c>
      <c r="V14" s="59" t="str">
        <f t="shared" si="3"/>
        <v>C10Jan2018108=Pay(Max(EURUSD(10Jan2018)/GBPUSD(10Jan2018)-1.08468363715354,0.0),10Jan2018)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C10Apr2018094=Pay(Max(EURUSD(10Apr2018)/GBPUSD(10Apr2018)-0.937830841962115,0.0),10Apr2018)</v>
      </c>
      <c r="M15" s="53" t="str">
        <f t="shared" si="4"/>
        <v>C10Apr2018095=Pay(Max(EURUSD(10Apr2018)/GBPUSD(10Apr2018)-0.952525059514659,0.0),10Apr2018)</v>
      </c>
      <c r="N15" s="53" t="str">
        <f t="shared" si="4"/>
        <v>C10Apr2018096=Pay(Max(EURUSD(10Apr2018)/GBPUSD(10Apr2018)-0.962137880947387,0.0),10Apr2018)</v>
      </c>
      <c r="O15" s="53" t="str">
        <f t="shared" si="4"/>
        <v>C10Apr2018098=Pay(Max(EURUSD(10Apr2018)/GBPUSD(10Apr2018)-0.975801285267632,0.0),10Apr2018)</v>
      </c>
      <c r="P15" s="53" t="str">
        <f t="shared" si="4"/>
        <v>C10Apr2018099=Pay(Max(EURUSD(10Apr2018)/GBPUSD(10Apr2018)-0.986424102267751,0.0),10Apr2018)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C10Apr2018102=Pay(Max(EURUSD(10Apr2018)/GBPUSD(10Apr2018)-1.01591730942477,0.0),10Apr2018)</v>
      </c>
      <c r="S15" s="53" t="str">
        <f t="shared" si="4"/>
        <v>C10Apr2018103=Pay(Max(EURUSD(10Apr2018)/GBPUSD(10Apr2018)-1.02865871160643,0.0),10Apr2018)</v>
      </c>
      <c r="T15" s="53" t="str">
        <f t="shared" si="4"/>
        <v>C10Apr2018105=Pay(Max(EURUSD(10Apr2018)/GBPUSD(10Apr2018)-1.04645737633458,0.0),10Apr2018)</v>
      </c>
      <c r="U15" s="53" t="str">
        <f t="shared" si="4"/>
        <v>C10Apr2018106=Pay(Max(EURUSD(10Apr2018)/GBPUSD(10Apr2018)-1.06140486105109,0.0),10Apr2018)</v>
      </c>
      <c r="V15" s="59" t="str">
        <f t="shared" si="4"/>
        <v>C10Apr2018108=Pay(Max(EURUSD(10Apr2018)/GBPUSD(10Apr2018)-1.08468363715354,0.0),10Apr2018)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C10Jul2018094=Pay(Max(EURUSD(10Jul2018)/GBPUSD(10Jul2018)-0.937830841962115,0.0),10Jul2018)</v>
      </c>
      <c r="M16" s="53" t="str">
        <f t="shared" si="5"/>
        <v>C10Jul2018095=Pay(Max(EURUSD(10Jul2018)/GBPUSD(10Jul2018)-0.952525059514659,0.0),10Jul2018)</v>
      </c>
      <c r="N16" s="53" t="str">
        <f t="shared" si="5"/>
        <v>C10Jul2018096=Pay(Max(EURUSD(10Jul2018)/GBPUSD(10Jul2018)-0.962137880947387,0.0),10Jul2018)</v>
      </c>
      <c r="O16" s="53" t="str">
        <f t="shared" si="5"/>
        <v>C10Jul2018098=Pay(Max(EURUSD(10Jul2018)/GBPUSD(10Jul2018)-0.975801285267632,0.0),10Jul2018)</v>
      </c>
      <c r="P16" s="53" t="str">
        <f t="shared" si="5"/>
        <v>C10Jul2018099=Pay(Max(EURUSD(10Jul2018)/GBPUSD(10Jul2018)-0.986424102267751,0.0),10Jul2018)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C10Jul2018102=Pay(Max(EURUSD(10Jul2018)/GBPUSD(10Jul2018)-1.01591730942477,0.0),10Jul2018)</v>
      </c>
      <c r="S16" s="53" t="str">
        <f t="shared" si="5"/>
        <v>C10Jul2018103=Pay(Max(EURUSD(10Jul2018)/GBPUSD(10Jul2018)-1.02865871160643,0.0),10Jul2018)</v>
      </c>
      <c r="T16" s="53" t="str">
        <f t="shared" si="5"/>
        <v>C10Jul2018105=Pay(Max(EURUSD(10Jul2018)/GBPUSD(10Jul2018)-1.04645737633458,0.0),10Jul2018)</v>
      </c>
      <c r="U16" s="53" t="str">
        <f t="shared" si="5"/>
        <v>C10Jul2018106=Pay(Max(EURUSD(10Jul2018)/GBPUSD(10Jul2018)-1.06140486105109,0.0),10Jul2018)</v>
      </c>
      <c r="V16" s="59" t="str">
        <f t="shared" si="5"/>
        <v>C10Jul2018108=Pay(Max(EURUSD(10Jul2018)/GBPUSD(10Jul2018)-1.08468363715354,0.0),10Jul2018)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obj_003d4#0001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C10Oct2018094=Pay(Max(EURUSD(10Oct2018)/GBPUSD(10Oct2018)-0.937830841962115,0.0),10Oct2018)</v>
      </c>
      <c r="M17" s="74" t="str">
        <f t="shared" si="6"/>
        <v>C10Oct2018095=Pay(Max(EURUSD(10Oct2018)/GBPUSD(10Oct2018)-0.952525059514659,0.0),10Oct2018)</v>
      </c>
      <c r="N17" s="74" t="str">
        <f t="shared" si="6"/>
        <v>C10Oct2018096=Pay(Max(EURUSD(10Oct2018)/GBPUSD(10Oct2018)-0.962137880947387,0.0),10Oct2018)</v>
      </c>
      <c r="O17" s="74" t="str">
        <f t="shared" si="6"/>
        <v>C10Oct2018098=Pay(Max(EURUSD(10Oct2018)/GBPUSD(10Oct2018)-0.975801285267632,0.0),10Oct2018)</v>
      </c>
      <c r="P17" s="74" t="str">
        <f t="shared" si="6"/>
        <v>C10Oct2018099=Pay(Max(EURUSD(10Oct2018)/GBPUSD(10Oct2018)-0.986424102267751,0.0),10Oct2018)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C10Oct2018102=Pay(Max(EURUSD(10Oct2018)/GBPUSD(10Oct2018)-1.01591730942477,0.0),10Oct2018)</v>
      </c>
      <c r="S17" s="74" t="str">
        <f t="shared" si="6"/>
        <v>C10Oct2018103=Pay(Max(EURUSD(10Oct2018)/GBPUSD(10Oct2018)-1.02865871160643,0.0),10Oct2018)</v>
      </c>
      <c r="T17" s="74" t="str">
        <f t="shared" si="6"/>
        <v>C10Oct2018105=Pay(Max(EURUSD(10Oct2018)/GBPUSD(10Oct2018)-1.04645737633458,0.0),10Oct2018)</v>
      </c>
      <c r="U17" s="74" t="str">
        <f t="shared" si="6"/>
        <v>C10Oct2018106=Pay(Max(EURUSD(10Oct2018)/GBPUSD(10Oct2018)-1.06140486105109,0.0),10Oct2018)</v>
      </c>
      <c r="V17" s="61" t="str">
        <f t="shared" si="6"/>
        <v>C10Oct2018108=Pay(Max(EURUSD(10Oct2018)/GBPUSD(10Oct2018)-1.08468363715354,0.0),10Oct2018)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obj_003d5#0001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e">
        <f>_xll.qlCTSlocalInCrossCovFX(D22,D17:D18,D24)</f>
        <v>#NUM!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0.93783084196211497</v>
      </c>
      <c r="M20" s="78">
        <f t="shared" si="7"/>
        <v>0.9525250595146586</v>
      </c>
      <c r="N20" s="78">
        <f t="shared" si="7"/>
        <v>0.9621378809473865</v>
      </c>
      <c r="O20" s="78">
        <f t="shared" si="7"/>
        <v>0.97580128526763166</v>
      </c>
      <c r="P20" s="78">
        <f t="shared" si="7"/>
        <v>0.98642410226775057</v>
      </c>
      <c r="Q20" s="78">
        <f t="shared" si="7"/>
        <v>1</v>
      </c>
      <c r="R20" s="78">
        <f t="shared" si="7"/>
        <v>1.0159173094247689</v>
      </c>
      <c r="S20" s="78">
        <f t="shared" si="7"/>
        <v>1.0286587116064256</v>
      </c>
      <c r="T20" s="78">
        <f t="shared" si="7"/>
        <v>1.0464573763345759</v>
      </c>
      <c r="U20" s="78">
        <f t="shared" si="7"/>
        <v>1.061404861051086</v>
      </c>
      <c r="V20" s="67">
        <f t="shared" si="7"/>
        <v>1.0846836371535387</v>
      </c>
    </row>
    <row r="21" spans="2:23">
      <c r="B21" s="183" t="s">
        <v>107</v>
      </c>
      <c r="C21" s="184"/>
      <c r="D21" s="185" t="e">
        <f ca="1">_xll.ohRangeRetrieveError(D20)</f>
        <v>#NAME?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P10Nov2017094=Pay(Max(0.937830841962115-EURUSD(10Nov2017)/GBPUSD(10Nov2017),0),10Nov2017)</v>
      </c>
      <c r="M21" s="71" t="str">
        <f t="shared" si="8"/>
        <v>P10Nov2017095=Pay(Max(0.952525059514659-EURUSD(10Nov2017)/GBPUSD(10Nov2017),0),10Nov2017)</v>
      </c>
      <c r="N21" s="71" t="str">
        <f t="shared" si="8"/>
        <v>P10Nov2017096=Pay(Max(0.962137880947387-EURUSD(10Nov2017)/GBPUSD(10Nov2017),0),10Nov2017)</v>
      </c>
      <c r="O21" s="71" t="str">
        <f t="shared" si="8"/>
        <v>P10Nov2017098=Pay(Max(0.975801285267632-EURUSD(10Nov2017)/GBPUSD(10Nov2017),0),10Nov2017)</v>
      </c>
      <c r="P21" s="71" t="str">
        <f t="shared" si="8"/>
        <v>P10Nov2017099=Pay(Max(0.986424102267751-EURUSD(10Nov2017)/GBPUSD(10Nov2017),0),10Nov2017)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P10Nov2017102=Pay(Max(1.01591730942477-EURUSD(10Nov2017)/GBPUSD(10Nov2017),0),10Nov2017)</v>
      </c>
      <c r="S21" s="71" t="str">
        <f t="shared" si="8"/>
        <v>P10Nov2017103=Pay(Max(1.02865871160643-EURUSD(10Nov2017)/GBPUSD(10Nov2017),0),10Nov2017)</v>
      </c>
      <c r="T21" s="71" t="str">
        <f t="shared" si="8"/>
        <v>P10Nov2017105=Pay(Max(1.04645737633458-EURUSD(10Nov2017)/GBPUSD(10Nov2017),0),10Nov2017)</v>
      </c>
      <c r="U21" s="71" t="str">
        <f t="shared" si="8"/>
        <v>P10Nov2017106=Pay(Max(1.06140486105109-EURUSD(10Nov2017)/GBPUSD(10Nov2017),0),10Nov2017)</v>
      </c>
      <c r="V21" s="57" t="str">
        <f t="shared" si="8"/>
        <v>P10Nov2017108=Pay(Max(1.08468363715354-EURUSD(10Nov2017)/GBPUSD(10Nov2017),0),10Nov2017)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obj_003ba#0002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P10Jan2018094=Pay(Max(0.937830841962115-EURUSD(10Jan2018)/GBPUSD(10Jan2018),0),10Jan2018)</v>
      </c>
      <c r="M22" s="53" t="str">
        <f t="shared" si="9"/>
        <v>P10Jan2018095=Pay(Max(0.952525059514659-EURUSD(10Jan2018)/GBPUSD(10Jan2018),0),10Jan2018)</v>
      </c>
      <c r="N22" s="53" t="str">
        <f t="shared" si="9"/>
        <v>P10Jan2018096=Pay(Max(0.962137880947387-EURUSD(10Jan2018)/GBPUSD(10Jan2018),0),10Jan2018)</v>
      </c>
      <c r="O22" s="53" t="str">
        <f t="shared" si="9"/>
        <v>P10Jan2018098=Pay(Max(0.975801285267632-EURUSD(10Jan2018)/GBPUSD(10Jan2018),0),10Jan2018)</v>
      </c>
      <c r="P22" s="53" t="str">
        <f t="shared" si="9"/>
        <v>P10Jan2018099=Pay(Max(0.986424102267751-EURUSD(10Jan2018)/GBPUSD(10Jan2018),0),10Jan2018)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P10Jan2018102=Pay(Max(1.01591730942477-EURUSD(10Jan2018)/GBPUSD(10Jan2018),0),10Jan2018)</v>
      </c>
      <c r="S22" s="53" t="str">
        <f t="shared" si="9"/>
        <v>P10Jan2018103=Pay(Max(1.02865871160643-EURUSD(10Jan2018)/GBPUSD(10Jan2018),0),10Jan2018)</v>
      </c>
      <c r="T22" s="53" t="str">
        <f t="shared" si="9"/>
        <v>P10Jan2018105=Pay(Max(1.04645737633458-EURUSD(10Jan2018)/GBPUSD(10Jan2018),0),10Jan2018)</v>
      </c>
      <c r="U22" s="53" t="str">
        <f t="shared" si="9"/>
        <v>P10Jan2018106=Pay(Max(1.06140486105109-EURUSD(10Jan2018)/GBPUSD(10Jan2018),0),10Jan2018)</v>
      </c>
      <c r="V22" s="59" t="str">
        <f t="shared" si="9"/>
        <v>P10Jan2018108=Pay(Max(1.08468363715354-EURUSD(10Jan2018)/GBPUSD(10Jan2018),0),10Jan2018)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obj_003bb#0002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P10Apr2018094=Pay(Max(0.937830841962115-EURUSD(10Apr2018)/GBPUSD(10Apr2018),0),10Apr2018)</v>
      </c>
      <c r="M23" s="53" t="str">
        <f t="shared" si="10"/>
        <v>P10Apr2018095=Pay(Max(0.952525059514659-EURUSD(10Apr2018)/GBPUSD(10Apr2018),0),10Apr2018)</v>
      </c>
      <c r="N23" s="53" t="str">
        <f t="shared" si="10"/>
        <v>P10Apr2018096=Pay(Max(0.962137880947387-EURUSD(10Apr2018)/GBPUSD(10Apr2018),0),10Apr2018)</v>
      </c>
      <c r="O23" s="53" t="str">
        <f t="shared" si="10"/>
        <v>P10Apr2018098=Pay(Max(0.975801285267632-EURUSD(10Apr2018)/GBPUSD(10Apr2018),0),10Apr2018)</v>
      </c>
      <c r="P23" s="53" t="str">
        <f t="shared" si="10"/>
        <v>P10Apr2018099=Pay(Max(0.986424102267751-EURUSD(10Apr2018)/GBPUSD(10Apr2018),0),10Apr2018)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P10Apr2018102=Pay(Max(1.01591730942477-EURUSD(10Apr2018)/GBPUSD(10Apr2018),0),10Apr2018)</v>
      </c>
      <c r="S23" s="53" t="str">
        <f t="shared" si="10"/>
        <v>P10Apr2018103=Pay(Max(1.02865871160643-EURUSD(10Apr2018)/GBPUSD(10Apr2018),0),10Apr2018)</v>
      </c>
      <c r="T23" s="53" t="str">
        <f t="shared" si="10"/>
        <v>P10Apr2018105=Pay(Max(1.04645737633458-EURUSD(10Apr2018)/GBPUSD(10Apr2018),0),10Apr2018)</v>
      </c>
      <c r="U23" s="53" t="str">
        <f t="shared" si="10"/>
        <v>P10Apr2018106=Pay(Max(1.06140486105109-EURUSD(10Apr2018)/GBPUSD(10Apr2018),0),10Apr2018)</v>
      </c>
      <c r="V23" s="59" t="str">
        <f t="shared" si="10"/>
        <v>P10Apr2018108=Pay(Max(1.08468363715354-EURUSD(10Apr2018)/GBPUSD(10Apr2018),0),10Apr2018)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obj_003d6#0001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P10Jul2018094=Pay(Max(0.937830841962115-EURUSD(10Jul2018)/GBPUSD(10Jul2018),0),10Jul2018)</v>
      </c>
      <c r="M24" s="53" t="str">
        <f t="shared" si="11"/>
        <v>P10Jul2018095=Pay(Max(0.952525059514659-EURUSD(10Jul2018)/GBPUSD(10Jul2018),0),10Jul2018)</v>
      </c>
      <c r="N24" s="53" t="str">
        <f t="shared" si="11"/>
        <v>P10Jul2018096=Pay(Max(0.962137880947387-EURUSD(10Jul2018)/GBPUSD(10Jul2018),0),10Jul2018)</v>
      </c>
      <c r="O24" s="53" t="str">
        <f t="shared" si="11"/>
        <v>P10Jul2018098=Pay(Max(0.975801285267632-EURUSD(10Jul2018)/GBPUSD(10Jul2018),0),10Jul2018)</v>
      </c>
      <c r="P24" s="53" t="str">
        <f t="shared" si="11"/>
        <v>P10Jul2018099=Pay(Max(0.986424102267751-EURUSD(10Jul2018)/GBPUSD(10Jul2018),0),10Jul2018)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P10Jul2018102=Pay(Max(1.01591730942477-EURUSD(10Jul2018)/GBPUSD(10Jul2018),0),10Jul2018)</v>
      </c>
      <c r="S24" s="53" t="str">
        <f t="shared" si="11"/>
        <v>P10Jul2018103=Pay(Max(1.02865871160643-EURUSD(10Jul2018)/GBPUSD(10Jul2018),0),10Jul2018)</v>
      </c>
      <c r="T24" s="53" t="str">
        <f t="shared" si="11"/>
        <v>P10Jul2018105=Pay(Max(1.04645737633458-EURUSD(10Jul2018)/GBPUSD(10Jul2018),0),10Jul2018)</v>
      </c>
      <c r="U24" s="53" t="str">
        <f t="shared" si="11"/>
        <v>P10Jul2018106=Pay(Max(1.06140486105109-EURUSD(10Jul2018)/GBPUSD(10Jul2018),0),10Jul2018)</v>
      </c>
      <c r="V24" s="59" t="str">
        <f t="shared" si="11"/>
        <v>P10Jul2018108=Pay(Max(1.08468363715354-EURUSD(10Jul2018)/GBPUSD(10Jul2018),0),10Jul2018)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P10Oct2018094=Pay(Max(0.937830841962115-EURUSD(10Oct2018)/GBPUSD(10Oct2018),0),10Oct2018)</v>
      </c>
      <c r="M25" s="74" t="str">
        <f t="shared" si="12"/>
        <v>P10Oct2018095=Pay(Max(0.952525059514659-EURUSD(10Oct2018)/GBPUSD(10Oct2018),0),10Oct2018)</v>
      </c>
      <c r="N25" s="74" t="str">
        <f t="shared" si="12"/>
        <v>P10Oct2018096=Pay(Max(0.962137880947387-EURUSD(10Oct2018)/GBPUSD(10Oct2018),0),10Oct2018)</v>
      </c>
      <c r="O25" s="74" t="str">
        <f t="shared" si="12"/>
        <v>P10Oct2018098=Pay(Max(0.975801285267632-EURUSD(10Oct2018)/GBPUSD(10Oct2018),0),10Oct2018)</v>
      </c>
      <c r="P25" s="74" t="str">
        <f t="shared" si="12"/>
        <v>P10Oct2018099=Pay(Max(0.986424102267751-EURUSD(10Oct2018)/GBPUSD(10Oct2018),0),10Oct2018)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P10Oct2018102=Pay(Max(1.01591730942477-EURUSD(10Oct2018)/GBPUSD(10Oct2018),0),10Oct2018)</v>
      </c>
      <c r="S25" s="74" t="str">
        <f t="shared" si="12"/>
        <v>P10Oct2018103=Pay(Max(1.02865871160643-EURUSD(10Oct2018)/GBPUSD(10Oct2018),0),10Oct2018)</v>
      </c>
      <c r="T25" s="74" t="str">
        <f t="shared" si="12"/>
        <v>P10Oct2018105=Pay(Max(1.04645737633458-EURUSD(10Oct2018)/GBPUSD(10Oct2018),0),10Oct2018)</v>
      </c>
      <c r="U25" s="74" t="str">
        <f t="shared" si="12"/>
        <v>P10Oct2018106=Pay(Max(1.06140486105109-EURUSD(10Oct2018)/GBPUSD(10Oct2018),0),10Oct2018)</v>
      </c>
      <c r="V25" s="61" t="str">
        <f t="shared" si="12"/>
        <v>P10Oct2018108=Pay(Max(1.08468363715354-EURUSD(10Oct2018)/GBPUSD(10Oct2018),0),10Oct2018)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obj_003d7#0001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0.93783084196211497</v>
      </c>
      <c r="M28" s="78">
        <f t="shared" si="13"/>
        <v>0.9525250595146586</v>
      </c>
      <c r="N28" s="78">
        <f t="shared" si="13"/>
        <v>0.9621378809473865</v>
      </c>
      <c r="O28" s="78">
        <f t="shared" si="13"/>
        <v>0.97580128526763166</v>
      </c>
      <c r="P28" s="78">
        <f t="shared" si="13"/>
        <v>0.98642410226775057</v>
      </c>
      <c r="Q28" s="78">
        <f t="shared" si="13"/>
        <v>1</v>
      </c>
      <c r="R28" s="78">
        <f t="shared" si="13"/>
        <v>1.0159173094247689</v>
      </c>
      <c r="S28" s="78">
        <f t="shared" si="13"/>
        <v>1.0286587116064256</v>
      </c>
      <c r="T28" s="78">
        <f t="shared" si="13"/>
        <v>1.0464573763345759</v>
      </c>
      <c r="U28" s="78">
        <f t="shared" si="13"/>
        <v>1.061404861051086</v>
      </c>
      <c r="V28" s="67">
        <f t="shared" si="13"/>
        <v>1.0846836371535387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>
        <f>_xll.qlRealMCScriptNPV($G$22,$D$62,"C"&amp;L5,$D$63:$D$65)</f>
        <v>6.2169158037887542E-2</v>
      </c>
      <c r="M29" s="80">
        <f>_xll.qlRealMCScriptNPV($G$22,$D$62,"C"&amp;M5,$D$63:$D$65)</f>
        <v>4.7474940485346541E-2</v>
      </c>
      <c r="N29" s="80">
        <f>_xll.qlRealMCScriptNPV($G$22,$D$62,"C"&amp;N5,$D$63:$D$65)</f>
        <v>3.7862119052608591E-2</v>
      </c>
      <c r="O29" s="80">
        <f>_xll.qlRealMCScriptNPV($G$22,$D$62,"C"&amp;O5,$D$63:$D$65)</f>
        <v>2.4198714732365543E-2</v>
      </c>
      <c r="P29" s="80">
        <f>_xll.qlRealMCScriptNPV($G$22,$D$62,"C"&amp;P5,$D$63:$D$65)</f>
        <v>1.3575897732250781E-2</v>
      </c>
      <c r="Q29" s="80">
        <f>_xll.qlRealMCScriptNPV($G$22,$D$62,"C"&amp;Q5,$D$63:$D$65)</f>
        <v>0</v>
      </c>
      <c r="R29" s="80">
        <f>_xll.qlRealMCScriptNPV($G$22,$D$62,"C"&amp;R5,$D$63:$D$65)</f>
        <v>0</v>
      </c>
      <c r="S29" s="80">
        <f>_xll.qlRealMCScriptNPV($G$22,$D$62,"C"&amp;S5,$D$63:$D$65)</f>
        <v>0</v>
      </c>
      <c r="T29" s="80">
        <f>_xll.qlRealMCScriptNPV($G$22,$D$62,"C"&amp;T5,$D$63:$D$65)</f>
        <v>0</v>
      </c>
      <c r="U29" s="80">
        <f>_xll.qlRealMCScriptNPV($G$22,$D$62,"C"&amp;U5,$D$63:$D$65)</f>
        <v>0</v>
      </c>
      <c r="V29" s="81">
        <f>_xll.qlRealMCScriptNPV($G$22,$D$62,"C"&amp;V5,$D$63:$D$65)</f>
        <v>0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>
        <f>_xll.qlRealMCScriptNPV($G$22,$D$62,"C"&amp;L6,$D$63:$D$65)</f>
        <v>6.2169158037887542E-2</v>
      </c>
      <c r="M30" s="83">
        <f>_xll.qlRealMCScriptNPV($G$22,$D$62,"C"&amp;M6,$D$63:$D$65)</f>
        <v>4.7474940485346541E-2</v>
      </c>
      <c r="N30" s="83">
        <f>_xll.qlRealMCScriptNPV($G$22,$D$62,"C"&amp;N6,$D$63:$D$65)</f>
        <v>3.7862119052608591E-2</v>
      </c>
      <c r="O30" s="83">
        <f>_xll.qlRealMCScriptNPV($G$22,$D$62,"C"&amp;O6,$D$63:$D$65)</f>
        <v>2.4198714732365543E-2</v>
      </c>
      <c r="P30" s="83">
        <f>_xll.qlRealMCScriptNPV($G$22,$D$62,"C"&amp;P6,$D$63:$D$65)</f>
        <v>1.3575897732250781E-2</v>
      </c>
      <c r="Q30" s="83">
        <f>_xll.qlRealMCScriptNPV($G$22,$D$62,"C"&amp;Q6,$D$63:$D$65)</f>
        <v>0</v>
      </c>
      <c r="R30" s="83">
        <f>_xll.qlRealMCScriptNPV($G$22,$D$62,"C"&amp;R6,$D$63:$D$65)</f>
        <v>0</v>
      </c>
      <c r="S30" s="83">
        <f>_xll.qlRealMCScriptNPV($G$22,$D$62,"C"&amp;S6,$D$63:$D$65)</f>
        <v>0</v>
      </c>
      <c r="T30" s="83">
        <f>_xll.qlRealMCScriptNPV($G$22,$D$62,"C"&amp;T6,$D$63:$D$65)</f>
        <v>0</v>
      </c>
      <c r="U30" s="83">
        <f>_xll.qlRealMCScriptNPV($G$22,$D$62,"C"&amp;U6,$D$63:$D$65)</f>
        <v>0</v>
      </c>
      <c r="V30" s="84">
        <f>_xll.qlRealMCScriptNPV($G$22,$D$62,"C"&amp;V6,$D$63:$D$65)</f>
        <v>0</v>
      </c>
    </row>
    <row r="31" spans="2:23" ht="14.4">
      <c r="B31" s="189" t="s">
        <v>115</v>
      </c>
      <c r="C31" s="190"/>
      <c r="D31" s="191">
        <v>10000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>
        <f>_xll.qlRealMCScriptNPV($G$22,$D$62,"C"&amp;L7,$D$63:$D$65)</f>
        <v>6.2169158037887542E-2</v>
      </c>
      <c r="M31" s="83">
        <f>_xll.qlRealMCScriptNPV($G$22,$D$62,"C"&amp;M7,$D$63:$D$65)</f>
        <v>4.7474940485346541E-2</v>
      </c>
      <c r="N31" s="83">
        <f>_xll.qlRealMCScriptNPV($G$22,$D$62,"C"&amp;N7,$D$63:$D$65)</f>
        <v>3.7862119052608591E-2</v>
      </c>
      <c r="O31" s="83">
        <f>_xll.qlRealMCScriptNPV($G$22,$D$62,"C"&amp;O7,$D$63:$D$65)</f>
        <v>2.4198714732365543E-2</v>
      </c>
      <c r="P31" s="83">
        <f>_xll.qlRealMCScriptNPV($G$22,$D$62,"C"&amp;P7,$D$63:$D$65)</f>
        <v>1.3575897732250781E-2</v>
      </c>
      <c r="Q31" s="83">
        <f>_xll.qlRealMCScriptNPV($G$22,$D$62,"C"&amp;Q7,$D$63:$D$65)</f>
        <v>0</v>
      </c>
      <c r="R31" s="83">
        <f>_xll.qlRealMCScriptNPV($G$22,$D$62,"C"&amp;R7,$D$63:$D$65)</f>
        <v>0</v>
      </c>
      <c r="S31" s="83">
        <f>_xll.qlRealMCScriptNPV($G$22,$D$62,"C"&amp;S7,$D$63:$D$65)</f>
        <v>0</v>
      </c>
      <c r="T31" s="83">
        <f>_xll.qlRealMCScriptNPV($G$22,$D$62,"C"&amp;T7,$D$63:$D$65)</f>
        <v>0</v>
      </c>
      <c r="U31" s="83">
        <f>_xll.qlRealMCScriptNPV($G$22,$D$62,"C"&amp;U7,$D$63:$D$65)</f>
        <v>0</v>
      </c>
      <c r="V31" s="84">
        <f>_xll.qlRealMCScriptNPV($G$22,$D$62,"C"&amp;V7,$D$63:$D$65)</f>
        <v>0</v>
      </c>
    </row>
    <row r="32" spans="2:23" ht="14.4">
      <c r="B32" s="189" t="s">
        <v>116</v>
      </c>
      <c r="C32" s="190"/>
      <c r="D32" s="191">
        <f>3/12</f>
        <v>0.25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>
        <f>_xll.qlRealMCScriptNPV($G$22,$D$62,"C"&amp;L8,$D$63:$D$65)</f>
        <v>6.2169158037887542E-2</v>
      </c>
      <c r="M32" s="83">
        <f>_xll.qlRealMCScriptNPV($G$22,$D$62,"C"&amp;M8,$D$63:$D$65)</f>
        <v>4.7474940485346541E-2</v>
      </c>
      <c r="N32" s="83">
        <f>_xll.qlRealMCScriptNPV($G$22,$D$62,"C"&amp;N8,$D$63:$D$65)</f>
        <v>3.7862119052608591E-2</v>
      </c>
      <c r="O32" s="83">
        <f>_xll.qlRealMCScriptNPV($G$22,$D$62,"C"&amp;O8,$D$63:$D$65)</f>
        <v>2.4198714732365543E-2</v>
      </c>
      <c r="P32" s="83">
        <f>_xll.qlRealMCScriptNPV($G$22,$D$62,"C"&amp;P8,$D$63:$D$65)</f>
        <v>1.3575897732250781E-2</v>
      </c>
      <c r="Q32" s="83">
        <f>_xll.qlRealMCScriptNPV($G$22,$D$62,"C"&amp;Q8,$D$63:$D$65)</f>
        <v>0</v>
      </c>
      <c r="R32" s="83">
        <f>_xll.qlRealMCScriptNPV($G$22,$D$62,"C"&amp;R8,$D$63:$D$65)</f>
        <v>0</v>
      </c>
      <c r="S32" s="83">
        <f>_xll.qlRealMCScriptNPV($G$22,$D$62,"C"&amp;S8,$D$63:$D$65)</f>
        <v>0</v>
      </c>
      <c r="T32" s="83">
        <f>_xll.qlRealMCScriptNPV($G$22,$D$62,"C"&amp;T8,$D$63:$D$65)</f>
        <v>0</v>
      </c>
      <c r="U32" s="83">
        <f>_xll.qlRealMCScriptNPV($G$22,$D$62,"C"&amp;U8,$D$63:$D$65)</f>
        <v>0</v>
      </c>
      <c r="V32" s="84">
        <f>_xll.qlRealMCScriptNPV($G$22,$D$62,"C"&amp;V8,$D$63:$D$65)</f>
        <v>0</v>
      </c>
    </row>
    <row r="33" spans="2:92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>
        <f>_xll.qlRealMCScriptNPV($G$22,$D$62,"C"&amp;L9,$D$63:$D$65)</f>
        <v>6.2169158037887542E-2</v>
      </c>
      <c r="M33" s="86">
        <f>_xll.qlRealMCScriptNPV($G$22,$D$62,"C"&amp;M9,$D$63:$D$65)</f>
        <v>4.7474940485346541E-2</v>
      </c>
      <c r="N33" s="86">
        <f>_xll.qlRealMCScriptNPV($G$22,$D$62,"C"&amp;N9,$D$63:$D$65)</f>
        <v>3.7862119052608591E-2</v>
      </c>
      <c r="O33" s="86">
        <f>_xll.qlRealMCScriptNPV($G$22,$D$62,"C"&amp;O9,$D$63:$D$65)</f>
        <v>2.4198714732365543E-2</v>
      </c>
      <c r="P33" s="86">
        <f>_xll.qlRealMCScriptNPV($G$22,$D$62,"C"&amp;P9,$D$63:$D$65)</f>
        <v>1.3575897732250781E-2</v>
      </c>
      <c r="Q33" s="86">
        <f>_xll.qlRealMCScriptNPV($G$22,$D$62,"C"&amp;Q9,$D$63:$D$65)</f>
        <v>0</v>
      </c>
      <c r="R33" s="86">
        <f>_xll.qlRealMCScriptNPV($G$22,$D$62,"C"&amp;R9,$D$63:$D$65)</f>
        <v>0</v>
      </c>
      <c r="S33" s="86">
        <f>_xll.qlRealMCScriptNPV($G$22,$D$62,"C"&amp;S9,$D$63:$D$65)</f>
        <v>0</v>
      </c>
      <c r="T33" s="86">
        <f>_xll.qlRealMCScriptNPV($G$22,$D$62,"C"&amp;T9,$D$63:$D$65)</f>
        <v>0</v>
      </c>
      <c r="U33" s="86">
        <f>_xll.qlRealMCScriptNPV($G$22,$D$62,"C"&amp;U9,$D$63:$D$65)</f>
        <v>0</v>
      </c>
      <c r="V33" s="87">
        <f>_xll.qlRealMCScriptNPV($G$22,$D$62,"C"&amp;V9,$D$63:$D$65)</f>
        <v>0</v>
      </c>
      <c r="W33" s="238"/>
    </row>
    <row r="34" spans="2:92" ht="14.4">
      <c r="B34" s="189" t="s">
        <v>118</v>
      </c>
      <c r="C34" s="190"/>
      <c r="D34" s="191">
        <v>0.25</v>
      </c>
      <c r="E34">
        <v>0.1</v>
      </c>
      <c r="L34" t="str">
        <f>_xll.ohRangeRetrieveError(L37)</f>
        <v/>
      </c>
      <c r="Q34" s="23">
        <f>Q33-Q41</f>
        <v>0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0.93783084196211497</v>
      </c>
      <c r="M36" s="78">
        <f t="shared" si="14"/>
        <v>0.9525250595146586</v>
      </c>
      <c r="N36" s="78">
        <f t="shared" si="14"/>
        <v>0.9621378809473865</v>
      </c>
      <c r="O36" s="78">
        <f t="shared" si="14"/>
        <v>0.97580128526763166</v>
      </c>
      <c r="P36" s="78">
        <f t="shared" si="14"/>
        <v>0.98642410226775057</v>
      </c>
      <c r="Q36" s="78">
        <f t="shared" si="14"/>
        <v>1</v>
      </c>
      <c r="R36" s="78">
        <f t="shared" si="14"/>
        <v>1.0159173094247689</v>
      </c>
      <c r="S36" s="78">
        <f t="shared" si="14"/>
        <v>1.0286587116064256</v>
      </c>
      <c r="T36" s="78">
        <f t="shared" si="14"/>
        <v>1.0464573763345759</v>
      </c>
      <c r="U36" s="78">
        <f t="shared" si="14"/>
        <v>1.061404861051086</v>
      </c>
      <c r="V36" s="67">
        <f t="shared" si="14"/>
        <v>1.0846836371535387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_xll.qlRealMCScriptNPV($G$23,$D$62,"P"&amp;L5,$D$63:$D$65)</f>
        <v>0</v>
      </c>
      <c r="M37" s="80">
        <f>_xll.qlRealMCScriptNPV($G$23,$D$62,"P"&amp;M5,$D$63:$D$65)</f>
        <v>0</v>
      </c>
      <c r="N37" s="80">
        <f>_xll.qlRealMCScriptNPV($G$23,$D$62,"P"&amp;N5,$D$63:$D$65)</f>
        <v>0</v>
      </c>
      <c r="O37" s="80">
        <f>_xll.qlRealMCScriptNPV($G$23,$D$62,"P"&amp;O5,$D$63:$D$65)</f>
        <v>0</v>
      </c>
      <c r="P37" s="80">
        <f>_xll.qlRealMCScriptNPV($G$23,$D$62,"P"&amp;P5,$D$63:$D$65)</f>
        <v>0</v>
      </c>
      <c r="Q37" s="80">
        <f>_xll.qlRealMCScriptNPV($G$23,$D$62,"P"&amp;Q5,$D$63:$D$65)</f>
        <v>0</v>
      </c>
      <c r="R37" s="80">
        <f>_xll.qlRealMCScriptNPV($G$23,$D$62,"P"&amp;R5,$D$63:$D$65)</f>
        <v>1.5917309424767198E-2</v>
      </c>
      <c r="S37" s="80">
        <f>_xll.qlRealMCScriptNPV($G$23,$D$62,"P"&amp;S5,$D$63:$D$65)</f>
        <v>2.8658711606429715E-2</v>
      </c>
      <c r="T37" s="80">
        <f>_xll.qlRealMCScriptNPV($G$23,$D$62,"P"&amp;T5,$D$63:$D$65)</f>
        <v>4.6457376334573058E-2</v>
      </c>
      <c r="U37" s="80">
        <f>_xll.qlRealMCScriptNPV($G$23,$D$62,"P"&amp;U5,$D$63:$D$65)</f>
        <v>6.1404861051082608E-2</v>
      </c>
      <c r="V37" s="81">
        <f>_xll.qlRealMCScriptNPV($G$23,$D$62,"P"&amp;V5,$D$63:$D$65)</f>
        <v>8.4683637153523006E-2</v>
      </c>
      <c r="W37" s="81">
        <f>_xll.qlRealMCScriptNPV($G$23,$D$62,"P"&amp;W5,$D$63:$D$65)</f>
        <v>1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_xll.qlRealMCScriptNPV($G$23,$D$62,"P"&amp;L6,$D$63:$D$65)</f>
        <v>0</v>
      </c>
      <c r="M38" s="83">
        <f>_xll.qlRealMCScriptNPV($G$23,$D$62,"P"&amp;M6,$D$63:$D$65)</f>
        <v>0</v>
      </c>
      <c r="N38" s="83">
        <f>_xll.qlRealMCScriptNPV($G$23,$D$62,"P"&amp;N6,$D$63:$D$65)</f>
        <v>0</v>
      </c>
      <c r="O38" s="83">
        <f>_xll.qlRealMCScriptNPV($G$23,$D$62,"P"&amp;O6,$D$63:$D$65)</f>
        <v>0</v>
      </c>
      <c r="P38" s="83">
        <f>_xll.qlRealMCScriptNPV($G$23,$D$62,"P"&amp;P6,$D$63:$D$65)</f>
        <v>0</v>
      </c>
      <c r="Q38" s="83">
        <f>_xll.qlRealMCScriptNPV($G$23,$D$62,"P"&amp;Q6,$D$63:$D$65)</f>
        <v>0</v>
      </c>
      <c r="R38" s="83">
        <f>_xll.qlRealMCScriptNPV($G$23,$D$62,"P"&amp;R6,$D$63:$D$65)</f>
        <v>1.5917309424767198E-2</v>
      </c>
      <c r="S38" s="83">
        <f>_xll.qlRealMCScriptNPV($G$23,$D$62,"P"&amp;S6,$D$63:$D$65)</f>
        <v>2.8658711606429715E-2</v>
      </c>
      <c r="T38" s="83">
        <f>_xll.qlRealMCScriptNPV($G$23,$D$62,"P"&amp;T6,$D$63:$D$65)</f>
        <v>4.6457376334573058E-2</v>
      </c>
      <c r="U38" s="83">
        <f>_xll.qlRealMCScriptNPV($G$23,$D$62,"P"&amp;U6,$D$63:$D$65)</f>
        <v>6.1404861051082608E-2</v>
      </c>
      <c r="V38" s="84">
        <f>_xll.qlRealMCScriptNPV($G$23,$D$62,"P"&amp;V6,$D$63:$D$65)</f>
        <v>8.4683637153523006E-2</v>
      </c>
      <c r="W38" s="81">
        <f>_xll.qlRealMCScriptNPV($G$23,$D$62,"P"&amp;W6,$D$63:$D$65)</f>
        <v>1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_xll.qlRealMCScriptNPV($G$23,$D$62,"P"&amp;L7,$D$63:$D$65)</f>
        <v>0</v>
      </c>
      <c r="M39" s="83">
        <f>_xll.qlRealMCScriptNPV($G$23,$D$62,"P"&amp;M7,$D$63:$D$65)</f>
        <v>0</v>
      </c>
      <c r="N39" s="83">
        <f>_xll.qlRealMCScriptNPV($G$23,$D$62,"P"&amp;N7,$D$63:$D$65)</f>
        <v>0</v>
      </c>
      <c r="O39" s="83">
        <f>_xll.qlRealMCScriptNPV($G$23,$D$62,"P"&amp;O7,$D$63:$D$65)</f>
        <v>0</v>
      </c>
      <c r="P39" s="83">
        <f>_xll.qlRealMCScriptNPV($G$23,$D$62,"P"&amp;P7,$D$63:$D$65)</f>
        <v>0</v>
      </c>
      <c r="Q39" s="83">
        <f>_xll.qlRealMCScriptNPV($G$23,$D$62,"P"&amp;Q7,$D$63:$D$65)</f>
        <v>0</v>
      </c>
      <c r="R39" s="83">
        <f>_xll.qlRealMCScriptNPV($G$23,$D$62,"P"&amp;R7,$D$63:$D$65)</f>
        <v>1.5917309424767198E-2</v>
      </c>
      <c r="S39" s="83">
        <f>_xll.qlRealMCScriptNPV($G$23,$D$62,"P"&amp;S7,$D$63:$D$65)</f>
        <v>2.8658711606429715E-2</v>
      </c>
      <c r="T39" s="83">
        <f>_xll.qlRealMCScriptNPV($G$23,$D$62,"P"&amp;T7,$D$63:$D$65)</f>
        <v>4.6457376334573058E-2</v>
      </c>
      <c r="U39" s="83">
        <f>_xll.qlRealMCScriptNPV($G$23,$D$62,"P"&amp;U7,$D$63:$D$65)</f>
        <v>6.1404861051082608E-2</v>
      </c>
      <c r="V39" s="84">
        <f>_xll.qlRealMCScriptNPV($G$23,$D$62,"P"&amp;V7,$D$63:$D$65)</f>
        <v>8.4683637153523006E-2</v>
      </c>
      <c r="W39" s="81">
        <f>_xll.qlRealMCScriptNPV($G$23,$D$62,"P"&amp;W7,$D$63:$D$65)</f>
        <v>1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_xll.qlRealMCScriptNPV($G$23,$D$62,"P"&amp;L8,$D$63:$D$65)</f>
        <v>0</v>
      </c>
      <c r="M40" s="83">
        <f>_xll.qlRealMCScriptNPV($G$23,$D$62,"P"&amp;M8,$D$63:$D$65)</f>
        <v>0</v>
      </c>
      <c r="N40" s="83">
        <f>_xll.qlRealMCScriptNPV($G$23,$D$62,"P"&amp;N8,$D$63:$D$65)</f>
        <v>0</v>
      </c>
      <c r="O40" s="83">
        <f>_xll.qlRealMCScriptNPV($G$23,$D$62,"P"&amp;O8,$D$63:$D$65)</f>
        <v>0</v>
      </c>
      <c r="P40" s="83">
        <f>_xll.qlRealMCScriptNPV($G$23,$D$62,"P"&amp;P8,$D$63:$D$65)</f>
        <v>0</v>
      </c>
      <c r="Q40" s="83">
        <f>_xll.qlRealMCScriptNPV($G$23,$D$62,"P"&amp;Q8,$D$63:$D$65)</f>
        <v>0</v>
      </c>
      <c r="R40" s="83">
        <f>_xll.qlRealMCScriptNPV($G$23,$D$62,"P"&amp;R8,$D$63:$D$65)</f>
        <v>1.5917309424767198E-2</v>
      </c>
      <c r="S40" s="83">
        <f>_xll.qlRealMCScriptNPV($G$23,$D$62,"P"&amp;S8,$D$63:$D$65)</f>
        <v>2.8658711606429715E-2</v>
      </c>
      <c r="T40" s="83">
        <f>_xll.qlRealMCScriptNPV($G$23,$D$62,"P"&amp;T8,$D$63:$D$65)</f>
        <v>4.6457376334573058E-2</v>
      </c>
      <c r="U40" s="83">
        <f>_xll.qlRealMCScriptNPV($G$23,$D$62,"P"&amp;U8,$D$63:$D$65)</f>
        <v>6.1404861051082608E-2</v>
      </c>
      <c r="V40" s="84">
        <f>_xll.qlRealMCScriptNPV($G$23,$D$62,"P"&amp;V8,$D$63:$D$65)</f>
        <v>8.4683637153523006E-2</v>
      </c>
      <c r="W40" s="81">
        <f>_xll.qlRealMCScriptNPV($G$23,$D$62,"P"&amp;W8,$D$63:$D$65)</f>
        <v>1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_xll.qlRealMCScriptNPV($G$23,$D$62,"P"&amp;L9,$D$63:$D$65)</f>
        <v>0</v>
      </c>
      <c r="M41" s="86">
        <f>_xll.qlRealMCScriptNPV($G$23,$D$62,"P"&amp;M9,$D$63:$D$65)</f>
        <v>0</v>
      </c>
      <c r="N41" s="86">
        <f>_xll.qlRealMCScriptNPV($G$23,$D$62,"P"&amp;N9,$D$63:$D$65)</f>
        <v>0</v>
      </c>
      <c r="O41" s="86">
        <f>_xll.qlRealMCScriptNPV($G$23,$D$62,"P"&amp;O9,$D$63:$D$65)</f>
        <v>0</v>
      </c>
      <c r="P41" s="86">
        <f>_xll.qlRealMCScriptNPV($G$23,$D$62,"P"&amp;P9,$D$63:$D$65)</f>
        <v>0</v>
      </c>
      <c r="Q41" s="86">
        <f>_xll.qlRealMCScriptNPV($G$23,$D$62,"P"&amp;Q9,$D$63:$D$65)</f>
        <v>0</v>
      </c>
      <c r="R41" s="86">
        <f>_xll.qlRealMCScriptNPV($G$23,$D$62,"P"&amp;R9,$D$63:$D$65)</f>
        <v>1.5917309424767198E-2</v>
      </c>
      <c r="S41" s="86">
        <f>_xll.qlRealMCScriptNPV($G$23,$D$62,"P"&amp;S9,$D$63:$D$65)</f>
        <v>2.8658711606429715E-2</v>
      </c>
      <c r="T41" s="86">
        <f>_xll.qlRealMCScriptNPV($G$23,$D$62,"P"&amp;T9,$D$63:$D$65)</f>
        <v>4.6457376334573058E-2</v>
      </c>
      <c r="U41" s="86">
        <f>_xll.qlRealMCScriptNPV($G$23,$D$62,"P"&amp;U9,$D$63:$D$65)</f>
        <v>6.1404861051082608E-2</v>
      </c>
      <c r="V41" s="87">
        <f>_xll.qlRealMCScriptNPV($G$23,$D$62,"P"&amp;V9,$D$63:$D$65)</f>
        <v>8.4683637153523006E-2</v>
      </c>
      <c r="W41" s="234">
        <f>_xll.qlRealMCScriptNPV($G$23,$D$62,"P"&amp;W9,$D$63:$D$65)</f>
        <v>1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157</v>
      </c>
      <c r="AN42" t="s">
        <v>170</v>
      </c>
      <c r="BC42" t="s">
        <v>171</v>
      </c>
      <c r="BO42" t="s">
        <v>172</v>
      </c>
    </row>
    <row r="43" spans="2:92" ht="14.4">
      <c r="B43" s="179" t="s">
        <v>126</v>
      </c>
      <c r="C43" s="180"/>
      <c r="D43" s="181" t="e">
        <f>_xll.qlRealLocalCorrelationModel(D45,D46,C17:C18,D17:D18,D50)</f>
        <v>#VALUE!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173</v>
      </c>
    </row>
    <row r="44" spans="2:92" ht="14.4">
      <c r="B44" s="195" t="s">
        <v>107</v>
      </c>
      <c r="C44" s="196"/>
      <c r="D44" s="197" t="e">
        <f ca="1">_xll.ohRangeRetrieveError(D43)</f>
        <v>#NAME?</v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0.93783084196211497</v>
      </c>
      <c r="M44" s="78">
        <f t="shared" si="15"/>
        <v>0.9525250595146586</v>
      </c>
      <c r="N44" s="78">
        <f t="shared" si="15"/>
        <v>0.9621378809473865</v>
      </c>
      <c r="O44" s="78">
        <f t="shared" si="15"/>
        <v>0.97580128526763166</v>
      </c>
      <c r="P44" s="78">
        <f t="shared" si="15"/>
        <v>0.98642410226775057</v>
      </c>
      <c r="Q44" s="78">
        <f t="shared" si="15"/>
        <v>1</v>
      </c>
      <c r="R44" s="78">
        <f t="shared" si="15"/>
        <v>1.0159173094247689</v>
      </c>
      <c r="S44" s="78">
        <f t="shared" si="15"/>
        <v>1.0286587116064256</v>
      </c>
      <c r="T44" s="78">
        <f t="shared" si="15"/>
        <v>1.0464573763345759</v>
      </c>
      <c r="U44" s="78">
        <f t="shared" si="15"/>
        <v>1.061404861051086</v>
      </c>
      <c r="V44" s="67">
        <f t="shared" si="15"/>
        <v>1.0846836371535387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>
        <f>_xll.qlBlackFormulaImpliedStdDev("Call",L$36,$W37,L29)/SQRT(($J45-$D$2)/365)</f>
        <v>3.1756331667505203E-2</v>
      </c>
      <c r="M45" s="89">
        <f>_xll.qlBlackFormulaImpliedStdDev("Call",M$36,$W37,M29)/SQRT(($J45-$D$2)/365)</f>
        <v>2.4543590308498328E-2</v>
      </c>
      <c r="N45" s="89" t="e">
        <f>_xll.qlBlackFormulaImpliedStdDev("Call",N$36,$W37,N29)/SQRT(($J45-$D$2)/365)</f>
        <v>#NUM!</v>
      </c>
      <c r="O45" s="89" t="e">
        <f>_xll.qlBlackFormulaImpliedStdDev("Call",O$36,$W37,O29)/SQRT(($J45-$D$2)/365)</f>
        <v>#NUM!</v>
      </c>
      <c r="P45" s="89">
        <f>_xll.qlBlackFormulaImpliedStdDev("Call",P$36,$W37,P29)/SQRT(($J45-$D$2)/365)</f>
        <v>6.8842690526263262E-3</v>
      </c>
      <c r="Q45" s="89">
        <f>_xll.qlBlackFormulaImpliedStdDev("Call",Q$36,$W37,Q29)/SQRT(($J45-$D$2)/365)</f>
        <v>0</v>
      </c>
      <c r="R45" s="89">
        <f>_xll.qlBlackFormulaImpliedStdDev("Call",R$36,$W37,R29)/SQRT(($J45-$D$2)/365)</f>
        <v>0</v>
      </c>
      <c r="S45" s="89">
        <f>_xll.qlBlackFormulaImpliedStdDev("Call",S$36,$W37,S29)/SQRT(($J45-$D$2)/365)</f>
        <v>0</v>
      </c>
      <c r="T45" s="89">
        <f>_xll.qlBlackFormulaImpliedStdDev("Call",T$36,$W37,T29)/SQRT(($J45-$D$2)/365)</f>
        <v>0</v>
      </c>
      <c r="U45" s="89">
        <f>_xll.qlBlackFormulaImpliedStdDev("Call",U$36,$W37,U29)/SQRT(($J45-$D$2)/365)</f>
        <v>0</v>
      </c>
      <c r="V45" s="90">
        <f>_xll.qlBlackFormulaImpliedStdDev("Call",V$36,$W37,V29)/SQRT(($J45-$D$2)/365)</f>
        <v>0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 t="e">
        <v>#NUM!</v>
      </c>
      <c r="AR45" t="e">
        <v>#NUM!</v>
      </c>
      <c r="AS45" t="e">
        <v>#NUM!</v>
      </c>
      <c r="AT45" t="e">
        <v>#NUM!</v>
      </c>
      <c r="AU45" t="e">
        <v>#NUM!</v>
      </c>
      <c r="AV45" t="e">
        <v>#NUM!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6.6648349726029232E-2</v>
      </c>
      <c r="BD45">
        <v>5.0341417220848027E-2</v>
      </c>
      <c r="BE45">
        <v>8.1927109123799718E-2</v>
      </c>
      <c r="BF45">
        <v>7.8287554429388867E-2</v>
      </c>
      <c r="BG45">
        <v>7.3092579848445929E-2</v>
      </c>
      <c r="BH45">
        <v>7.2645615104424785E-2</v>
      </c>
      <c r="BI45">
        <v>7.9627247490985278E-2</v>
      </c>
      <c r="BJ45">
        <v>8.8774557931521586E-2</v>
      </c>
      <c r="BK45">
        <v>0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>
        <v>6.3099780294436164E-2</v>
      </c>
      <c r="BS45">
        <v>4.8880065511523088E-2</v>
      </c>
      <c r="BT45" t="e">
        <v>#NUM!</v>
      </c>
      <c r="BU45">
        <v>2.3929273556080859E-2</v>
      </c>
      <c r="BV45">
        <v>1.3203557573167667E-2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6.8123691511318238E-2</v>
      </c>
      <c r="CE45">
        <v>0.10406547123482347</v>
      </c>
      <c r="CF45">
        <v>9.7854178920062984E-2</v>
      </c>
      <c r="CG45">
        <v>8.40934784115831E-2</v>
      </c>
      <c r="CH45">
        <v>7.5807672178916694E-2</v>
      </c>
      <c r="CI45">
        <v>7.3553843242899944E-2</v>
      </c>
      <c r="CJ45">
        <v>8.6017755663506487E-2</v>
      </c>
      <c r="CK45">
        <v>9.9167072308128976E-2</v>
      </c>
      <c r="CL45">
        <v>0.11612746730189787</v>
      </c>
      <c r="CM45">
        <v>0.1331317027468594</v>
      </c>
      <c r="CN45">
        <v>0</v>
      </c>
    </row>
    <row r="46" spans="2:92" ht="14.4">
      <c r="B46" s="189" t="s">
        <v>128</v>
      </c>
      <c r="C46" s="190"/>
      <c r="D46" s="191" t="str">
        <f>D4</f>
        <v>obj_003b5#0002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>
        <f>_xll.qlBlackFormulaImpliedStdDev("Call",L$36,$W38,L30)/SQRT(($J46-$D$2)/365)</f>
        <v>1.8433901492687674E-2</v>
      </c>
      <c r="M46" s="92">
        <f>_xll.qlBlackFormulaImpliedStdDev("Call",M$36,$W38,M30)/SQRT(($J46-$D$2)/365)</f>
        <v>1.4247052548789736E-2</v>
      </c>
      <c r="N46" s="92" t="e">
        <f>_xll.qlBlackFormulaImpliedStdDev("Call",N$36,$W38,N30)/SQRT(($J46-$D$2)/365)</f>
        <v>#NUM!</v>
      </c>
      <c r="O46" s="92" t="e">
        <f>_xll.qlBlackFormulaImpliedStdDev("Call",O$36,$W38,O30)/SQRT(($J46-$D$2)/365)</f>
        <v>#NUM!</v>
      </c>
      <c r="P46" s="92">
        <f>_xll.qlBlackFormulaImpliedStdDev("Call",P$36,$W38,P30)/SQRT(($J46-$D$2)/365)</f>
        <v>3.9961774834064668E-3</v>
      </c>
      <c r="Q46" s="92">
        <f>_xll.qlBlackFormulaImpliedStdDev("Call",Q$36,$W38,Q30)/SQRT(($J46-$D$2)/365)</f>
        <v>0</v>
      </c>
      <c r="R46" s="92">
        <f>_xll.qlBlackFormulaImpliedStdDev("Call",R$36,$W38,R30)/SQRT(($J46-$D$2)/365)</f>
        <v>0</v>
      </c>
      <c r="S46" s="92">
        <f>_xll.qlBlackFormulaImpliedStdDev("Call",S$36,$W38,S30)/SQRT(($J46-$D$2)/365)</f>
        <v>0</v>
      </c>
      <c r="T46" s="92">
        <f>_xll.qlBlackFormulaImpliedStdDev("Call",T$36,$W38,T30)/SQRT(($J46-$D$2)/365)</f>
        <v>0</v>
      </c>
      <c r="U46" s="92">
        <f>_xll.qlBlackFormulaImpliedStdDev("Call",U$36,$W38,U30)/SQRT(($J46-$D$2)/365)</f>
        <v>0</v>
      </c>
      <c r="V46" s="93">
        <f>_xll.qlBlackFormulaImpliedStdDev("Call",V$36,$W38,V30)/SQRT(($J46-$D$2)/365)</f>
        <v>0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 t="e">
        <v>#NUM!</v>
      </c>
      <c r="AR46" t="e">
        <v>#NUM!</v>
      </c>
      <c r="AS46" t="e">
        <v>#NUM!</v>
      </c>
      <c r="AT46" t="e">
        <v>#NUM!</v>
      </c>
      <c r="AU46" t="e">
        <v>#NUM!</v>
      </c>
      <c r="AV46" t="e">
        <v>#NUM!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8.7016024912507317E-2</v>
      </c>
      <c r="BD46">
        <v>8.4628279707238976E-2</v>
      </c>
      <c r="BE46">
        <v>7.990554173707437E-2</v>
      </c>
      <c r="BF46">
        <v>7.5239623336099667E-2</v>
      </c>
      <c r="BG46">
        <v>7.3703426081772341E-2</v>
      </c>
      <c r="BH46">
        <v>7.4581158806593328E-2</v>
      </c>
      <c r="BI46">
        <v>7.9351876370134508E-2</v>
      </c>
      <c r="BJ46">
        <v>8.506234868369579E-2</v>
      </c>
      <c r="BK46">
        <v>9.4842050108011944E-2</v>
      </c>
      <c r="BL46">
        <v>0.1044241106896492</v>
      </c>
      <c r="BM46">
        <v>0.11569090365878568</v>
      </c>
      <c r="BO46" t="s">
        <v>29</v>
      </c>
      <c r="BP46">
        <v>43110</v>
      </c>
      <c r="BQ46" t="s">
        <v>148</v>
      </c>
      <c r="BR46">
        <v>3.6628132818882705E-2</v>
      </c>
      <c r="BS46">
        <v>2.8373879011899236E-2</v>
      </c>
      <c r="BT46" t="e">
        <v>#NUM!</v>
      </c>
      <c r="BU46">
        <v>1.3890454229502152E-2</v>
      </c>
      <c r="BV46">
        <v>7.6643953150878604E-3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D46">
        <v>0.10165208907152286</v>
      </c>
      <c r="CE46">
        <v>9.0415010482847225E-2</v>
      </c>
      <c r="CF46">
        <v>8.3549987617927118E-2</v>
      </c>
      <c r="CG46">
        <v>7.5956091299356696E-2</v>
      </c>
      <c r="CH46">
        <v>7.3019137244986404E-2</v>
      </c>
      <c r="CI46">
        <v>7.4488045239635967E-2</v>
      </c>
      <c r="CJ46">
        <v>8.2600505764657994E-2</v>
      </c>
      <c r="CK46">
        <v>9.1642704267581254E-2</v>
      </c>
      <c r="CL46">
        <v>0.10543574775512085</v>
      </c>
      <c r="CM46">
        <v>0.11871596624902675</v>
      </c>
      <c r="CN46">
        <v>0.13937064957462197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>
        <f>_xll.qlBlackFormulaImpliedStdDev("Call",L$36,$W39,L31)/SQRT(($J47-$D$2)/365)</f>
        <v>1.3106160498921325E-2</v>
      </c>
      <c r="M47" s="92">
        <f>_xll.qlBlackFormulaImpliedStdDev("Call",M$36,$W39,M31)/SQRT(($J47-$D$2)/365)</f>
        <v>1.0129388909617088E-2</v>
      </c>
      <c r="N47" s="92" t="e">
        <f>_xll.qlBlackFormulaImpliedStdDev("Call",N$36,$W39,N31)/SQRT(($J47-$D$2)/365)</f>
        <v>#NUM!</v>
      </c>
      <c r="O47" s="92" t="e">
        <f>_xll.qlBlackFormulaImpliedStdDev("Call",O$36,$W39,O31)/SQRT(($J47-$D$2)/365)</f>
        <v>#NUM!</v>
      </c>
      <c r="P47" s="92">
        <f>_xll.qlBlackFormulaImpliedStdDev("Call",P$36,$W39,P31)/SQRT(($J47-$D$2)/365)</f>
        <v>2.8412077335053837E-3</v>
      </c>
      <c r="Q47" s="92">
        <f>_xll.qlBlackFormulaImpliedStdDev("Call",Q$36,$W39,Q31)/SQRT(($J47-$D$2)/365)</f>
        <v>0</v>
      </c>
      <c r="R47" s="92">
        <f>_xll.qlBlackFormulaImpliedStdDev("Call",R$36,$W39,R31)/SQRT(($J47-$D$2)/365)</f>
        <v>0</v>
      </c>
      <c r="S47" s="92">
        <f>_xll.qlBlackFormulaImpliedStdDev("Call",S$36,$W39,S31)/SQRT(($J47-$D$2)/365)</f>
        <v>0</v>
      </c>
      <c r="T47" s="92">
        <f>_xll.qlBlackFormulaImpliedStdDev("Call",T$36,$W39,T31)/SQRT(($J47-$D$2)/365)</f>
        <v>0</v>
      </c>
      <c r="U47" s="92">
        <f>_xll.qlBlackFormulaImpliedStdDev("Call",U$36,$W39,U31)/SQRT(($J47-$D$2)/365)</f>
        <v>0</v>
      </c>
      <c r="V47" s="93">
        <f>_xll.qlBlackFormulaImpliedStdDev("Call",V$36,$W39,V31)/SQRT(($J47-$D$2)/365)</f>
        <v>0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 t="e">
        <v>#NUM!</v>
      </c>
      <c r="AR47" t="e">
        <v>#NUM!</v>
      </c>
      <c r="AS47" t="e">
        <v>#NUM!</v>
      </c>
      <c r="AT47" t="e">
        <v>#NUM!</v>
      </c>
      <c r="AU47" t="e">
        <v>#NUM!</v>
      </c>
      <c r="AV47" t="e">
        <v>#NUM!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6.1866772421120257E-2</v>
      </c>
      <c r="BD47">
        <v>6.0169130068892733E-2</v>
      </c>
      <c r="BE47">
        <v>5.6811351366653252E-2</v>
      </c>
      <c r="BF47">
        <v>5.3493970319439643E-2</v>
      </c>
      <c r="BG47">
        <v>5.2401762694200743E-2</v>
      </c>
      <c r="BH47">
        <v>5.3025814307540574E-2</v>
      </c>
      <c r="BI47">
        <v>5.641770560671E-2</v>
      </c>
      <c r="BJ47">
        <v>6.0477745023534979E-2</v>
      </c>
      <c r="BK47">
        <v>6.7430930519804505E-2</v>
      </c>
      <c r="BL47">
        <v>7.4243597059394165E-2</v>
      </c>
      <c r="BM47">
        <v>8.2254076936385812E-2</v>
      </c>
      <c r="BO47" t="s">
        <v>32</v>
      </c>
      <c r="BP47">
        <v>43200</v>
      </c>
      <c r="BQ47" t="s">
        <v>149</v>
      </c>
      <c r="BR47">
        <v>2.6041919975025973E-2</v>
      </c>
      <c r="BS47">
        <v>2.0173299312380526E-2</v>
      </c>
      <c r="BT47" t="e">
        <v>#NUM!</v>
      </c>
      <c r="BU47">
        <v>9.8758541487807775E-3</v>
      </c>
      <c r="BV47">
        <v>5.4492422652127554E-3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9.3100957627725148E-2</v>
      </c>
      <c r="CE47">
        <v>8.602846665705785E-2</v>
      </c>
      <c r="CF47">
        <v>8.1828366055641658E-2</v>
      </c>
      <c r="CG47">
        <v>7.7879632105958344E-2</v>
      </c>
      <c r="CH47">
        <v>7.6604766101077845E-2</v>
      </c>
      <c r="CI47">
        <v>7.7321461678063683E-2</v>
      </c>
      <c r="CJ47">
        <v>8.2344262999906298E-2</v>
      </c>
      <c r="CK47">
        <v>8.8345509694527827E-2</v>
      </c>
      <c r="CL47">
        <v>9.8420689422601348E-2</v>
      </c>
      <c r="CM47">
        <v>0.10722178544887276</v>
      </c>
      <c r="CN47">
        <v>0.12177313992628974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>
        <f>_xll.qlBlackFormulaImpliedStdDev("Call",L$36,$W40,L32)/SQRT(($J48-$D$2)/365)</f>
        <v>1.0701135236459283E-2</v>
      </c>
      <c r="M48" s="92">
        <f>_xll.qlBlackFormulaImpliedStdDev("Call",M$36,$W40,M32)/SQRT(($J48-$D$2)/365)</f>
        <v>8.270611411589579E-3</v>
      </c>
      <c r="N48" s="92" t="e">
        <f>_xll.qlBlackFormulaImpliedStdDev("Call",N$36,$W40,N32)/SQRT(($J48-$D$2)/365)</f>
        <v>#NUM!</v>
      </c>
      <c r="O48" s="92" t="e">
        <f>_xll.qlBlackFormulaImpliedStdDev("Call",O$36,$W40,O32)/SQRT(($J48-$D$2)/365)</f>
        <v>#NUM!</v>
      </c>
      <c r="P48" s="92">
        <f>_xll.qlBlackFormulaImpliedStdDev("Call",P$36,$W40,P32)/SQRT(($J48-$D$2)/365)</f>
        <v>2.3198364001125599E-3</v>
      </c>
      <c r="Q48" s="92">
        <f>_xll.qlBlackFormulaImpliedStdDev("Call",Q$36,$W40,Q32)/SQRT(($J48-$D$2)/365)</f>
        <v>0</v>
      </c>
      <c r="R48" s="92">
        <f>_xll.qlBlackFormulaImpliedStdDev("Call",R$36,$W40,R32)/SQRT(($J48-$D$2)/365)</f>
        <v>0</v>
      </c>
      <c r="S48" s="92">
        <f>_xll.qlBlackFormulaImpliedStdDev("Call",S$36,$W40,S32)/SQRT(($J48-$D$2)/365)</f>
        <v>0</v>
      </c>
      <c r="T48" s="92">
        <f>_xll.qlBlackFormulaImpliedStdDev("Call",T$36,$W40,T32)/SQRT(($J48-$D$2)/365)</f>
        <v>0</v>
      </c>
      <c r="U48" s="92">
        <f>_xll.qlBlackFormulaImpliedStdDev("Call",U$36,$W40,U32)/SQRT(($J48-$D$2)/365)</f>
        <v>0</v>
      </c>
      <c r="V48" s="93">
        <f>_xll.qlBlackFormulaImpliedStdDev("Call",V$36,$W40,V32)/SQRT(($J48-$D$2)/365)</f>
        <v>0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 t="e">
        <v>#NUM!</v>
      </c>
      <c r="AR48" t="e">
        <v>#NUM!</v>
      </c>
      <c r="AS48" t="e">
        <v>#NUM!</v>
      </c>
      <c r="AT48" t="e">
        <v>#NUM!</v>
      </c>
      <c r="AU48" t="e">
        <v>#NUM!</v>
      </c>
      <c r="AV48" t="e">
        <v>#NUM!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5.0514008154878429E-2</v>
      </c>
      <c r="BD48">
        <v>4.9127888978646554E-2</v>
      </c>
      <c r="BE48">
        <v>4.6386274148756075E-2</v>
      </c>
      <c r="BF48">
        <v>4.3677643866071723E-2</v>
      </c>
      <c r="BG48">
        <v>4.2785860074400973E-2</v>
      </c>
      <c r="BH48">
        <v>4.3295396083015379E-2</v>
      </c>
      <c r="BI48">
        <v>4.6064863731665719E-2</v>
      </c>
      <c r="BJ48">
        <v>4.937987203393511E-2</v>
      </c>
      <c r="BK48">
        <v>5.5057124218195426E-2</v>
      </c>
      <c r="BL48">
        <v>6.0619643154771113E-2</v>
      </c>
      <c r="BM48">
        <v>6.7160172585925146E-2</v>
      </c>
      <c r="BO48" t="s">
        <v>33</v>
      </c>
      <c r="BP48">
        <v>43291</v>
      </c>
      <c r="BQ48" t="s">
        <v>150</v>
      </c>
      <c r="BR48">
        <v>2.1263138620402161E-2</v>
      </c>
      <c r="BS48">
        <v>1.6471429914590347E-2</v>
      </c>
      <c r="BT48" t="e">
        <v>#NUM!</v>
      </c>
      <c r="BU48">
        <v>8.0636011462204039E-3</v>
      </c>
      <c r="BV48">
        <v>4.4492876781930717E-3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8.8546127500367333E-2</v>
      </c>
      <c r="CE48">
        <v>8.3585455962067734E-2</v>
      </c>
      <c r="CF48">
        <v>8.0979441268269559E-2</v>
      </c>
      <c r="CG48">
        <v>7.8589684675394608E-2</v>
      </c>
      <c r="CH48">
        <v>7.8147636113901797E-2</v>
      </c>
      <c r="CI48">
        <v>7.955589217159198E-2</v>
      </c>
      <c r="CJ48">
        <v>8.401120822744465E-2</v>
      </c>
      <c r="CK48">
        <v>8.8616599583911965E-2</v>
      </c>
      <c r="CL48">
        <v>9.6051742322585593E-2</v>
      </c>
      <c r="CM48">
        <v>0.10282662697142335</v>
      </c>
      <c r="CN48">
        <v>0.11496316672951902</v>
      </c>
    </row>
    <row r="49" spans="2:92" ht="14.4">
      <c r="B49" s="189" t="s">
        <v>114</v>
      </c>
      <c r="C49" s="190"/>
      <c r="D49" s="191" t="str">
        <f>D24</f>
        <v>obj_003d6#0001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>
        <f>_xll.qlBlackFormulaImpliedStdDev("Call",L$36,$W41,L33)/SQRT(($J49-$D$2)/365)</f>
        <v>9.254751113084313E-3</v>
      </c>
      <c r="M49" s="95">
        <f>_xll.qlBlackFormulaImpliedStdDev("Call",M$36,$W41,M33)/SQRT(($J49-$D$2)/365)</f>
        <v>7.1527411322223709E-3</v>
      </c>
      <c r="N49" s="95" t="e">
        <f>_xll.qlBlackFormulaImpliedStdDev("Call",N$36,$W41,N33)/SQRT(($J49-$D$2)/365)</f>
        <v>#NUM!</v>
      </c>
      <c r="O49" s="95" t="e">
        <f>_xll.qlBlackFormulaImpliedStdDev("Call",O$36,$W41,O33)/SQRT(($J49-$D$2)/365)</f>
        <v>#NUM!</v>
      </c>
      <c r="P49" s="95">
        <f>_xll.qlBlackFormulaImpliedStdDev("Call",P$36,$W41,P33)/SQRT(($J49-$D$2)/365)</f>
        <v>2.0062832617017651E-3</v>
      </c>
      <c r="Q49" s="95">
        <f>_xll.qlBlackFormulaImpliedStdDev("Call",Q$36,$W41,Q33)/SQRT(($J49-$D$2)/365)</f>
        <v>0</v>
      </c>
      <c r="R49" s="95">
        <f>_xll.qlBlackFormulaImpliedStdDev("Call",R$36,$W41,R33)/SQRT(($J49-$D$2)/365)</f>
        <v>0</v>
      </c>
      <c r="S49" s="95">
        <f>_xll.qlBlackFormulaImpliedStdDev("Call",S$36,$W41,S33)/SQRT(($J49-$D$2)/365)</f>
        <v>0</v>
      </c>
      <c r="T49" s="95">
        <f>_xll.qlBlackFormulaImpliedStdDev("Call",T$36,$W41,T33)/SQRT(($J49-$D$2)/365)</f>
        <v>0</v>
      </c>
      <c r="U49" s="95">
        <f>_xll.qlBlackFormulaImpliedStdDev("Call",U$36,$W41,U33)/SQRT(($J49-$D$2)/365)</f>
        <v>0</v>
      </c>
      <c r="V49" s="96">
        <f>_xll.qlBlackFormulaImpliedStdDev("Call",V$36,$W41,V33)/SQRT(($J49-$D$2)/365)</f>
        <v>0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 t="e">
        <v>#NUM!</v>
      </c>
      <c r="AR49" t="e">
        <v>#NUM!</v>
      </c>
      <c r="AS49" t="e">
        <v>#NUM!</v>
      </c>
      <c r="AT49" t="e">
        <v>#NUM!</v>
      </c>
      <c r="AU49" t="e">
        <v>#NUM!</v>
      </c>
      <c r="AV49" t="e">
        <v>#NUM!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4.3686446612218738E-2</v>
      </c>
      <c r="BD49">
        <v>4.248767772409244E-2</v>
      </c>
      <c r="BE49">
        <v>4.0116624341631629E-2</v>
      </c>
      <c r="BF49">
        <v>3.7774097257383593E-2</v>
      </c>
      <c r="BG49">
        <v>3.7002848520102313E-2</v>
      </c>
      <c r="BH49">
        <v>3.7443514752112383E-2</v>
      </c>
      <c r="BI49">
        <v>3.9838656317716804E-2</v>
      </c>
      <c r="BJ49">
        <v>4.2705602309650877E-2</v>
      </c>
      <c r="BK49">
        <v>4.7615507175868425E-2</v>
      </c>
      <c r="BL49">
        <v>5.2426186340489435E-2</v>
      </c>
      <c r="BM49">
        <v>5.8082686393577408E-2</v>
      </c>
      <c r="BO49" t="s">
        <v>24</v>
      </c>
      <c r="BP49">
        <v>43383</v>
      </c>
      <c r="BQ49" t="s">
        <v>151</v>
      </c>
      <c r="BR49">
        <v>1.8389175677770785E-2</v>
      </c>
      <c r="BS49">
        <v>1.4245122687243341E-2</v>
      </c>
      <c r="BT49" t="e">
        <v>#NUM!</v>
      </c>
      <c r="BU49">
        <v>6.9737107357726617E-3</v>
      </c>
      <c r="BV49">
        <v>3.847914186889019E-3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8.7411650634066002E-2</v>
      </c>
      <c r="CE49">
        <v>8.2792835187208091E-2</v>
      </c>
      <c r="CF49">
        <v>8.0604792449369189E-2</v>
      </c>
      <c r="CG49">
        <v>7.9277719861842899E-2</v>
      </c>
      <c r="CH49">
        <v>7.9556012170389143E-2</v>
      </c>
      <c r="CI49">
        <v>8.1313614056736316E-2</v>
      </c>
      <c r="CJ49">
        <v>8.5408000426380554E-2</v>
      </c>
      <c r="CK49">
        <v>8.9965578249388625E-2</v>
      </c>
      <c r="CL49">
        <v>9.7103997862916805E-2</v>
      </c>
      <c r="CM49">
        <v>0.10282594750638217</v>
      </c>
      <c r="CN49">
        <v>0.11256603621518407</v>
      </c>
    </row>
    <row r="50" spans="2:92" ht="14.4">
      <c r="B50" s="192" t="s">
        <v>130</v>
      </c>
      <c r="C50" s="193"/>
      <c r="D50" s="194" t="e">
        <f>D20</f>
        <v>#NUM!</v>
      </c>
      <c r="E50" s="182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</row>
    <row r="52" spans="2:92">
      <c r="B52" s="1" t="s">
        <v>8</v>
      </c>
      <c r="C52" s="2"/>
      <c r="D52" s="17" t="str">
        <f>IF(L1="multiasset",_xll.qlMultiAssetBSModel(,D4,C17:C18,D17:D18,C11:D12),D43)</f>
        <v>obj_003d8#0001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0.93783084196211497</v>
      </c>
      <c r="M52" s="78">
        <f t="shared" si="16"/>
        <v>0.9525250595146586</v>
      </c>
      <c r="N52" s="78">
        <f t="shared" si="16"/>
        <v>0.9621378809473865</v>
      </c>
      <c r="O52" s="78">
        <f t="shared" si="16"/>
        <v>0.97580128526763166</v>
      </c>
      <c r="P52" s="78">
        <f t="shared" si="16"/>
        <v>0.98642410226775057</v>
      </c>
      <c r="Q52" s="78">
        <f t="shared" si="16"/>
        <v>1</v>
      </c>
      <c r="R52" s="78">
        <f t="shared" si="16"/>
        <v>1.0159173094247689</v>
      </c>
      <c r="S52" s="78">
        <f t="shared" si="16"/>
        <v>1.0286587116064256</v>
      </c>
      <c r="T52" s="78">
        <f t="shared" si="16"/>
        <v>1.0464573763345759</v>
      </c>
      <c r="U52" s="78">
        <f t="shared" si="16"/>
        <v>1.061404861051086</v>
      </c>
      <c r="V52" s="67">
        <f t="shared" si="16"/>
        <v>1.0846836371535387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>
        <f>_xll.qlBlackFormulaImpliedStdDev("Put",L$44,$W37,L37)/SQRT(($J53-$D$2)/365)</f>
        <v>0</v>
      </c>
      <c r="M53" s="89">
        <f>_xll.qlBlackFormulaImpliedStdDev("Put",M$44,$W37,M37)/SQRT(($J53-$D$2)/365)</f>
        <v>0</v>
      </c>
      <c r="N53" s="89">
        <f>_xll.qlBlackFormulaImpliedStdDev("Put",N$44,$W37,N37)/SQRT(($J53-$D$2)/365)</f>
        <v>0</v>
      </c>
      <c r="O53" s="89">
        <f>_xll.qlBlackFormulaImpliedStdDev("Put",O$44,$W37,O37)/SQRT(($J53-$D$2)/365)</f>
        <v>0</v>
      </c>
      <c r="P53" s="89">
        <f>_xll.qlBlackFormulaImpliedStdDev("Put",P$44,$W37,P37)/SQRT(($J53-$D$2)/365)</f>
        <v>0</v>
      </c>
      <c r="Q53" s="89">
        <f>_xll.qlBlackFormulaImpliedStdDev("Put",Q$44,$W37,Q37)/SQRT(($J53-$D$2)/365)</f>
        <v>0</v>
      </c>
      <c r="R53" s="89" t="e">
        <f>_xll.qlBlackFormulaImpliedStdDev("Put",R$44,$W37,R37)/SQRT(($J53-$D$2)/365)</f>
        <v>#NUM!</v>
      </c>
      <c r="S53" s="89">
        <f>_xll.qlBlackFormulaImpliedStdDev("Put",S$44,$W37,S37)/SQRT(($J53-$D$2)/365)</f>
        <v>1.4337121540051725E-2</v>
      </c>
      <c r="T53" s="89" t="e">
        <f>_xll.qlBlackFormulaImpliedStdDev("Put",T$44,$W37,T37)/SQRT(($J53-$D$2)/365)</f>
        <v>#NUM!</v>
      </c>
      <c r="U53" s="89" t="e">
        <f>_xll.qlBlackFormulaImpliedStdDev("Put",U$44,$W37,U37)/SQRT(($J53-$D$2)/365)</f>
        <v>#NUM!</v>
      </c>
      <c r="V53" s="90" t="e">
        <f>_xll.qlBlackFormulaImpliedStdDev("Put",V$44,$W37,V37)/SQRT(($J53-$D$2)/365)</f>
        <v>#NUM!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8.2668689367135839E-2</v>
      </c>
      <c r="AT53">
        <v>7.8891423833784169E-2</v>
      </c>
      <c r="AU53">
        <v>7.3777766781915388E-2</v>
      </c>
      <c r="AV53">
        <v>7.3357373116342023E-2</v>
      </c>
      <c r="AW53">
        <v>8.0299766501971362E-2</v>
      </c>
      <c r="AX53">
        <v>8.944628912214618E-2</v>
      </c>
      <c r="AY53" t="e">
        <v>#NUM!</v>
      </c>
      <c r="AZ53">
        <v>6.6676573850931786E-2</v>
      </c>
      <c r="BA53" t="e">
        <v>#NUM!</v>
      </c>
      <c r="BC53">
        <v>0</v>
      </c>
      <c r="BD53">
        <v>0</v>
      </c>
      <c r="BE53">
        <v>8.1927109123821742E-2</v>
      </c>
      <c r="BF53">
        <v>7.8287554429417539E-2</v>
      </c>
      <c r="BG53">
        <v>7.3092579848475128E-2</v>
      </c>
      <c r="BH53">
        <v>7.2645615104412392E-2</v>
      </c>
      <c r="BI53">
        <v>7.9627247491057956E-2</v>
      </c>
      <c r="BJ53">
        <v>8.8774557930499765E-2</v>
      </c>
      <c r="BK53" t="e">
        <v>#NUM!</v>
      </c>
      <c r="BL53">
        <v>6.6341337760082136E-2</v>
      </c>
      <c r="BM53" t="e">
        <v>#NUM!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1.8404860129865877E-2</v>
      </c>
      <c r="BY53" t="e">
        <v>#NUM!</v>
      </c>
      <c r="BZ53">
        <v>4.959611322973561E-2</v>
      </c>
      <c r="CA53">
        <v>6.6957498735907617E-2</v>
      </c>
      <c r="CB53" t="e">
        <v>#NUM!</v>
      </c>
      <c r="CD53">
        <v>0</v>
      </c>
      <c r="CE53">
        <v>0.10406547123488348</v>
      </c>
      <c r="CF53">
        <v>9.7854178920126267E-2</v>
      </c>
      <c r="CG53">
        <v>8.4093478411670725E-2</v>
      </c>
      <c r="CH53">
        <v>7.5807672178997906E-2</v>
      </c>
      <c r="CI53">
        <v>7.3553843242854106E-2</v>
      </c>
      <c r="CJ53">
        <v>8.6017755663481035E-2</v>
      </c>
      <c r="CK53">
        <v>9.9167072307239035E-2</v>
      </c>
      <c r="CL53">
        <v>0.11612746729786418</v>
      </c>
      <c r="CM53">
        <v>0.13313170274651379</v>
      </c>
      <c r="CN53" t="e">
        <v>#NUM!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>
        <f>_xll.qlBlackFormulaImpliedStdDev("Put",L$44,$W38,L38)/SQRT(($J54-$D$2)/365)</f>
        <v>0</v>
      </c>
      <c r="M54" s="92">
        <f>_xll.qlBlackFormulaImpliedStdDev("Put",M$44,$W38,M38)/SQRT(($J54-$D$2)/365)</f>
        <v>0</v>
      </c>
      <c r="N54" s="92">
        <f>_xll.qlBlackFormulaImpliedStdDev("Put",N$44,$W38,N38)/SQRT(($J54-$D$2)/365)</f>
        <v>0</v>
      </c>
      <c r="O54" s="92">
        <f>_xll.qlBlackFormulaImpliedStdDev("Put",O$44,$W38,O38)/SQRT(($J54-$D$2)/365)</f>
        <v>0</v>
      </c>
      <c r="P54" s="92">
        <f>_xll.qlBlackFormulaImpliedStdDev("Put",P$44,$W38,P38)/SQRT(($J54-$D$2)/365)</f>
        <v>0</v>
      </c>
      <c r="Q54" s="92">
        <f>_xll.qlBlackFormulaImpliedStdDev("Put",Q$44,$W38,Q38)/SQRT(($J54-$D$2)/365)</f>
        <v>0</v>
      </c>
      <c r="R54" s="92" t="e">
        <f>_xll.qlBlackFormulaImpliedStdDev("Put",R$44,$W38,R38)/SQRT(($J54-$D$2)/365)</f>
        <v>#NUM!</v>
      </c>
      <c r="S54" s="92">
        <f>_xll.qlBlackFormulaImpliedStdDev("Put",S$44,$W38,S38)/SQRT(($J54-$D$2)/365)</f>
        <v>8.3224060299269091E-3</v>
      </c>
      <c r="T54" s="92" t="e">
        <f>_xll.qlBlackFormulaImpliedStdDev("Put",T$44,$W38,T38)/SQRT(($J54-$D$2)/365)</f>
        <v>#NUM!</v>
      </c>
      <c r="U54" s="92" t="e">
        <f>_xll.qlBlackFormulaImpliedStdDev("Put",U$44,$W38,U38)/SQRT(($J54-$D$2)/365)</f>
        <v>#NUM!</v>
      </c>
      <c r="V54" s="93" t="e">
        <f>_xll.qlBlackFormulaImpliedStdDev("Put",V$44,$W38,V38)/SQRT(($J54-$D$2)/365)</f>
        <v>#NUM!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8.7826674376391051E-2</v>
      </c>
      <c r="AR54">
        <v>8.5206689795921095E-2</v>
      </c>
      <c r="AS54">
        <v>8.0579466161552996E-2</v>
      </c>
      <c r="AT54">
        <v>7.5919483061312382E-2</v>
      </c>
      <c r="AU54">
        <v>7.4414331944956669E-2</v>
      </c>
      <c r="AV54">
        <v>7.5303820986410946E-2</v>
      </c>
      <c r="AW54">
        <v>8.0065993169511268E-2</v>
      </c>
      <c r="AX54">
        <v>8.5743913281438627E-2</v>
      </c>
      <c r="AY54">
        <v>9.5373144229972881E-2</v>
      </c>
      <c r="AZ54">
        <v>0.10496731142913439</v>
      </c>
      <c r="BA54">
        <v>0.11609003703278088</v>
      </c>
      <c r="BC54">
        <v>8.7016024912494827E-2</v>
      </c>
      <c r="BD54">
        <v>8.4628279707231593E-2</v>
      </c>
      <c r="BE54">
        <v>7.9905541737062866E-2</v>
      </c>
      <c r="BF54">
        <v>7.5239623336090466E-2</v>
      </c>
      <c r="BG54">
        <v>7.3703426081781265E-2</v>
      </c>
      <c r="BH54">
        <v>7.4581158806600253E-2</v>
      </c>
      <c r="BI54">
        <v>7.9351876370175697E-2</v>
      </c>
      <c r="BJ54">
        <v>8.5062348683662872E-2</v>
      </c>
      <c r="BK54">
        <v>9.4842050108172066E-2</v>
      </c>
      <c r="BL54">
        <v>0.10442411069044394</v>
      </c>
      <c r="BM54">
        <v>0.1156909036582265</v>
      </c>
      <c r="BO54" t="s">
        <v>29</v>
      </c>
      <c r="BP54">
        <v>43110</v>
      </c>
      <c r="BQ54" t="s">
        <v>148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1.0683645144310085E-2</v>
      </c>
      <c r="BY54" t="e">
        <v>#NUM!</v>
      </c>
      <c r="BZ54">
        <v>2.8789530077639298E-2</v>
      </c>
      <c r="CA54">
        <v>3.8867459529573781E-2</v>
      </c>
      <c r="CB54" t="e">
        <v>#NUM!</v>
      </c>
      <c r="CD54">
        <v>0.10165208907152559</v>
      </c>
      <c r="CE54">
        <v>9.0415010482856953E-2</v>
      </c>
      <c r="CF54">
        <v>8.3549987617937263E-2</v>
      </c>
      <c r="CG54">
        <v>7.5956091299367562E-2</v>
      </c>
      <c r="CH54">
        <v>7.3019137244977342E-2</v>
      </c>
      <c r="CI54">
        <v>7.4488045239632081E-2</v>
      </c>
      <c r="CJ54">
        <v>8.260050576468167E-2</v>
      </c>
      <c r="CK54">
        <v>9.1642704267521469E-2</v>
      </c>
      <c r="CL54">
        <v>0.10543574775513076</v>
      </c>
      <c r="CM54">
        <v>0.11871596624923615</v>
      </c>
      <c r="CN54">
        <v>0.13937064957420348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>
        <f>_xll.qlBlackFormulaImpliedStdDev("Put",L$44,$W39,L39)/SQRT(($J55-$D$2)/365)</f>
        <v>0</v>
      </c>
      <c r="M55" s="92">
        <f>_xll.qlBlackFormulaImpliedStdDev("Put",M$44,$W39,M39)/SQRT(($J55-$D$2)/365)</f>
        <v>0</v>
      </c>
      <c r="N55" s="92">
        <f>_xll.qlBlackFormulaImpliedStdDev("Put",N$44,$W39,N39)/SQRT(($J55-$D$2)/365)</f>
        <v>0</v>
      </c>
      <c r="O55" s="92">
        <f>_xll.qlBlackFormulaImpliedStdDev("Put",O$44,$W39,O39)/SQRT(($J55-$D$2)/365)</f>
        <v>0</v>
      </c>
      <c r="P55" s="92">
        <f>_xll.qlBlackFormulaImpliedStdDev("Put",P$44,$W39,P39)/SQRT(($J55-$D$2)/365)</f>
        <v>0</v>
      </c>
      <c r="Q55" s="92">
        <f>_xll.qlBlackFormulaImpliedStdDev("Put",Q$44,$W39,Q39)/SQRT(($J55-$D$2)/365)</f>
        <v>0</v>
      </c>
      <c r="R55" s="92" t="e">
        <f>_xll.qlBlackFormulaImpliedStdDev("Put",R$44,$W39,R39)/SQRT(($J55-$D$2)/365)</f>
        <v>#NUM!</v>
      </c>
      <c r="S55" s="92">
        <f>_xll.qlBlackFormulaImpliedStdDev("Put",S$44,$W39,S39)/SQRT(($J55-$D$2)/365)</f>
        <v>5.9170756233388943E-3</v>
      </c>
      <c r="T55" s="92" t="e">
        <f>_xll.qlBlackFormulaImpliedStdDev("Put",T$44,$W39,T39)/SQRT(($J55-$D$2)/365)</f>
        <v>#NUM!</v>
      </c>
      <c r="U55" s="92" t="e">
        <f>_xll.qlBlackFormulaImpliedStdDev("Put",U$44,$W39,U39)/SQRT(($J55-$D$2)/365)</f>
        <v>#NUM!</v>
      </c>
      <c r="V55" s="93" t="e">
        <f>_xll.qlBlackFormulaImpliedStdDev("Put",V$44,$W39,V39)/SQRT(($J55-$D$2)/365)</f>
        <v>#NUM!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6.2443129085836033E-2</v>
      </c>
      <c r="AR55">
        <v>6.0580368864948476E-2</v>
      </c>
      <c r="AS55">
        <v>5.7290499075827228E-2</v>
      </c>
      <c r="AT55">
        <v>5.397733791684841E-2</v>
      </c>
      <c r="AU55">
        <v>5.2907203517252442E-2</v>
      </c>
      <c r="AV55">
        <v>5.3539613652673623E-2</v>
      </c>
      <c r="AW55">
        <v>5.6925429345568025E-2</v>
      </c>
      <c r="AX55">
        <v>6.0962324753547306E-2</v>
      </c>
      <c r="AY55">
        <v>6.7808528545117527E-2</v>
      </c>
      <c r="AZ55">
        <v>7.462980266419518E-2</v>
      </c>
      <c r="BA55">
        <v>8.2537853328601668E-2</v>
      </c>
      <c r="BC55">
        <v>6.1866772421111375E-2</v>
      </c>
      <c r="BD55">
        <v>6.0169130068887487E-2</v>
      </c>
      <c r="BE55">
        <v>5.6811351366645071E-2</v>
      </c>
      <c r="BF55">
        <v>5.3493970319433093E-2</v>
      </c>
      <c r="BG55">
        <v>5.2401762694207092E-2</v>
      </c>
      <c r="BH55">
        <v>5.30258143075455E-2</v>
      </c>
      <c r="BI55">
        <v>5.6417705606739282E-2</v>
      </c>
      <c r="BJ55">
        <v>6.0477745023511574E-2</v>
      </c>
      <c r="BK55">
        <v>6.7430930519918345E-2</v>
      </c>
      <c r="BL55">
        <v>7.4243597059959213E-2</v>
      </c>
      <c r="BM55">
        <v>8.2254076935988255E-2</v>
      </c>
      <c r="BO55" t="s">
        <v>32</v>
      </c>
      <c r="BP55">
        <v>43200</v>
      </c>
      <c r="BQ55" t="s">
        <v>149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7.595872638811319E-3</v>
      </c>
      <c r="BY55" t="e">
        <v>#NUM!</v>
      </c>
      <c r="BZ55">
        <v>2.0468819475667602E-2</v>
      </c>
      <c r="CA55">
        <v>2.7634039542957966E-2</v>
      </c>
      <c r="CB55" t="e">
        <v>#NUM!</v>
      </c>
      <c r="CD55">
        <v>9.3100957627742176E-2</v>
      </c>
      <c r="CE55">
        <v>8.6028466657086425E-2</v>
      </c>
      <c r="CF55">
        <v>8.1828366055666193E-2</v>
      </c>
      <c r="CG55">
        <v>7.7879632105927799E-2</v>
      </c>
      <c r="CH55">
        <v>7.6604766101062968E-2</v>
      </c>
      <c r="CI55">
        <v>7.7321461678052858E-2</v>
      </c>
      <c r="CJ55">
        <v>8.2344262999910697E-2</v>
      </c>
      <c r="CK55">
        <v>8.8345509694488025E-2</v>
      </c>
      <c r="CL55">
        <v>9.8420689422574717E-2</v>
      </c>
      <c r="CM55">
        <v>0.10722178544889226</v>
      </c>
      <c r="CN55">
        <v>0.12177313992610046</v>
      </c>
    </row>
    <row r="56" spans="2:92">
      <c r="B56" s="7" t="s">
        <v>11</v>
      </c>
      <c r="C56" s="31"/>
      <c r="D56" s="9" t="str">
        <f>_xll.qlSchedule(,D2,D54,D55)</f>
        <v>obj_003bc#0002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_xll.qlBlackFormulaImpliedStdDev("Put",L$44,$W40,L40)/SQRT(($J56-$D$2)/365)</f>
        <v>0</v>
      </c>
      <c r="M56" s="92">
        <f>_xll.qlBlackFormulaImpliedStdDev("Put",M$44,$W40,M40)/SQRT(($J56-$D$2)/365)</f>
        <v>0</v>
      </c>
      <c r="N56" s="92">
        <f>_xll.qlBlackFormulaImpliedStdDev("Put",N$44,$W40,N40)/SQRT(($J56-$D$2)/365)</f>
        <v>0</v>
      </c>
      <c r="O56" s="92">
        <f>_xll.qlBlackFormulaImpliedStdDev("Put",O$44,$W40,O40)/SQRT(($J56-$D$2)/365)</f>
        <v>0</v>
      </c>
      <c r="P56" s="92">
        <f>_xll.qlBlackFormulaImpliedStdDev("Put",P$44,$W40,P40)/SQRT(($J56-$D$2)/365)</f>
        <v>0</v>
      </c>
      <c r="Q56" s="92">
        <f>_xll.qlBlackFormulaImpliedStdDev("Put",Q$44,$W40,Q40)/SQRT(($J56-$D$2)/365)</f>
        <v>0</v>
      </c>
      <c r="R56" s="92" t="e">
        <f>_xll.qlBlackFormulaImpliedStdDev("Put",R$44,$W40,R40)/SQRT(($J56-$D$2)/365)</f>
        <v>#NUM!</v>
      </c>
      <c r="S56" s="92">
        <f>_xll.qlBlackFormulaImpliedStdDev("Put",S$44,$W40,S40)/SQRT(($J56-$D$2)/365)</f>
        <v>4.8312720155470014E-3</v>
      </c>
      <c r="T56" s="92" t="e">
        <f>_xll.qlBlackFormulaImpliedStdDev("Put",T$44,$W40,T40)/SQRT(($J56-$D$2)/365)</f>
        <v>#NUM!</v>
      </c>
      <c r="U56" s="92" t="e">
        <f>_xll.qlBlackFormulaImpliedStdDev("Put",U$44,$W40,U40)/SQRT(($J56-$D$2)/365)</f>
        <v>#NUM!</v>
      </c>
      <c r="V56" s="93" t="e">
        <f>_xll.qlBlackFormulaImpliedStdDev("Put",V$44,$W40,V40)/SQRT(($J56-$D$2)/365)</f>
        <v>#NUM!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5.0984601401013768E-2</v>
      </c>
      <c r="AR56">
        <v>4.94636640495709E-2</v>
      </c>
      <c r="AS56">
        <v>4.677749661505598E-2</v>
      </c>
      <c r="AT56">
        <v>4.4072311856687238E-2</v>
      </c>
      <c r="AU56">
        <v>4.3198550778283981E-2</v>
      </c>
      <c r="AV56">
        <v>4.3714911491599416E-2</v>
      </c>
      <c r="AW56">
        <v>4.6479418428499134E-2</v>
      </c>
      <c r="AX56">
        <v>4.9775529726677058E-2</v>
      </c>
      <c r="AY56">
        <v>5.5365431714828578E-2</v>
      </c>
      <c r="AZ56">
        <v>6.093497871062626E-2</v>
      </c>
      <c r="BA56">
        <v>6.7391875039917393E-2</v>
      </c>
      <c r="BC56">
        <v>5.0514008154871171E-2</v>
      </c>
      <c r="BD56">
        <v>4.9127888978642266E-2</v>
      </c>
      <c r="BE56">
        <v>4.63862741487494E-2</v>
      </c>
      <c r="BF56">
        <v>4.367764386606638E-2</v>
      </c>
      <c r="BG56">
        <v>4.2785860074406157E-2</v>
      </c>
      <c r="BH56">
        <v>4.3295396083019397E-2</v>
      </c>
      <c r="BI56">
        <v>4.606486373168963E-2</v>
      </c>
      <c r="BJ56">
        <v>4.9379872033916E-2</v>
      </c>
      <c r="BK56">
        <v>5.5057124218288386E-2</v>
      </c>
      <c r="BL56">
        <v>6.0619643155232474E-2</v>
      </c>
      <c r="BM56">
        <v>6.7160172585600544E-2</v>
      </c>
      <c r="BO56" t="s">
        <v>33</v>
      </c>
      <c r="BP56">
        <v>43291</v>
      </c>
      <c r="BQ56" t="s">
        <v>150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6.2020040387519067E-3</v>
      </c>
      <c r="BY56" t="e">
        <v>#NUM!</v>
      </c>
      <c r="BZ56">
        <v>1.6712721117509446E-2</v>
      </c>
      <c r="CA56">
        <v>2.2563098804046763E-2</v>
      </c>
      <c r="CB56" t="e">
        <v>#NUM!</v>
      </c>
      <c r="CD56">
        <v>8.8546127500381294E-2</v>
      </c>
      <c r="CE56">
        <v>8.3585455962086774E-2</v>
      </c>
      <c r="CF56">
        <v>8.097944126828352E-2</v>
      </c>
      <c r="CG56">
        <v>7.8589684675381133E-2</v>
      </c>
      <c r="CH56">
        <v>7.8147636113892069E-2</v>
      </c>
      <c r="CI56">
        <v>7.9555892171584125E-2</v>
      </c>
      <c r="CJ56">
        <v>8.4011208227449827E-2</v>
      </c>
      <c r="CK56">
        <v>8.8616599583887221E-2</v>
      </c>
      <c r="CL56">
        <v>9.6051742322576572E-2</v>
      </c>
      <c r="CM56">
        <v>0.10282662697143595</v>
      </c>
      <c r="CN56">
        <v>0.11496316672945493</v>
      </c>
    </row>
    <row r="57" spans="2:92">
      <c r="B57" s="7" t="s">
        <v>12</v>
      </c>
      <c r="C57" s="31"/>
      <c r="D57" s="33">
        <v>10000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_xll.qlBlackFormulaImpliedStdDev("Put",L$44,$W41,L41)/SQRT(($J57-$D$2)/365)</f>
        <v>0</v>
      </c>
      <c r="M57" s="95">
        <f>_xll.qlBlackFormulaImpliedStdDev("Put",M$44,$W41,M41)/SQRT(($J57-$D$2)/365)</f>
        <v>0</v>
      </c>
      <c r="N57" s="95">
        <f>_xll.qlBlackFormulaImpliedStdDev("Put",N$44,$W41,N41)/SQRT(($J57-$D$2)/365)</f>
        <v>0</v>
      </c>
      <c r="O57" s="95">
        <f>_xll.qlBlackFormulaImpliedStdDev("Put",O$44,$W41,O41)/SQRT(($J57-$D$2)/365)</f>
        <v>0</v>
      </c>
      <c r="P57" s="95">
        <f>_xll.qlBlackFormulaImpliedStdDev("Put",P$44,$W41,P41)/SQRT(($J57-$D$2)/365)</f>
        <v>0</v>
      </c>
      <c r="Q57" s="236">
        <f>_xll.qlBlackFormulaImpliedStdDev("Put",Q$44,$W41,Q41)/SQRT(($J57-$D$2)/365)</f>
        <v>0</v>
      </c>
      <c r="R57" s="236" t="e">
        <f>_xll.qlBlackFormulaImpliedStdDev("Put",R$44,$W41,R41)/SQRT(($J57-$D$2)/365)</f>
        <v>#NUM!</v>
      </c>
      <c r="S57" s="236">
        <f>_xll.qlBlackFormulaImpliedStdDev("Put",S$44,$W41,S41)/SQRT(($J57-$D$2)/365)</f>
        <v>4.1782688542389423E-3</v>
      </c>
      <c r="T57" s="236" t="e">
        <f>_xll.qlBlackFormulaImpliedStdDev("Put",T$44,$W41,T41)/SQRT(($J57-$D$2)/365)</f>
        <v>#NUM!</v>
      </c>
      <c r="U57" s="236" t="e">
        <f>_xll.qlBlackFormulaImpliedStdDev("Put",U$44,$W41,U41)/SQRT(($J57-$D$2)/365)</f>
        <v>#NUM!</v>
      </c>
      <c r="V57" s="237" t="e">
        <f>_xll.qlBlackFormulaImpliedStdDev("Put",V$44,$W41,V41)/SQRT(($J57-$D$2)/365)</f>
        <v>#NUM!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4.4093433653522779E-2</v>
      </c>
      <c r="AR57">
        <v>4.2778068850147517E-2</v>
      </c>
      <c r="AS57">
        <v>4.0454968496288872E-2</v>
      </c>
      <c r="AT57">
        <v>3.8115421233273855E-2</v>
      </c>
      <c r="AU57">
        <v>3.7359759227866114E-2</v>
      </c>
      <c r="AV57">
        <v>3.7806327725573484E-2</v>
      </c>
      <c r="AW57">
        <v>4.0197179077889195E-2</v>
      </c>
      <c r="AX57">
        <v>4.3047782217800083E-2</v>
      </c>
      <c r="AY57">
        <v>4.7882143292933513E-2</v>
      </c>
      <c r="AZ57">
        <v>5.2698900592020669E-2</v>
      </c>
      <c r="BA57">
        <v>5.8283071539321871E-2</v>
      </c>
      <c r="BC57">
        <v>4.3686446612212465E-2</v>
      </c>
      <c r="BD57">
        <v>4.2487677724088735E-2</v>
      </c>
      <c r="BE57">
        <v>4.0116624341625856E-2</v>
      </c>
      <c r="BF57">
        <v>3.7774097257378972E-2</v>
      </c>
      <c r="BG57">
        <v>3.7002848520106796E-2</v>
      </c>
      <c r="BH57">
        <v>3.744351475211586E-2</v>
      </c>
      <c r="BI57">
        <v>3.9838656317737482E-2</v>
      </c>
      <c r="BJ57">
        <v>4.2705602309634348E-2</v>
      </c>
      <c r="BK57">
        <v>4.7615507175948819E-2</v>
      </c>
      <c r="BL57">
        <v>5.2426186340888435E-2</v>
      </c>
      <c r="BM57">
        <v>5.8082686393296674E-2</v>
      </c>
      <c r="BO57" t="s">
        <v>24</v>
      </c>
      <c r="BP57">
        <v>43383</v>
      </c>
      <c r="BQ57" t="s">
        <v>151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5.3637303438082767E-3</v>
      </c>
      <c r="BY57" t="e">
        <v>#NUM!</v>
      </c>
      <c r="BZ57">
        <v>1.4453800549867182E-2</v>
      </c>
      <c r="CA57">
        <v>1.9513430973186602E-2</v>
      </c>
      <c r="CB57" t="e">
        <v>#NUM!</v>
      </c>
      <c r="CD57">
        <v>8.7411650634089899E-2</v>
      </c>
      <c r="CE57">
        <v>8.2792835187227048E-2</v>
      </c>
      <c r="CF57">
        <v>8.0604792449308127E-2</v>
      </c>
      <c r="CG57">
        <v>7.9277719861829021E-2</v>
      </c>
      <c r="CH57">
        <v>7.9556012170377846E-2</v>
      </c>
      <c r="CI57">
        <v>8.1313614056727268E-2</v>
      </c>
      <c r="CJ57">
        <v>8.5408000426382288E-2</v>
      </c>
      <c r="CK57">
        <v>8.9965578249366865E-2</v>
      </c>
      <c r="CL57">
        <v>9.7103997862907104E-2</v>
      </c>
      <c r="CM57">
        <v>0.10282594750638854</v>
      </c>
      <c r="CN57">
        <v>0.1125660362151296</v>
      </c>
    </row>
    <row r="58" spans="2:92">
      <c r="B58" s="7" t="s">
        <v>13</v>
      </c>
      <c r="C58" s="31"/>
      <c r="D58" s="33">
        <v>1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0.93783084196211497</v>
      </c>
      <c r="M60" s="78">
        <f t="shared" si="17"/>
        <v>0.9525250595146586</v>
      </c>
      <c r="N60" s="78">
        <f t="shared" si="17"/>
        <v>0.9621378809473865</v>
      </c>
      <c r="O60" s="78">
        <f t="shared" si="17"/>
        <v>0.97580128526763166</v>
      </c>
      <c r="P60" s="78">
        <f t="shared" si="17"/>
        <v>0.98642410226775057</v>
      </c>
      <c r="Q60" s="78">
        <f t="shared" si="17"/>
        <v>1</v>
      </c>
      <c r="R60" s="78">
        <f t="shared" si="17"/>
        <v>1.0159173094247689</v>
      </c>
      <c r="S60" s="78">
        <f t="shared" si="17"/>
        <v>1.0286587116064256</v>
      </c>
      <c r="T60" s="78">
        <f t="shared" si="17"/>
        <v>1.0464573763345759</v>
      </c>
      <c r="U60" s="78">
        <f t="shared" si="17"/>
        <v>1.061404861051086</v>
      </c>
      <c r="V60" s="67">
        <f t="shared" si="17"/>
        <v>1.0846836371535387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_xll.qlBlackVolTermStructureBlackVol(VolSurface_EURGBP!$H$2,$J61,L$60/$W37,TRUE)</f>
        <v>8.7824677607947224E-2</v>
      </c>
      <c r="M61" s="89">
        <f>_xll.qlBlackVolTermStructureBlackVol(VolSurface_EURGBP!$H$2,$J61,M$60/$W37,TRUE)</f>
        <v>8.1768010764717014E-2</v>
      </c>
      <c r="N61" s="89">
        <f>_xll.qlBlackVolTermStructureBlackVol(VolSurface_EURGBP!$H$2,$J61,N$60/$W37,TRUE)</f>
        <v>7.83826999336181E-2</v>
      </c>
      <c r="O61" s="89">
        <f>_xll.qlBlackVolTermStructureBlackVol(VolSurface_EURGBP!$H$2,$J61,O$60/$W37,TRUE)</f>
        <v>7.4838744703660268E-2</v>
      </c>
      <c r="P61" s="89">
        <f>_xll.qlBlackVolTermStructureBlackVol(VolSurface_EURGBP!$H$2,$J61,P$60/$W37,TRUE)</f>
        <v>7.3541126252464797E-2</v>
      </c>
      <c r="Q61" s="89">
        <f>_xll.qlBlackVolTermStructureBlackVol(VolSurface_EURGBP!$H$2,$J61,Q$60/$W37,TRUE)</f>
        <v>7.4156369822287543E-2</v>
      </c>
      <c r="R61" s="89">
        <f>_xll.qlBlackVolTermStructureBlackVol(VolSurface_EURGBP!$H$2,$J61,R$60/$W37,TRUE)</f>
        <v>7.7844141337286135E-2</v>
      </c>
      <c r="S61" s="89">
        <f>_xll.qlBlackVolTermStructureBlackVol(VolSurface_EURGBP!$H$2,$J61,S$60/$W37,TRUE)</f>
        <v>8.2339995846488892E-2</v>
      </c>
      <c r="T61" s="89">
        <f>_xll.qlBlackVolTermStructureBlackVol(VolSurface_EURGBP!$H$2,$J61,T$60/$W37,TRUE)</f>
        <v>8.9754362507784943E-2</v>
      </c>
      <c r="U61" s="89">
        <f>_xll.qlBlackVolTermStructureBlackVol(VolSurface_EURGBP!$H$2,$J61,U$60/$W37,TRUE)</f>
        <v>9.6397484197644476E-2</v>
      </c>
      <c r="V61" s="90">
        <f>_xll.qlBlackVolTermStructureBlackVol(VolSurface_EURGBP!$H$2,$J61,V$60/$W37,TRUE)</f>
        <v>0.10686491174886535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0.12030665479954229</v>
      </c>
      <c r="AR61">
        <v>0.10483653482269988</v>
      </c>
      <c r="AS61">
        <v>9.5048926907079931E-2</v>
      </c>
      <c r="AT61">
        <v>8.2558512369014445E-2</v>
      </c>
      <c r="AU61">
        <v>7.5501713130691012E-2</v>
      </c>
      <c r="AV61">
        <v>7.4107759279529714E-2</v>
      </c>
      <c r="AW61">
        <v>8.5600480849236257E-2</v>
      </c>
      <c r="AX61">
        <v>9.8676386559937615E-2</v>
      </c>
      <c r="AY61">
        <v>0.11768236263714144</v>
      </c>
      <c r="AZ61">
        <v>0.13297421925307937</v>
      </c>
      <c r="BA61">
        <v>0.15567374642638274</v>
      </c>
      <c r="BC61">
        <v>0.12030513062880839</v>
      </c>
      <c r="BD61">
        <v>0.10483500991404343</v>
      </c>
      <c r="BE61">
        <v>9.5047440295435728E-2</v>
      </c>
      <c r="BF61">
        <v>8.255724441031824E-2</v>
      </c>
      <c r="BG61">
        <v>7.5500966212924098E-2</v>
      </c>
      <c r="BH61">
        <v>7.4108219219376992E-2</v>
      </c>
      <c r="BI61">
        <v>8.5601954950861661E-2</v>
      </c>
      <c r="BJ61">
        <v>9.8678026488782392E-2</v>
      </c>
      <c r="BK61">
        <v>0.1176840074590033</v>
      </c>
      <c r="BL61">
        <v>0.13297582561103866</v>
      </c>
      <c r="BM61">
        <v>0.15567528643878792</v>
      </c>
      <c r="BO61" t="s">
        <v>22</v>
      </c>
      <c r="BP61">
        <v>43049</v>
      </c>
      <c r="BQ61" t="s">
        <v>147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  <c r="CD61">
        <v>0.12025058067981372</v>
      </c>
      <c r="CE61">
        <v>0.10478043629077803</v>
      </c>
      <c r="CF61">
        <v>9.4994242643008708E-2</v>
      </c>
      <c r="CG61">
        <v>8.2511895524193427E-2</v>
      </c>
      <c r="CH61">
        <v>7.5474310704177469E-2</v>
      </c>
      <c r="CI61">
        <v>7.4124782564005662E-2</v>
      </c>
      <c r="CJ61">
        <v>8.5654738089233184E-2</v>
      </c>
      <c r="CK61">
        <v>9.8736722823998008E-2</v>
      </c>
      <c r="CL61">
        <v>0.11774287220008234</v>
      </c>
      <c r="CM61">
        <v>0.13303331285694167</v>
      </c>
      <c r="CN61">
        <v>0.15573039932655322</v>
      </c>
    </row>
    <row r="62" spans="2:92">
      <c r="B62" s="10" t="s">
        <v>17</v>
      </c>
      <c r="C62" s="26"/>
      <c r="D62" s="12" t="str">
        <f>_xll.qlRealMCSimulation(,D52,B69:B161,B69:B161,D57,D58,D59,D60,D61)</f>
        <v>obj_003d9#0001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_xll.qlBlackVolTermStructureBlackVol(VolSurface_EURGBP!$H$2,$J62,L$60/$W38,TRUE)</f>
        <v>7.9615494253361688E-2</v>
      </c>
      <c r="M62" s="92">
        <f>_xll.qlBlackVolTermStructureBlackVol(VolSurface_EURGBP!$H$2,$J62,M$60/$W38,TRUE)</f>
        <v>7.6626762020742312E-2</v>
      </c>
      <c r="N62" s="92">
        <f>_xll.qlBlackVolTermStructureBlackVol(VolSurface_EURGBP!$H$2,$J62,N$60/$W38,TRUE)</f>
        <v>7.5222361878106103E-2</v>
      </c>
      <c r="O62" s="92">
        <f>_xll.qlBlackVolTermStructureBlackVol(VolSurface_EURGBP!$H$2,$J62,O$60/$W38,TRUE)</f>
        <v>7.4167841421375363E-2</v>
      </c>
      <c r="P62" s="92">
        <f>_xll.qlBlackVolTermStructureBlackVol(VolSurface_EURGBP!$H$2,$J62,P$60/$W38,TRUE)</f>
        <v>7.4207037721542371E-2</v>
      </c>
      <c r="Q62" s="92">
        <f>_xll.qlBlackVolTermStructureBlackVol(VolSurface_EURGBP!$H$2,$J62,Q$60/$W38,TRUE)</f>
        <v>7.5357265045069913E-2</v>
      </c>
      <c r="R62" s="92">
        <f>_xll.qlBlackVolTermStructureBlackVol(VolSurface_EURGBP!$H$2,$J62,R$60/$W38,TRUE)</f>
        <v>7.8054174387981401E-2</v>
      </c>
      <c r="S62" s="92">
        <f>_xll.qlBlackVolTermStructureBlackVol(VolSurface_EURGBP!$H$2,$J62,S$60/$W38,TRUE)</f>
        <v>8.0981882654671988E-2</v>
      </c>
      <c r="T62" s="92">
        <f>_xll.qlBlackVolTermStructureBlackVol(VolSurface_EURGBP!$H$2,$J62,T$60/$W38,TRUE)</f>
        <v>8.5779696164935304E-2</v>
      </c>
      <c r="U62" s="92">
        <f>_xll.qlBlackVolTermStructureBlackVol(VolSurface_EURGBP!$H$2,$J62,U$60/$W38,TRUE)</f>
        <v>9.0165294443149357E-2</v>
      </c>
      <c r="V62" s="93">
        <f>_xll.qlBlackVolTermStructureBlackVol(VolSurface_EURGBP!$H$2,$J62,V$60/$W38,TRUE)</f>
        <v>9.725796335071521E-2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9.9784916149447886E-2</v>
      </c>
      <c r="AR62">
        <v>8.9625918568085036E-2</v>
      </c>
      <c r="AS62">
        <v>8.3628356738171386E-2</v>
      </c>
      <c r="AT62">
        <v>7.696015173676693E-2</v>
      </c>
      <c r="AU62">
        <v>7.4298261035226298E-2</v>
      </c>
      <c r="AV62">
        <v>7.5332549893949705E-2</v>
      </c>
      <c r="AW62">
        <v>8.3127660487497243E-2</v>
      </c>
      <c r="AX62">
        <v>9.1742930805782635E-2</v>
      </c>
      <c r="AY62">
        <v>0.10482969521452669</v>
      </c>
      <c r="AZ62">
        <v>0.11568210298913775</v>
      </c>
      <c r="BA62">
        <v>0.13208790115395161</v>
      </c>
      <c r="BC62">
        <v>9.9782997064582643E-2</v>
      </c>
      <c r="BD62">
        <v>8.9624112663950511E-2</v>
      </c>
      <c r="BE62">
        <v>8.3626727438346926E-2</v>
      </c>
      <c r="BF62">
        <v>7.6959059964116505E-2</v>
      </c>
      <c r="BG62">
        <v>7.4297932358029839E-2</v>
      </c>
      <c r="BH62">
        <v>7.5333353596766281E-2</v>
      </c>
      <c r="BI62">
        <v>8.312944035434465E-2</v>
      </c>
      <c r="BJ62">
        <v>9.1744989404875174E-2</v>
      </c>
      <c r="BK62">
        <v>0.10483185139071445</v>
      </c>
      <c r="BL62">
        <v>0.11568425096394716</v>
      </c>
      <c r="BM62">
        <v>0.13208999442750072</v>
      </c>
      <c r="BO62" t="s">
        <v>29</v>
      </c>
      <c r="BP62">
        <v>43110</v>
      </c>
      <c r="BQ62" t="s">
        <v>148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  <c r="CD62">
        <v>0.10001685255683093</v>
      </c>
      <c r="CE62">
        <v>8.9844360228045123E-2</v>
      </c>
      <c r="CF62">
        <v>8.3825717822842302E-2</v>
      </c>
      <c r="CG62">
        <v>7.709326524881048E-2</v>
      </c>
      <c r="CH62">
        <v>7.4339826051988508E-2</v>
      </c>
      <c r="CI62">
        <v>7.523725447479683E-2</v>
      </c>
      <c r="CJ62">
        <v>8.2913356904557325E-2</v>
      </c>
      <c r="CK62">
        <v>9.1494477565148807E-2</v>
      </c>
      <c r="CL62">
        <v>0.10456921486654003</v>
      </c>
      <c r="CM62">
        <v>0.1154225536756215</v>
      </c>
      <c r="CN62">
        <v>0.13183493655678158</v>
      </c>
    </row>
    <row r="63" spans="2:92">
      <c r="B63" s="13" t="s">
        <v>18</v>
      </c>
      <c r="C63" s="24"/>
      <c r="D63" s="235" t="s">
        <v>169</v>
      </c>
      <c r="E63" t="str">
        <f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_xll.qlBlackVolTermStructureBlackVol(VolSurface_EURGBP!$H$2,$J63,L$60/$W39,TRUE)</f>
        <v>7.9359586068159807E-2</v>
      </c>
      <c r="M63" s="92">
        <f>_xll.qlBlackVolTermStructureBlackVol(VolSurface_EURGBP!$H$2,$J63,M$60/$W39,TRUE)</f>
        <v>7.807150708784083E-2</v>
      </c>
      <c r="N63" s="92">
        <f>_xll.qlBlackVolTermStructureBlackVol(VolSurface_EURGBP!$H$2,$J63,N$60/$W39,TRUE)</f>
        <v>7.7600147180109311E-2</v>
      </c>
      <c r="O63" s="92">
        <f>_xll.qlBlackVolTermStructureBlackVol(VolSurface_EURGBP!$H$2,$J63,O$60/$W39,TRUE)</f>
        <v>7.7472483065450376E-2</v>
      </c>
      <c r="P63" s="92">
        <f>_xll.qlBlackVolTermStructureBlackVol(VolSurface_EURGBP!$H$2,$J63,P$60/$W39,TRUE)</f>
        <v>7.7816287336267193E-2</v>
      </c>
      <c r="Q63" s="92">
        <f>_xll.qlBlackVolTermStructureBlackVol(VolSurface_EURGBP!$H$2,$J63,Q$60/$W39,TRUE)</f>
        <v>7.8787763519219081E-2</v>
      </c>
      <c r="R63" s="92">
        <f>_xll.qlBlackVolTermStructureBlackVol(VolSurface_EURGBP!$H$2,$J63,R$60/$W39,TRUE)</f>
        <v>8.0588226710301664E-2</v>
      </c>
      <c r="S63" s="92">
        <f>_xll.qlBlackVolTermStructureBlackVol(VolSurface_EURGBP!$H$2,$J63,S$60/$W39,TRUE)</f>
        <v>8.2442360804940773E-2</v>
      </c>
      <c r="T63" s="92">
        <f>_xll.qlBlackVolTermStructureBlackVol(VolSurface_EURGBP!$H$2,$J63,T$60/$W39,TRUE)</f>
        <v>8.5480476853299694E-2</v>
      </c>
      <c r="U63" s="92">
        <f>_xll.qlBlackVolTermStructureBlackVol(VolSurface_EURGBP!$H$2,$J63,U$60/$W39,TRUE)</f>
        <v>8.8309992551770813E-2</v>
      </c>
      <c r="V63" s="93">
        <f>_xll.qlBlackVolTermStructureBlackVol(VolSurface_EURGBP!$H$2,$J63,V$60/$W39,TRUE)</f>
        <v>9.3011915144555729E-2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9.125288247850534E-2</v>
      </c>
      <c r="AR63">
        <v>8.4819188967218587E-2</v>
      </c>
      <c r="AS63">
        <v>8.1394083387273344E-2</v>
      </c>
      <c r="AT63">
        <v>7.8200448434413913E-2</v>
      </c>
      <c r="AU63">
        <v>7.7445013049778522E-2</v>
      </c>
      <c r="AV63">
        <v>7.8769864210909771E-2</v>
      </c>
      <c r="AW63">
        <v>8.379594729781295E-2</v>
      </c>
      <c r="AX63">
        <v>8.9342558137818634E-2</v>
      </c>
      <c r="AY63">
        <v>9.8185021994503588E-2</v>
      </c>
      <c r="AZ63">
        <v>0.10581436506979223</v>
      </c>
      <c r="BA63">
        <v>0.11767712922641616</v>
      </c>
      <c r="BC63">
        <v>9.125161445964694E-2</v>
      </c>
      <c r="BD63">
        <v>8.4818106151191897E-2</v>
      </c>
      <c r="BE63">
        <v>8.139320741451922E-2</v>
      </c>
      <c r="BF63">
        <v>7.8200018379438282E-2</v>
      </c>
      <c r="BG63">
        <v>7.7445036475029191E-2</v>
      </c>
      <c r="BH63">
        <v>7.8770447115214109E-2</v>
      </c>
      <c r="BI63">
        <v>8.3797072544690279E-2</v>
      </c>
      <c r="BJ63">
        <v>8.934391059943779E-2</v>
      </c>
      <c r="BK63">
        <v>9.8186514752051826E-2</v>
      </c>
      <c r="BL63">
        <v>0.10581589546374191</v>
      </c>
      <c r="BM63">
        <v>0.11767866138218139</v>
      </c>
      <c r="BO63" t="s">
        <v>32</v>
      </c>
      <c r="BP63">
        <v>43200</v>
      </c>
      <c r="BQ63" t="s">
        <v>149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  <c r="CD63">
        <v>9.1416309885728464E-2</v>
      </c>
      <c r="CE63">
        <v>8.4958978175222577E-2</v>
      </c>
      <c r="CF63">
        <v>8.1507453432448862E-2</v>
      </c>
      <c r="CG63">
        <v>7.8256760627652605E-2</v>
      </c>
      <c r="CH63">
        <v>7.7443109932708407E-2</v>
      </c>
      <c r="CI63">
        <v>7.8695831248195944E-2</v>
      </c>
      <c r="CJ63">
        <v>8.365166692501462E-2</v>
      </c>
      <c r="CK63">
        <v>8.9168758764224337E-2</v>
      </c>
      <c r="CL63">
        <v>9.7992961222165609E-2</v>
      </c>
      <c r="CM63">
        <v>0.10561738468668354</v>
      </c>
      <c r="CN63">
        <v>0.11747987460553856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_xll.qlBlackVolTermStructureBlackVol(VolSurface_EURGBP!$H$2,$J64,L$60/$W40,TRUE)</f>
        <v>7.9134361228179018E-2</v>
      </c>
      <c r="M64" s="92">
        <f>_xll.qlBlackVolTermStructureBlackVol(VolSurface_EURGBP!$H$2,$J64,M$60/$W40,TRUE)</f>
        <v>7.8553324981477018E-2</v>
      </c>
      <c r="N64" s="92">
        <f>_xll.qlBlackVolTermStructureBlackVol(VolSurface_EURGBP!$H$2,$J64,N$60/$W40,TRUE)</f>
        <v>7.8455055532560644E-2</v>
      </c>
      <c r="O64" s="92">
        <f>_xll.qlBlackVolTermStructureBlackVol(VolSurface_EURGBP!$H$2,$J64,O$60/$W40,TRUE)</f>
        <v>7.8702272550765798E-2</v>
      </c>
      <c r="P64" s="92">
        <f>_xll.qlBlackVolTermStructureBlackVol(VolSurface_EURGBP!$H$2,$J64,P$60/$W40,TRUE)</f>
        <v>7.9197635337246691E-2</v>
      </c>
      <c r="Q64" s="92">
        <f>_xll.qlBlackVolTermStructureBlackVol(VolSurface_EURGBP!$H$2,$J64,Q$60/$W40,TRUE)</f>
        <v>8.0185112419934396E-2</v>
      </c>
      <c r="R64" s="92">
        <f>_xll.qlBlackVolTermStructureBlackVol(VolSurface_EURGBP!$H$2,$J64,R$60/$W40,TRUE)</f>
        <v>8.1781842828642287E-2</v>
      </c>
      <c r="S64" s="92">
        <f>_xll.qlBlackVolTermStructureBlackVol(VolSurface_EURGBP!$H$2,$J64,S$60/$W40,TRUE)</f>
        <v>8.3339281566998352E-2</v>
      </c>
      <c r="T64" s="92">
        <f>_xll.qlBlackVolTermStructureBlackVol(VolSurface_EURGBP!$H$2,$J64,T$60/$W40,TRUE)</f>
        <v>8.5831212309370936E-2</v>
      </c>
      <c r="U64" s="92">
        <f>_xll.qlBlackVolTermStructureBlackVol(VolSurface_EURGBP!$H$2,$J64,U$60/$W40,TRUE)</f>
        <v>8.8131987724070215E-2</v>
      </c>
      <c r="V64" s="93">
        <f>_xll.qlBlackVolTermStructureBlackVol(VolSurface_EURGBP!$H$2,$J64,V$60/$W40,TRUE)</f>
        <v>9.1957005254369423E-2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8.7104340751086681E-2</v>
      </c>
      <c r="AR64">
        <v>8.2511009974566868E-2</v>
      </c>
      <c r="AS64">
        <v>8.0294509091680621E-2</v>
      </c>
      <c r="AT64">
        <v>7.8599359367100788E-2</v>
      </c>
      <c r="AU64">
        <v>7.8608442333274103E-2</v>
      </c>
      <c r="AV64">
        <v>8.0168314727216194E-2</v>
      </c>
      <c r="AW64">
        <v>8.4454739456403985E-2</v>
      </c>
      <c r="AX64">
        <v>8.8970898218766845E-2</v>
      </c>
      <c r="AY64">
        <v>9.6190627954640576E-2</v>
      </c>
      <c r="AZ64">
        <v>0.10249348074461988</v>
      </c>
      <c r="BA64">
        <v>0.11241483467864956</v>
      </c>
      <c r="BC64">
        <v>8.7103399560189324E-2</v>
      </c>
      <c r="BD64">
        <v>8.2510276006373923E-2</v>
      </c>
      <c r="BE64">
        <v>8.0293976118430477E-2</v>
      </c>
      <c r="BF64">
        <v>7.8599198488287045E-2</v>
      </c>
      <c r="BG64">
        <v>7.8608611255819111E-2</v>
      </c>
      <c r="BH64">
        <v>8.0168862232734964E-2</v>
      </c>
      <c r="BI64">
        <v>8.4455662348375482E-2</v>
      </c>
      <c r="BJ64">
        <v>8.8971997206286568E-2</v>
      </c>
      <c r="BK64">
        <v>9.61918542941608E-2</v>
      </c>
      <c r="BL64">
        <v>0.1024947518090642</v>
      </c>
      <c r="BM64">
        <v>0.11241612395068837</v>
      </c>
      <c r="BO64" t="s">
        <v>33</v>
      </c>
      <c r="BP64">
        <v>43291</v>
      </c>
      <c r="BQ64" t="s">
        <v>150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  <c r="CD64">
        <v>8.7414879021270403E-2</v>
      </c>
      <c r="CE64">
        <v>8.2754633297184674E-2</v>
      </c>
      <c r="CF64">
        <v>8.0473070732783675E-2</v>
      </c>
      <c r="CG64">
        <v>7.8656908329255024E-2</v>
      </c>
      <c r="CH64">
        <v>7.8557990477270787E-2</v>
      </c>
      <c r="CI64">
        <v>7.9992935620542577E-2</v>
      </c>
      <c r="CJ64">
        <v>8.4154481090856076E-2</v>
      </c>
      <c r="CK64">
        <v>8.8611730343960138E-2</v>
      </c>
      <c r="CL64">
        <v>9.5788704746668174E-2</v>
      </c>
      <c r="CM64">
        <v>0.10207646457446366</v>
      </c>
      <c r="CN64">
        <v>0.11199153979040724</v>
      </c>
    </row>
    <row r="65" spans="2:92">
      <c r="B65" s="15" t="s">
        <v>20</v>
      </c>
      <c r="C65" s="26"/>
      <c r="D65" s="36" t="b">
        <f>IF(D64,_xll.qlRealMCSimulationCalcAssetAdjuster(D62,B69:B126,C17:C18,D63),"[DISABLED]")</f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_xll.qlBlackVolTermStructureBlackVol(VolSurface_EURGBP!$H$2,$J65,L$60/$W41,TRUE)</f>
        <v>7.9869795192369739E-2</v>
      </c>
      <c r="M65" s="95">
        <f>_xll.qlBlackVolTermStructureBlackVol(VolSurface_EURGBP!$H$2,$J65,M$60/$W41,TRUE)</f>
        <v>7.949760140021897E-2</v>
      </c>
      <c r="N65" s="95">
        <f>_xll.qlBlackVolTermStructureBlackVol(VolSurface_EURGBP!$H$2,$J65,N$60/$W41,TRUE)</f>
        <v>7.949661630021404E-2</v>
      </c>
      <c r="O65" s="95">
        <f>_xll.qlBlackVolTermStructureBlackVol(VolSurface_EURGBP!$H$2,$J65,O$60/$W41,TRUE)</f>
        <v>7.9821836846337785E-2</v>
      </c>
      <c r="P65" s="95">
        <f>_xll.qlBlackVolTermStructureBlackVol(VolSurface_EURGBP!$H$2,$J65,P$60/$W41,TRUE)</f>
        <v>8.0327890271510591E-2</v>
      </c>
      <c r="Q65" s="95">
        <f>_xll.qlBlackVolTermStructureBlackVol(VolSurface_EURGBP!$H$2,$J65,Q$60/$W41,TRUE)</f>
        <v>8.1269363029002575E-2</v>
      </c>
      <c r="R65" s="95">
        <f>_xll.qlBlackVolTermStructureBlackVol(VolSurface_EURGBP!$H$2,$J65,R$60/$W41,TRUE)</f>
        <v>8.2739838276068539E-2</v>
      </c>
      <c r="S65" s="95">
        <f>_xll.qlBlackVolTermStructureBlackVol(VolSurface_EURGBP!$H$2,$J65,S$60/$W41,TRUE)</f>
        <v>8.4153162482268132E-2</v>
      </c>
      <c r="T65" s="95">
        <f>_xll.qlBlackVolTermStructureBlackVol(VolSurface_EURGBP!$H$2,$J65,T$60/$W41,TRUE)</f>
        <v>8.6400888517709218E-2</v>
      </c>
      <c r="U65" s="95">
        <f>_xll.qlBlackVolTermStructureBlackVol(VolSurface_EURGBP!$H$2,$J65,U$60/$W41,TRUE)</f>
        <v>8.8473389687547269E-2</v>
      </c>
      <c r="V65" s="96">
        <f>_xll.qlBlackVolTermStructureBlackVol(VolSurface_EURGBP!$H$2,$J65,V$60/$W41,TRUE)</f>
        <v>9.1925182650179835E-2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8.6423727946883799E-2</v>
      </c>
      <c r="AR65">
        <v>8.2531616529074869E-2</v>
      </c>
      <c r="AS65">
        <v>8.074406555520873E-2</v>
      </c>
      <c r="AT65">
        <v>7.9520542365541708E-2</v>
      </c>
      <c r="AU65">
        <v>7.9716927686499156E-2</v>
      </c>
      <c r="AV65">
        <v>8.1253662537142141E-2</v>
      </c>
      <c r="AW65">
        <v>8.5160363758074537E-2</v>
      </c>
      <c r="AX65">
        <v>8.9229522523730218E-2</v>
      </c>
      <c r="AY65">
        <v>9.5761066221341631E-2</v>
      </c>
      <c r="AZ65">
        <v>0.10150315498351596</v>
      </c>
      <c r="BA65">
        <v>0.11060558372453987</v>
      </c>
      <c r="BC65">
        <v>8.6422914725898442E-2</v>
      </c>
      <c r="BD65">
        <v>8.2531010780358613E-2</v>
      </c>
      <c r="BE65">
        <v>8.074364934398448E-2</v>
      </c>
      <c r="BF65">
        <v>7.9520457177063339E-2</v>
      </c>
      <c r="BG65">
        <v>7.9717122864484694E-2</v>
      </c>
      <c r="BH65">
        <v>8.1254174394769063E-2</v>
      </c>
      <c r="BI65">
        <v>8.5161196133154052E-2</v>
      </c>
      <c r="BJ65">
        <v>8.923051334908759E-2</v>
      </c>
      <c r="BK65">
        <v>9.5762179870173575E-2</v>
      </c>
      <c r="BL65">
        <v>0.10150431648372833</v>
      </c>
      <c r="BM65">
        <v>0.11060677075693007</v>
      </c>
      <c r="BO65" t="s">
        <v>24</v>
      </c>
      <c r="BP65">
        <v>43383</v>
      </c>
      <c r="BQ65" t="s">
        <v>151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  <c r="CD65">
        <v>8.6922663667921285E-2</v>
      </c>
      <c r="CE65">
        <v>8.2907946921267198E-2</v>
      </c>
      <c r="CF65">
        <v>8.1007856261654396E-2</v>
      </c>
      <c r="CG65">
        <v>7.9586175003489218E-2</v>
      </c>
      <c r="CH65">
        <v>7.9612839400013222E-2</v>
      </c>
      <c r="CI65">
        <v>8.0955589427603919E-2</v>
      </c>
      <c r="CJ65">
        <v>8.4663467448165983E-2</v>
      </c>
      <c r="CK65">
        <v>8.8633447592591813E-2</v>
      </c>
      <c r="CL65">
        <v>9.5087666137952012E-2</v>
      </c>
      <c r="CM65">
        <v>0.10079941820762416</v>
      </c>
      <c r="CN65">
        <v>0.10988533316188258</v>
      </c>
    </row>
    <row r="66" spans="2:92">
      <c r="D66" t="str">
        <f>_xll.ohRangeRetrieveError(D63)</f>
        <v/>
      </c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8">L60</f>
        <v>0.93783084196211497</v>
      </c>
      <c r="M68" s="78">
        <f t="shared" si="18"/>
        <v>0.9525250595146586</v>
      </c>
      <c r="N68" s="78">
        <f t="shared" si="18"/>
        <v>0.9621378809473865</v>
      </c>
      <c r="O68" s="78">
        <f t="shared" si="18"/>
        <v>0.97580128526763166</v>
      </c>
      <c r="P68" s="78">
        <f t="shared" si="18"/>
        <v>0.98642410226775057</v>
      </c>
      <c r="Q68" s="78">
        <f t="shared" si="18"/>
        <v>1</v>
      </c>
      <c r="R68" s="78">
        <f t="shared" si="18"/>
        <v>1.0159173094247689</v>
      </c>
      <c r="S68" s="78">
        <f t="shared" si="18"/>
        <v>1.0286587116064256</v>
      </c>
      <c r="T68" s="78">
        <f t="shared" si="18"/>
        <v>1.0464573763345759</v>
      </c>
      <c r="U68" s="78">
        <f t="shared" si="18"/>
        <v>1.061404861051086</v>
      </c>
      <c r="V68" s="67">
        <f t="shared" si="18"/>
        <v>1.0846836371535387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7.7321097316025475E-2</v>
      </c>
      <c r="M69" s="171">
        <f>_xll.qlLocalVTSLocalVol($G$26,$J69,M$68,TRUE)</f>
        <v>6.2637003430659074E-2</v>
      </c>
      <c r="N69" s="171">
        <f>_xll.qlLocalVTSLocalVol($G$26,$J69,N$68,TRUE)</f>
        <v>5.4452433611380975E-2</v>
      </c>
      <c r="O69" s="171">
        <f>_xll.qlLocalVTSLocalVol($G$26,$J69,O$68,TRUE)</f>
        <v>4.5814063149493302E-2</v>
      </c>
      <c r="P69" s="171">
        <f>_xll.qlLocalVTSLocalVol($G$26,$J69,P$68,TRUE)</f>
        <v>4.2496163369768775E-2</v>
      </c>
      <c r="Q69" s="171">
        <f>_xll.qlLocalVTSLocalVol($G$26,$J69,Q$68,TRUE)</f>
        <v>4.3356710206360706E-2</v>
      </c>
      <c r="R69" s="171">
        <f>_xll.qlLocalVTSLocalVol($G$26,$J69,R$68,TRUE)</f>
        <v>5.0738190064396033E-2</v>
      </c>
      <c r="S69" s="171">
        <f>_xll.qlLocalVTSLocalVol($G$26,$J69,S$68,TRUE)</f>
        <v>5.991311418133425E-2</v>
      </c>
      <c r="T69" s="171">
        <f>_xll.qlLocalVTSLocalVol($G$26,$J69,T$68,TRUE)</f>
        <v>7.5260105195016344E-2</v>
      </c>
      <c r="U69" s="171">
        <f>_xll.qlLocalVTSLocalVol($G$26,$J69,U$68,TRUE)</f>
        <v>8.9258171725202007E-2</v>
      </c>
      <c r="V69" s="172">
        <f>_xll.qlLocalVTSLocalVol($G$26,$J69,V$68,TRUE)</f>
        <v>0.1118256844328511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0.15934101237278331</v>
      </c>
      <c r="CE69">
        <v>0.11919902139391206</v>
      </c>
      <c r="CF69">
        <v>9.4672150548288092E-2</v>
      </c>
      <c r="CG69">
        <v>6.4230112860524699E-2</v>
      </c>
      <c r="CH69">
        <v>4.7256641121022583E-2</v>
      </c>
      <c r="CI69">
        <v>4.3356710206360706E-2</v>
      </c>
      <c r="CJ69">
        <v>6.69454233590491E-2</v>
      </c>
      <c r="CK69">
        <v>9.4482246859751845E-2</v>
      </c>
      <c r="CL69">
        <v>0.13618361432452847</v>
      </c>
      <c r="CM69">
        <v>0.17112876662431648</v>
      </c>
      <c r="CN69">
        <v>0.22497139558913265</v>
      </c>
    </row>
    <row r="70" spans="2:92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9.0238061785767321E-2</v>
      </c>
      <c r="M70" s="174">
        <f>_xll.qlLocalVTSLocalVol($G$26,$J70,M$68,TRUE)</f>
        <v>8.023616282317711E-2</v>
      </c>
      <c r="N70" s="174">
        <f>_xll.qlLocalVTSLocalVol($G$26,$J70,N$68,TRUE)</f>
        <v>7.504086321750944E-2</v>
      </c>
      <c r="O70" s="174">
        <f>_xll.qlLocalVTSLocalVol($G$26,$J70,O$68,TRUE)</f>
        <v>6.994933107593726E-2</v>
      </c>
      <c r="P70" s="174">
        <f>_xll.qlLocalVTSLocalVol($G$26,$J70,P$68,TRUE)</f>
        <v>6.8100610433006886E-2</v>
      </c>
      <c r="Q70" s="174">
        <f>_xll.qlLocalVTSLocalVol($G$26,$J70,Q$68,TRUE)</f>
        <v>6.8480726777785508E-2</v>
      </c>
      <c r="R70" s="174">
        <f>_xll.qlLocalVTSLocalVol($G$26,$J70,R$68,TRUE)</f>
        <v>7.2336667417286254E-2</v>
      </c>
      <c r="S70" s="174">
        <f>_xll.qlLocalVTSLocalVol($G$26,$J70,S$68,TRUE)</f>
        <v>7.7406212054293946E-2</v>
      </c>
      <c r="T70" s="174">
        <f>_xll.qlLocalVTSLocalVol($G$26,$J70,T$68,TRUE)</f>
        <v>8.6404745856748982E-2</v>
      </c>
      <c r="U70" s="174">
        <f>_xll.qlLocalVTSLocalVol($G$26,$J70,U$68,TRUE)</f>
        <v>9.5028846546253112E-2</v>
      </c>
      <c r="V70" s="175">
        <f>_xll.qlLocalVTSLocalVol($G$26,$J70,V$68,TRUE)</f>
        <v>0.10948668494719507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0.15286510968038938</v>
      </c>
      <c r="CE70">
        <v>0.12141794895040556</v>
      </c>
      <c r="CF70">
        <v>0.10281774909291215</v>
      </c>
      <c r="CG70">
        <v>8.1283093779903892E-2</v>
      </c>
      <c r="CH70">
        <v>7.0768779364614565E-2</v>
      </c>
      <c r="CI70">
        <v>6.8480726777785508E-2</v>
      </c>
      <c r="CJ70">
        <v>8.145895972807668E-2</v>
      </c>
      <c r="CK70">
        <v>9.832379905659254E-2</v>
      </c>
      <c r="CL70">
        <v>0.12557968953212534</v>
      </c>
      <c r="CM70">
        <v>0.14917586010508044</v>
      </c>
      <c r="CN70">
        <v>0.18613388165880976</v>
      </c>
    </row>
    <row r="71" spans="2:92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8.1877396470331681E-2</v>
      </c>
      <c r="M71" s="174">
        <f>_xll.qlLocalVTSLocalVol($G$26,$J71,M$68,TRUE)</f>
        <v>7.6429761743142435E-2</v>
      </c>
      <c r="N71" s="174">
        <f>_xll.qlLocalVTSLocalVol($G$26,$J71,N$68,TRUE)</f>
        <v>7.37889963286152E-2</v>
      </c>
      <c r="O71" s="174">
        <f>_xll.qlLocalVTSLocalVol($G$26,$J71,O$68,TRUE)</f>
        <v>7.1473604332186733E-2</v>
      </c>
      <c r="P71" s="174">
        <f>_xll.qlLocalVTSLocalVol($G$26,$J71,P$68,TRUE)</f>
        <v>7.0917738895402788E-2</v>
      </c>
      <c r="Q71" s="174">
        <f>_xll.qlLocalVTSLocalVol($G$26,$J71,Q$68,TRUE)</f>
        <v>7.1787070187456808E-2</v>
      </c>
      <c r="R71" s="174">
        <f>_xll.qlLocalVTSLocalVol($G$26,$J71,R$68,TRUE)</f>
        <v>7.4852331714485229E-2</v>
      </c>
      <c r="S71" s="174">
        <f>_xll.qlLocalVTSLocalVol($G$26,$J71,S$68,TRUE)</f>
        <v>7.8615157255711429E-2</v>
      </c>
      <c r="T71" s="174">
        <f>_xll.qlLocalVTSLocalVol($G$26,$J71,T$68,TRUE)</f>
        <v>8.5304147153284479E-2</v>
      </c>
      <c r="U71" s="174">
        <f>_xll.qlLocalVTSLocalVol($G$26,$J71,U$68,TRUE)</f>
        <v>9.1811248586401217E-2</v>
      </c>
      <c r="V71" s="175">
        <f>_xll.qlLocalVTSLocalVol($G$26,$J71,V$68,TRUE)</f>
        <v>0.10289838770509413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0.12028275398763123</v>
      </c>
      <c r="CE71">
        <v>0.10041519470988668</v>
      </c>
      <c r="CF71">
        <v>8.9144893102752004E-2</v>
      </c>
      <c r="CG71">
        <v>7.6980983594155436E-2</v>
      </c>
      <c r="CH71">
        <v>7.1810418123624417E-2</v>
      </c>
      <c r="CI71">
        <v>7.1787070187456808E-2</v>
      </c>
      <c r="CJ71">
        <v>8.1616546930755998E-2</v>
      </c>
      <c r="CK71">
        <v>9.4320828766159659E-2</v>
      </c>
      <c r="CL71">
        <v>0.11540321618664542</v>
      </c>
      <c r="CM71">
        <v>0.13387718842385266</v>
      </c>
      <c r="CN71">
        <v>0.16286292550216025</v>
      </c>
    </row>
    <row r="72" spans="2:92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8.1101814383334914E-2</v>
      </c>
      <c r="M72" s="174">
        <f>_xll.qlLocalVTSLocalVol($G$26,$J72,M$68,TRUE)</f>
        <v>7.628486247494419E-2</v>
      </c>
      <c r="N72" s="174">
        <f>_xll.qlLocalVTSLocalVol($G$26,$J72,N$68,TRUE)</f>
        <v>7.3952303913239842E-2</v>
      </c>
      <c r="O72" s="174">
        <f>_xll.qlLocalVTSLocalVol($G$26,$J72,O$68,TRUE)</f>
        <v>7.184571523145325E-2</v>
      </c>
      <c r="P72" s="174">
        <f>_xll.qlLocalVTSLocalVol($G$26,$J72,P$68,TRUE)</f>
        <v>7.1218955121388039E-2</v>
      </c>
      <c r="Q72" s="174">
        <f>_xll.qlLocalVTSLocalVol($G$26,$J72,Q$68,TRUE)</f>
        <v>7.1681459080631282E-2</v>
      </c>
      <c r="R72" s="174">
        <f>_xll.qlLocalVTSLocalVol($G$26,$J72,R$68,TRUE)</f>
        <v>7.3876744396807761E-2</v>
      </c>
      <c r="S72" s="174">
        <f>_xll.qlLocalVTSLocalVol($G$26,$J72,S$68,TRUE)</f>
        <v>7.6733212115295477E-2</v>
      </c>
      <c r="T72" s="174">
        <f>_xll.qlLocalVTSLocalVol($G$26,$J72,T$68,TRUE)</f>
        <v>8.2009091111411164E-2</v>
      </c>
      <c r="U72" s="174">
        <f>_xll.qlLocalVTSLocalVol($G$26,$J72,U$68,TRUE)</f>
        <v>8.7308636775903822E-2</v>
      </c>
      <c r="V72" s="175">
        <f>_xll.qlLocalVTSLocalVol($G$26,$J72,V$68,TRUE)</f>
        <v>9.6615853748542466E-2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0.11670896688953736</v>
      </c>
      <c r="CE72">
        <v>9.7959086190683914E-2</v>
      </c>
      <c r="CF72">
        <v>8.7621738942903996E-2</v>
      </c>
      <c r="CG72">
        <v>7.6770648217256807E-2</v>
      </c>
      <c r="CH72">
        <v>7.2165165194123762E-2</v>
      </c>
      <c r="CI72">
        <v>7.1681459080631282E-2</v>
      </c>
      <c r="CJ72">
        <v>7.9074951080568556E-2</v>
      </c>
      <c r="CK72">
        <v>8.9387666715035133E-2</v>
      </c>
      <c r="CL72">
        <v>0.10742751677683138</v>
      </c>
      <c r="CM72">
        <v>0.1238353426685237</v>
      </c>
      <c r="CN72">
        <v>0.15028306435039426</v>
      </c>
    </row>
    <row r="73" spans="2:92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8.1295400834549128E-2</v>
      </c>
      <c r="M73" s="177">
        <f>_xll.qlLocalVTSLocalVol($G$26,$J73,M$68,TRUE)</f>
        <v>7.7531069459749705E-2</v>
      </c>
      <c r="N73" s="177">
        <f>_xll.qlLocalVTSLocalVol($G$26,$J73,N$68,TRUE)</f>
        <v>7.5721019924745475E-2</v>
      </c>
      <c r="O73" s="177">
        <f>_xll.qlLocalVTSLocalVol($G$26,$J73,O$68,TRUE)</f>
        <v>7.4098344158868332E-2</v>
      </c>
      <c r="P73" s="177">
        <f>_xll.qlLocalVTSLocalVol($G$26,$J73,P$68,TRUE)</f>
        <v>7.362312275904194E-2</v>
      </c>
      <c r="Q73" s="177">
        <f>_xll.qlLocalVTSLocalVol($G$26,$J73,Q$68,TRUE)</f>
        <v>7.3991559332113294E-2</v>
      </c>
      <c r="R73" s="177">
        <f>_xll.qlLocalVTSLocalVol($G$26,$J73,R$68,TRUE)</f>
        <v>7.5701526111709896E-2</v>
      </c>
      <c r="S73" s="177">
        <f>_xll.qlLocalVTSLocalVol($G$26,$J73,S$68,TRUE)</f>
        <v>7.7926644269014481E-2</v>
      </c>
      <c r="T73" s="177">
        <f>_xll.qlLocalVTSLocalVol($G$26,$J73,T$68,TRUE)</f>
        <v>8.2049395884994325E-2</v>
      </c>
      <c r="U73" s="177">
        <f>_xll.qlLocalVTSLocalVol($G$26,$J73,U$68,TRUE)</f>
        <v>8.6205841563581687E-2</v>
      </c>
      <c r="V73" s="178">
        <f>_xll.qlLocalVTSLocalVol($G$26,$J73,V$68,TRUE)</f>
        <v>9.3530004739549186E-2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0.10957634573772355</v>
      </c>
      <c r="CE73">
        <v>9.4624528543282016E-2</v>
      </c>
      <c r="CF73">
        <v>8.6428976365395982E-2</v>
      </c>
      <c r="CG73">
        <v>7.7909269384724159E-2</v>
      </c>
      <c r="CH73">
        <v>7.4343175964198455E-2</v>
      </c>
      <c r="CI73">
        <v>7.3991559332113294E-2</v>
      </c>
      <c r="CJ73">
        <v>7.9754450555332923E-2</v>
      </c>
      <c r="CK73">
        <v>8.7839690807626547E-2</v>
      </c>
      <c r="CL73">
        <v>0.1020571810388593</v>
      </c>
      <c r="CM73">
        <v>0.11500118615377665</v>
      </c>
      <c r="CN73">
        <v>0.13580915050672401</v>
      </c>
    </row>
    <row r="74" spans="2:92">
      <c r="B74">
        <v>1.3698630136986301E-2</v>
      </c>
      <c r="D74">
        <f t="shared" si="19"/>
        <v>7.4999999999999997E-2</v>
      </c>
    </row>
    <row r="75" spans="2:92">
      <c r="B75">
        <v>1.643835616438356E-2</v>
      </c>
      <c r="D75">
        <f t="shared" si="19"/>
        <v>8.7499999999999994E-2</v>
      </c>
    </row>
    <row r="76" spans="2:92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92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ValuationDate!C2+VanillasCross3M!J77*365</f>
        <v>43365</v>
      </c>
      <c r="L77" s="233">
        <f>_xll.qlCalendarAdjust("NullCalendar",K77,"Following")</f>
        <v>43365</v>
      </c>
    </row>
    <row r="78" spans="2:92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92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obj_003d4#0001</v>
      </c>
      <c r="K79" t="str">
        <f>D18</f>
        <v>obj_003d5#0001</v>
      </c>
      <c r="L79" t="str">
        <f>D49</f>
        <v>obj_003d6#0001</v>
      </c>
    </row>
    <row r="80" spans="2:92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obj_003da#0001</v>
      </c>
      <c r="K80" t="str">
        <f>_xll.qlLocalVTSFromGBSProcess(,K79)</f>
        <v>obj_003db#0001</v>
      </c>
      <c r="L80" t="str">
        <f>_xll.qlLocalVTSFromGBSProcess(,L79)</f>
        <v>obj_003dc#0001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27">
      <c r="B97">
        <v>7.6712328767123292E-2</v>
      </c>
      <c r="D97">
        <f t="shared" si="19"/>
        <v>0.36250000000000016</v>
      </c>
    </row>
    <row r="98" spans="2:27">
      <c r="B98">
        <v>7.9452054794520555E-2</v>
      </c>
      <c r="D98">
        <f t="shared" si="19"/>
        <v>0.37500000000000017</v>
      </c>
    </row>
    <row r="99" spans="2:27">
      <c r="B99">
        <v>8.2191780821917804E-2</v>
      </c>
      <c r="D99">
        <f t="shared" si="19"/>
        <v>0.38750000000000018</v>
      </c>
    </row>
    <row r="100" spans="2:27">
      <c r="B100">
        <v>8.4931506849315067E-2</v>
      </c>
      <c r="D100">
        <f t="shared" si="19"/>
        <v>0.40000000000000019</v>
      </c>
    </row>
    <row r="101" spans="2:27">
      <c r="B101">
        <v>8.7671232876712329E-2</v>
      </c>
      <c r="D101">
        <f t="shared" si="19"/>
        <v>0.4125000000000002</v>
      </c>
    </row>
    <row r="102" spans="2:27">
      <c r="B102">
        <v>9.0410958904109592E-2</v>
      </c>
      <c r="D102">
        <f t="shared" ref="D102:D133" si="20">D101+$D$69</f>
        <v>0.42500000000000021</v>
      </c>
    </row>
    <row r="103" spans="2:27">
      <c r="B103">
        <v>9.3150684931506855E-2</v>
      </c>
      <c r="D103">
        <f t="shared" si="20"/>
        <v>0.43750000000000022</v>
      </c>
    </row>
    <row r="104" spans="2:27">
      <c r="B104">
        <v>9.5890410958904104E-2</v>
      </c>
      <c r="D104">
        <f t="shared" si="20"/>
        <v>0.45000000000000023</v>
      </c>
    </row>
    <row r="105" spans="2:27">
      <c r="B105">
        <v>9.8630136986301367E-2</v>
      </c>
      <c r="D105">
        <f t="shared" si="20"/>
        <v>0.46250000000000024</v>
      </c>
    </row>
    <row r="106" spans="2:27">
      <c r="B106">
        <v>0.10136986301369863</v>
      </c>
      <c r="D106">
        <f t="shared" si="20"/>
        <v>0.47500000000000026</v>
      </c>
    </row>
    <row r="107" spans="2:27">
      <c r="B107">
        <v>0.10410958904109589</v>
      </c>
      <c r="D107">
        <f t="shared" si="20"/>
        <v>0.48750000000000027</v>
      </c>
    </row>
    <row r="108" spans="2:27">
      <c r="B108">
        <v>0.10684931506849316</v>
      </c>
      <c r="D108">
        <f t="shared" si="20"/>
        <v>0.50000000000000022</v>
      </c>
    </row>
    <row r="109" spans="2:27">
      <c r="B109">
        <v>0.1095890410958904</v>
      </c>
      <c r="D109">
        <f t="shared" si="20"/>
        <v>0.51250000000000018</v>
      </c>
      <c r="AA109" t="s">
        <v>164</v>
      </c>
    </row>
    <row r="110" spans="2:27">
      <c r="B110">
        <v>0.11232876712328767</v>
      </c>
      <c r="D110">
        <f t="shared" si="20"/>
        <v>0.52500000000000013</v>
      </c>
      <c r="AA110" t="s">
        <v>165</v>
      </c>
    </row>
    <row r="111" spans="2:27">
      <c r="B111">
        <v>0.11506849315068493</v>
      </c>
      <c r="D111">
        <f t="shared" si="20"/>
        <v>0.53750000000000009</v>
      </c>
    </row>
    <row r="112" spans="2:27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791"/>
  <sheetViews>
    <sheetView showGridLines="0" topLeftCell="A44" zoomScale="85" zoomScaleNormal="85" workbookViewId="0">
      <selection activeCell="C64" sqref="C64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48.88671875" customWidth="1"/>
    <col min="6" max="6" width="14" bestFit="1" customWidth="1"/>
    <col min="7" max="7" width="14.44140625" bestFit="1" customWidth="1"/>
    <col min="9" max="9" width="10.44140625" bestFit="1" customWidth="1"/>
    <col min="10" max="10" width="11.109375" customWidth="1"/>
    <col min="11" max="11" width="17.21875" customWidth="1"/>
    <col min="12" max="12" width="13.33203125" customWidth="1"/>
    <col min="17" max="17" width="7" customWidth="1"/>
    <col min="20" max="20" width="7.88671875" customWidth="1"/>
  </cols>
  <sheetData>
    <row r="1" spans="2:23">
      <c r="K1" s="113" t="s">
        <v>8</v>
      </c>
      <c r="L1" s="113" t="s">
        <v>104</v>
      </c>
    </row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34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obj_003bd#0002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>
        <f t="array" ref="L4:V4">VolSurface_EURGBP!Q18:AA18</f>
        <v>0.87151206299808792</v>
      </c>
      <c r="M4" s="68">
        <v>0.90216284644338041</v>
      </c>
      <c r="N4" s="68">
        <v>0.92234769785879311</v>
      </c>
      <c r="O4" s="68">
        <v>0.95081286797024822</v>
      </c>
      <c r="P4" s="68">
        <v>0.97294871335629129</v>
      </c>
      <c r="Q4" s="68">
        <v>1</v>
      </c>
      <c r="R4" s="68">
        <v>1.0371120792715558</v>
      </c>
      <c r="S4" s="68">
        <v>1.0668476834085139</v>
      </c>
      <c r="T4" s="68">
        <v>1.1095919855494891</v>
      </c>
      <c r="U4" s="68">
        <v>1.1457807621080653</v>
      </c>
      <c r="V4" s="69">
        <v>1.203642429536993</v>
      </c>
      <c r="W4" t="s">
        <v>158</v>
      </c>
    </row>
    <row r="5" spans="2:23">
      <c r="B5" s="7" t="s">
        <v>5</v>
      </c>
      <c r="C5" s="8">
        <v>0</v>
      </c>
      <c r="D5" s="9" t="str">
        <f>_xll.qlFlatForward(,,"NullCalendar",C5)</f>
        <v>obj_003be#0002</v>
      </c>
      <c r="F5" s="38" t="s">
        <v>100</v>
      </c>
      <c r="G5" s="39" t="str">
        <f>_xll.qlRealMCAsset(,,C17)</f>
        <v>obj_003bf#0002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70" t="str">
        <f t="shared" ref="L5:V9" si="0">$K5&amp;TEXT(L$4*100,"000")</f>
        <v>10Nov2017087</v>
      </c>
      <c r="M5" s="71" t="str">
        <f t="shared" si="0"/>
        <v>10Nov2017090</v>
      </c>
      <c r="N5" s="71" t="str">
        <f t="shared" si="0"/>
        <v>10Nov2017092</v>
      </c>
      <c r="O5" s="71" t="str">
        <f t="shared" si="0"/>
        <v>10Nov2017095</v>
      </c>
      <c r="P5" s="71" t="str">
        <f t="shared" si="0"/>
        <v>10Nov2017097</v>
      </c>
      <c r="Q5" s="71" t="str">
        <f t="shared" si="0"/>
        <v>10Nov2017100</v>
      </c>
      <c r="R5" s="71" t="str">
        <f t="shared" si="0"/>
        <v>10Nov2017104</v>
      </c>
      <c r="S5" s="71" t="str">
        <f t="shared" si="0"/>
        <v>10Nov2017107</v>
      </c>
      <c r="T5" s="71" t="str">
        <f t="shared" si="0"/>
        <v>10Nov2017111</v>
      </c>
      <c r="U5" s="71" t="str">
        <f t="shared" si="0"/>
        <v>10Nov2017115</v>
      </c>
      <c r="V5" s="57" t="str">
        <f t="shared" si="0"/>
        <v>10Nov2017120</v>
      </c>
      <c r="W5" s="57" t="str">
        <f>$K5&amp;TEXT(W$4,"000")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obj_003c0#0002</v>
      </c>
      <c r="F6" s="40" t="s">
        <v>101</v>
      </c>
      <c r="G6" s="41" t="str">
        <f>_xll.qlRealMCAsset(,,C18)</f>
        <v>obj_003c1#0002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72" t="str">
        <f t="shared" si="0"/>
        <v>10Jan2018087</v>
      </c>
      <c r="M6" s="53" t="str">
        <f t="shared" si="0"/>
        <v>10Jan2018090</v>
      </c>
      <c r="N6" s="53" t="str">
        <f t="shared" si="0"/>
        <v>10Jan2018092</v>
      </c>
      <c r="O6" s="53" t="str">
        <f t="shared" si="0"/>
        <v>10Jan2018095</v>
      </c>
      <c r="P6" s="53" t="str">
        <f t="shared" si="0"/>
        <v>10Jan2018097</v>
      </c>
      <c r="Q6" s="53" t="str">
        <f t="shared" si="0"/>
        <v>10Jan2018100</v>
      </c>
      <c r="R6" s="53" t="str">
        <f t="shared" si="0"/>
        <v>10Jan2018104</v>
      </c>
      <c r="S6" s="53" t="str">
        <f t="shared" si="0"/>
        <v>10Jan2018107</v>
      </c>
      <c r="T6" s="53" t="str">
        <f t="shared" si="0"/>
        <v>10Jan2018111</v>
      </c>
      <c r="U6" s="53" t="str">
        <f t="shared" si="0"/>
        <v>10Jan2018115</v>
      </c>
      <c r="V6" s="59" t="str">
        <f t="shared" si="0"/>
        <v>10Jan2018120</v>
      </c>
      <c r="W6" s="57" t="str">
        <f>$K6&amp;TEXT(W$4,"000")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72" t="str">
        <f t="shared" si="0"/>
        <v>10Apr2018087</v>
      </c>
      <c r="M7" s="53" t="str">
        <f t="shared" si="0"/>
        <v>10Apr2018090</v>
      </c>
      <c r="N7" s="53" t="str">
        <f t="shared" si="0"/>
        <v>10Apr2018092</v>
      </c>
      <c r="O7" s="53" t="str">
        <f t="shared" si="0"/>
        <v>10Apr2018095</v>
      </c>
      <c r="P7" s="53" t="str">
        <f t="shared" si="0"/>
        <v>10Apr2018097</v>
      </c>
      <c r="Q7" s="53" t="str">
        <f t="shared" si="0"/>
        <v>10Apr2018100</v>
      </c>
      <c r="R7" s="53" t="str">
        <f t="shared" si="0"/>
        <v>10Apr2018104</v>
      </c>
      <c r="S7" s="53" t="str">
        <f t="shared" si="0"/>
        <v>10Apr2018107</v>
      </c>
      <c r="T7" s="53" t="str">
        <f t="shared" si="0"/>
        <v>10Apr2018111</v>
      </c>
      <c r="U7" s="53" t="str">
        <f t="shared" si="0"/>
        <v>10Apr2018115</v>
      </c>
      <c r="V7" s="59" t="str">
        <f t="shared" si="0"/>
        <v>10Apr2018120</v>
      </c>
      <c r="W7" s="57" t="str">
        <f>$K7&amp;TEXT(W$4,"000")</f>
        <v>10Apr2018Erw</v>
      </c>
    </row>
    <row r="8" spans="2:23">
      <c r="B8" s="13" t="s">
        <v>94</v>
      </c>
      <c r="C8" s="14">
        <v>0.2</v>
      </c>
      <c r="D8" s="98" t="str">
        <f>VolSurface_EURUSD!H2</f>
        <v>obj_003c5#0001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72" t="str">
        <f t="shared" si="0"/>
        <v>10Jul2018087</v>
      </c>
      <c r="M8" s="53" t="str">
        <f t="shared" si="0"/>
        <v>10Jul2018090</v>
      </c>
      <c r="N8" s="53" t="str">
        <f t="shared" si="0"/>
        <v>10Jul2018092</v>
      </c>
      <c r="O8" s="53" t="str">
        <f t="shared" si="0"/>
        <v>10Jul2018095</v>
      </c>
      <c r="P8" s="53" t="str">
        <f t="shared" si="0"/>
        <v>10Jul2018097</v>
      </c>
      <c r="Q8" s="53" t="str">
        <f t="shared" si="0"/>
        <v>10Jul2018100</v>
      </c>
      <c r="R8" s="53" t="str">
        <f t="shared" si="0"/>
        <v>10Jul2018104</v>
      </c>
      <c r="S8" s="53" t="str">
        <f t="shared" si="0"/>
        <v>10Jul2018107</v>
      </c>
      <c r="T8" s="53" t="str">
        <f t="shared" si="0"/>
        <v>10Jul2018111</v>
      </c>
      <c r="U8" s="53" t="str">
        <f t="shared" si="0"/>
        <v>10Jul2018115</v>
      </c>
      <c r="V8" s="59" t="str">
        <f t="shared" si="0"/>
        <v>10Jul2018120</v>
      </c>
      <c r="W8" s="57" t="str">
        <f>$K8&amp;TEXT(W$4,"000")</f>
        <v>10Jul2018Erw</v>
      </c>
    </row>
    <row r="9" spans="2:23">
      <c r="B9" s="15" t="s">
        <v>95</v>
      </c>
      <c r="C9" s="16">
        <v>0.3</v>
      </c>
      <c r="D9" s="12" t="str">
        <f>VolSurface_GBPUSD!H2</f>
        <v>obj_003c6#0001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73" t="str">
        <f t="shared" si="0"/>
        <v>10Oct2018087</v>
      </c>
      <c r="M9" s="74" t="str">
        <f t="shared" si="0"/>
        <v>10Oct2018090</v>
      </c>
      <c r="N9" s="74" t="str">
        <f t="shared" si="0"/>
        <v>10Oct2018092</v>
      </c>
      <c r="O9" s="74" t="str">
        <f t="shared" si="0"/>
        <v>10Oct2018095</v>
      </c>
      <c r="P9" s="74" t="str">
        <f t="shared" si="0"/>
        <v>10Oct2018097</v>
      </c>
      <c r="Q9" s="74" t="str">
        <f t="shared" si="0"/>
        <v>10Oct2018100</v>
      </c>
      <c r="R9" s="74" t="str">
        <f t="shared" si="0"/>
        <v>10Oct2018104</v>
      </c>
      <c r="S9" s="74" t="str">
        <f t="shared" si="0"/>
        <v>10Oct2018107</v>
      </c>
      <c r="T9" s="74" t="str">
        <f t="shared" si="0"/>
        <v>10Oct2018111</v>
      </c>
      <c r="U9" s="74" t="str">
        <f t="shared" si="0"/>
        <v>10Oct2018115</v>
      </c>
      <c r="V9" s="61" t="str">
        <f t="shared" si="0"/>
        <v>10Oct2018120</v>
      </c>
      <c r="W9" s="57" t="str">
        <f>$K9&amp;TEXT(W$4,"000")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0.53</v>
      </c>
      <c r="E11">
        <v>0.3</v>
      </c>
      <c r="F11" s="40"/>
      <c r="G11" s="41"/>
      <c r="I11" s="1" t="s">
        <v>35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0.53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77">
        <f t="shared" ref="L12:V12" si="1">L4</f>
        <v>0.87151206299808792</v>
      </c>
      <c r="M12" s="78">
        <f t="shared" si="1"/>
        <v>0.90216284644338041</v>
      </c>
      <c r="N12" s="78">
        <f t="shared" si="1"/>
        <v>0.92234769785879311</v>
      </c>
      <c r="O12" s="78">
        <f t="shared" si="1"/>
        <v>0.95081286797024822</v>
      </c>
      <c r="P12" s="78">
        <f t="shared" si="1"/>
        <v>0.97294871335629129</v>
      </c>
      <c r="Q12" s="78">
        <f t="shared" si="1"/>
        <v>1</v>
      </c>
      <c r="R12" s="78">
        <f t="shared" si="1"/>
        <v>1.0371120792715558</v>
      </c>
      <c r="S12" s="78">
        <f t="shared" si="1"/>
        <v>1.0668476834085139</v>
      </c>
      <c r="T12" s="78">
        <f t="shared" si="1"/>
        <v>1.1095919855494891</v>
      </c>
      <c r="U12" s="78">
        <f t="shared" si="1"/>
        <v>1.1457807621080653</v>
      </c>
      <c r="V12" s="67">
        <f t="shared" si="1"/>
        <v>1.203642429536993</v>
      </c>
    </row>
    <row r="13" spans="2:23">
      <c r="F13" s="40"/>
      <c r="G13" s="41"/>
      <c r="I13" s="75" t="str">
        <f>I5</f>
        <v>1m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2">"C"&amp;L5&amp;"=Pay(Max(EURUSD("&amp;$K13&amp;")/GBPUSD("&amp;$K13&amp;")-"&amp;L$12&amp;",0.0),"&amp;$K13&amp;")"</f>
        <v>C10Nov2017087=Pay(Max(EURUSD(10Nov2017)/GBPUSD(10Nov2017)-0.871512062998088,0.0),10Nov2017)</v>
      </c>
      <c r="M13" s="71" t="str">
        <f t="shared" si="2"/>
        <v>C10Nov2017090=Pay(Max(EURUSD(10Nov2017)/GBPUSD(10Nov2017)-0.90216284644338,0.0),10Nov2017)</v>
      </c>
      <c r="N13" s="71" t="str">
        <f t="shared" si="2"/>
        <v>C10Nov2017092=Pay(Max(EURUSD(10Nov2017)/GBPUSD(10Nov2017)-0.922347697858793,0.0),10Nov2017)</v>
      </c>
      <c r="O13" s="71" t="str">
        <f t="shared" si="2"/>
        <v>C10Nov2017095=Pay(Max(EURUSD(10Nov2017)/GBPUSD(10Nov2017)-0.950812867970248,0.0),10Nov2017)</v>
      </c>
      <c r="P13" s="71" t="str">
        <f t="shared" si="2"/>
        <v>C10Nov2017097=Pay(Max(EURUSD(10Nov2017)/GBPUSD(10Nov2017)-0.972948713356291,0.0),10Nov2017)</v>
      </c>
      <c r="Q13" s="71" t="str">
        <f t="shared" si="2"/>
        <v>C10Nov2017100=Pay(Max(EURUSD(10Nov2017)/GBPUSD(10Nov2017)-1,0.0),10Nov2017)</v>
      </c>
      <c r="R13" s="71" t="str">
        <f t="shared" si="2"/>
        <v>C10Nov2017104=Pay(Max(EURUSD(10Nov2017)/GBPUSD(10Nov2017)-1.03711207927156,0.0),10Nov2017)</v>
      </c>
      <c r="S13" s="71" t="str">
        <f t="shared" si="2"/>
        <v>C10Nov2017107=Pay(Max(EURUSD(10Nov2017)/GBPUSD(10Nov2017)-1.06684768340851,0.0),10Nov2017)</v>
      </c>
      <c r="T13" s="71" t="str">
        <f t="shared" si="2"/>
        <v>C10Nov2017111=Pay(Max(EURUSD(10Nov2017)/GBPUSD(10Nov2017)-1.10959198554949,0.0),10Nov2017)</v>
      </c>
      <c r="U13" s="71" t="str">
        <f t="shared" si="2"/>
        <v>C10Nov2017115=Pay(Max(EURUSD(10Nov2017)/GBPUSD(10Nov2017)-1.14578076210807,0.0),10Nov2017)</v>
      </c>
      <c r="V13" s="57" t="str">
        <f t="shared" si="2"/>
        <v>C10Nov2017120=Pay(Max(EURUSD(10Nov2017)/GBPUSD(10Nov2017)-1.20364242953699,0.0),10Nov2017)</v>
      </c>
    </row>
    <row r="14" spans="2:23">
      <c r="B14" s="4" t="s">
        <v>96</v>
      </c>
      <c r="C14" s="24"/>
      <c r="D14" s="25">
        <v>1</v>
      </c>
      <c r="F14" s="40"/>
      <c r="G14" s="41"/>
      <c r="I14" s="76" t="str">
        <f>I6</f>
        <v>3m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3">"C"&amp;L6&amp;"=Pay(Max(EURUSD("&amp;$K14&amp;")/GBPUSD("&amp;$K14&amp;")-"&amp;L$12&amp;",0.0),"&amp;$K14&amp;")"</f>
        <v>C10Jan2018087=Pay(Max(EURUSD(10Jan2018)/GBPUSD(10Jan2018)-0.871512062998088,0.0),10Jan2018)</v>
      </c>
      <c r="M14" s="53" t="str">
        <f t="shared" si="3"/>
        <v>C10Jan2018090=Pay(Max(EURUSD(10Jan2018)/GBPUSD(10Jan2018)-0.90216284644338,0.0),10Jan2018)</v>
      </c>
      <c r="N14" s="53" t="str">
        <f t="shared" si="3"/>
        <v>C10Jan2018092=Pay(Max(EURUSD(10Jan2018)/GBPUSD(10Jan2018)-0.922347697858793,0.0),10Jan2018)</v>
      </c>
      <c r="O14" s="53" t="str">
        <f t="shared" si="3"/>
        <v>C10Jan2018095=Pay(Max(EURUSD(10Jan2018)/GBPUSD(10Jan2018)-0.950812867970248,0.0),10Jan2018)</v>
      </c>
      <c r="P14" s="53" t="str">
        <f t="shared" si="3"/>
        <v>C10Jan2018097=Pay(Max(EURUSD(10Jan2018)/GBPUSD(10Jan2018)-0.972948713356291,0.0),10Jan2018)</v>
      </c>
      <c r="Q14" s="53" t="str">
        <f t="shared" si="3"/>
        <v>C10Jan2018100=Pay(Max(EURUSD(10Jan2018)/GBPUSD(10Jan2018)-1,0.0),10Jan2018)</v>
      </c>
      <c r="R14" s="53" t="str">
        <f t="shared" si="3"/>
        <v>C10Jan2018104=Pay(Max(EURUSD(10Jan2018)/GBPUSD(10Jan2018)-1.03711207927156,0.0),10Jan2018)</v>
      </c>
      <c r="S14" s="53" t="str">
        <f t="shared" si="3"/>
        <v>C10Jan2018107=Pay(Max(EURUSD(10Jan2018)/GBPUSD(10Jan2018)-1.06684768340851,0.0),10Jan2018)</v>
      </c>
      <c r="T14" s="53" t="str">
        <f t="shared" si="3"/>
        <v>C10Jan2018111=Pay(Max(EURUSD(10Jan2018)/GBPUSD(10Jan2018)-1.10959198554949,0.0),10Jan2018)</v>
      </c>
      <c r="U14" s="53" t="str">
        <f t="shared" si="3"/>
        <v>C10Jan2018115=Pay(Max(EURUSD(10Jan2018)/GBPUSD(10Jan2018)-1.14578076210807,0.0),10Jan2018)</v>
      </c>
      <c r="V14" s="59" t="str">
        <f t="shared" si="3"/>
        <v>C10Jan2018120=Pay(Max(EURUSD(10Jan2018)/GBPUSD(10Jan2018)-1.20364242953699,0.0),10Jan2018)</v>
      </c>
    </row>
    <row r="15" spans="2:23">
      <c r="B15" s="10" t="s">
        <v>97</v>
      </c>
      <c r="C15" s="26"/>
      <c r="D15" s="27">
        <v>1</v>
      </c>
      <c r="F15" s="40"/>
      <c r="G15" s="41"/>
      <c r="I15" s="76" t="str">
        <f>I7</f>
        <v>6m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4">"C"&amp;L7&amp;"=Pay(Max(EURUSD("&amp;$K15&amp;")/GBPUSD("&amp;$K15&amp;")-"&amp;L$12&amp;",0.0),"&amp;$K15&amp;")"</f>
        <v>C10Apr2018087=Pay(Max(EURUSD(10Apr2018)/GBPUSD(10Apr2018)-0.871512062998088,0.0),10Apr2018)</v>
      </c>
      <c r="M15" s="53" t="str">
        <f t="shared" si="4"/>
        <v>C10Apr2018090=Pay(Max(EURUSD(10Apr2018)/GBPUSD(10Apr2018)-0.90216284644338,0.0),10Apr2018)</v>
      </c>
      <c r="N15" s="53" t="str">
        <f t="shared" si="4"/>
        <v>C10Apr2018092=Pay(Max(EURUSD(10Apr2018)/GBPUSD(10Apr2018)-0.922347697858793,0.0),10Apr2018)</v>
      </c>
      <c r="O15" s="53" t="str">
        <f t="shared" si="4"/>
        <v>C10Apr2018095=Pay(Max(EURUSD(10Apr2018)/GBPUSD(10Apr2018)-0.950812867970248,0.0),10Apr2018)</v>
      </c>
      <c r="P15" s="53" t="str">
        <f t="shared" si="4"/>
        <v>C10Apr2018097=Pay(Max(EURUSD(10Apr2018)/GBPUSD(10Apr2018)-0.972948713356291,0.0),10Apr2018)</v>
      </c>
      <c r="Q15" s="53" t="str">
        <f t="shared" si="4"/>
        <v>C10Apr2018100=Pay(Max(EURUSD(10Apr2018)/GBPUSD(10Apr2018)-1,0.0),10Apr2018)</v>
      </c>
      <c r="R15" s="53" t="str">
        <f t="shared" si="4"/>
        <v>C10Apr2018104=Pay(Max(EURUSD(10Apr2018)/GBPUSD(10Apr2018)-1.03711207927156,0.0),10Apr2018)</v>
      </c>
      <c r="S15" s="53" t="str">
        <f t="shared" si="4"/>
        <v>C10Apr2018107=Pay(Max(EURUSD(10Apr2018)/GBPUSD(10Apr2018)-1.06684768340851,0.0),10Apr2018)</v>
      </c>
      <c r="T15" s="53" t="str">
        <f t="shared" si="4"/>
        <v>C10Apr2018111=Pay(Max(EURUSD(10Apr2018)/GBPUSD(10Apr2018)-1.10959198554949,0.0),10Apr2018)</v>
      </c>
      <c r="U15" s="53" t="str">
        <f t="shared" si="4"/>
        <v>C10Apr2018115=Pay(Max(EURUSD(10Apr2018)/GBPUSD(10Apr2018)-1.14578076210807,0.0),10Apr2018)</v>
      </c>
      <c r="V15" s="59" t="str">
        <f t="shared" si="4"/>
        <v>C10Apr2018120=Pay(Max(EURUSD(10Apr2018)/GBPUSD(10Apr2018)-1.20364242953699,0.0),10Apr2018)</v>
      </c>
    </row>
    <row r="16" spans="2:23">
      <c r="F16" s="40"/>
      <c r="G16" s="41"/>
      <c r="I16" s="76" t="str">
        <f>I8</f>
        <v>9m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5">"C"&amp;L8&amp;"=Pay(Max(EURUSD("&amp;$K16&amp;")/GBPUSD("&amp;$K16&amp;")-"&amp;L$12&amp;",0.0),"&amp;$K16&amp;")"</f>
        <v>C10Jul2018087=Pay(Max(EURUSD(10Jul2018)/GBPUSD(10Jul2018)-0.871512062998088,0.0),10Jul2018)</v>
      </c>
      <c r="M16" s="53" t="str">
        <f t="shared" si="5"/>
        <v>C10Jul2018090=Pay(Max(EURUSD(10Jul2018)/GBPUSD(10Jul2018)-0.90216284644338,0.0),10Jul2018)</v>
      </c>
      <c r="N16" s="53" t="str">
        <f t="shared" si="5"/>
        <v>C10Jul2018092=Pay(Max(EURUSD(10Jul2018)/GBPUSD(10Jul2018)-0.922347697858793,0.0),10Jul2018)</v>
      </c>
      <c r="O16" s="53" t="str">
        <f t="shared" si="5"/>
        <v>C10Jul2018095=Pay(Max(EURUSD(10Jul2018)/GBPUSD(10Jul2018)-0.950812867970248,0.0),10Jul2018)</v>
      </c>
      <c r="P16" s="53" t="str">
        <f t="shared" si="5"/>
        <v>C10Jul2018097=Pay(Max(EURUSD(10Jul2018)/GBPUSD(10Jul2018)-0.972948713356291,0.0),10Jul2018)</v>
      </c>
      <c r="Q16" s="53" t="str">
        <f t="shared" si="5"/>
        <v>C10Jul2018100=Pay(Max(EURUSD(10Jul2018)/GBPUSD(10Jul2018)-1,0.0),10Jul2018)</v>
      </c>
      <c r="R16" s="53" t="str">
        <f t="shared" si="5"/>
        <v>C10Jul2018104=Pay(Max(EURUSD(10Jul2018)/GBPUSD(10Jul2018)-1.03711207927156,0.0),10Jul2018)</v>
      </c>
      <c r="S16" s="53" t="str">
        <f t="shared" si="5"/>
        <v>C10Jul2018107=Pay(Max(EURUSD(10Jul2018)/GBPUSD(10Jul2018)-1.06684768340851,0.0),10Jul2018)</v>
      </c>
      <c r="T16" s="53" t="str">
        <f t="shared" si="5"/>
        <v>C10Jul2018111=Pay(Max(EURUSD(10Jul2018)/GBPUSD(10Jul2018)-1.10959198554949,0.0),10Jul2018)</v>
      </c>
      <c r="U16" s="53" t="str">
        <f t="shared" si="5"/>
        <v>C10Jul2018115=Pay(Max(EURUSD(10Jul2018)/GBPUSD(10Jul2018)-1.14578076210807,0.0),10Jul2018)</v>
      </c>
      <c r="V16" s="59" t="str">
        <f t="shared" si="5"/>
        <v>C10Jul2018120=Pay(Max(EURUSD(10Jul2018)/GBPUSD(10Jul2018)-1.20364242953699,0.0),10Jul2018)</v>
      </c>
    </row>
    <row r="17" spans="2:23">
      <c r="B17" s="4" t="s">
        <v>98</v>
      </c>
      <c r="C17" s="28" t="s">
        <v>100</v>
      </c>
      <c r="D17" s="6" t="str">
        <f>_xll.qlGeneralizedBlackScholesProcess2(,D8,D14,,D2,D4,D5)</f>
        <v>obj_003dd#0001</v>
      </c>
      <c r="F17" s="40"/>
      <c r="G17" s="41"/>
      <c r="I17" s="77" t="str">
        <f>I9</f>
        <v>1y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6">"C"&amp;L9&amp;"=Pay(Max(EURUSD("&amp;$K17&amp;")/GBPUSD("&amp;$K17&amp;")-"&amp;L$12&amp;",0.0),"&amp;$K17&amp;")"</f>
        <v>C10Oct2018087=Pay(Max(EURUSD(10Oct2018)/GBPUSD(10Oct2018)-0.871512062998088,0.0),10Oct2018)</v>
      </c>
      <c r="M17" s="74" t="str">
        <f t="shared" si="6"/>
        <v>C10Oct2018090=Pay(Max(EURUSD(10Oct2018)/GBPUSD(10Oct2018)-0.90216284644338,0.0),10Oct2018)</v>
      </c>
      <c r="N17" s="74" t="str">
        <f t="shared" si="6"/>
        <v>C10Oct2018092=Pay(Max(EURUSD(10Oct2018)/GBPUSD(10Oct2018)-0.922347697858793,0.0),10Oct2018)</v>
      </c>
      <c r="O17" s="74" t="str">
        <f t="shared" si="6"/>
        <v>C10Oct2018095=Pay(Max(EURUSD(10Oct2018)/GBPUSD(10Oct2018)-0.950812867970248,0.0),10Oct2018)</v>
      </c>
      <c r="P17" s="74" t="str">
        <f t="shared" si="6"/>
        <v>C10Oct2018097=Pay(Max(EURUSD(10Oct2018)/GBPUSD(10Oct2018)-0.972948713356291,0.0),10Oct2018)</v>
      </c>
      <c r="Q17" s="53" t="str">
        <f t="shared" si="6"/>
        <v>C10Oct2018100=Pay(Max(EURUSD(10Oct2018)/GBPUSD(10Oct2018)-1,0.0),10Oct2018)</v>
      </c>
      <c r="R17" s="74" t="str">
        <f t="shared" si="6"/>
        <v>C10Oct2018104=Pay(Max(EURUSD(10Oct2018)/GBPUSD(10Oct2018)-1.03711207927156,0.0),10Oct2018)</v>
      </c>
      <c r="S17" s="74" t="str">
        <f t="shared" si="6"/>
        <v>C10Oct2018107=Pay(Max(EURUSD(10Oct2018)/GBPUSD(10Oct2018)-1.06684768340851,0.0),10Oct2018)</v>
      </c>
      <c r="T17" s="74" t="str">
        <f t="shared" si="6"/>
        <v>C10Oct2018111=Pay(Max(EURUSD(10Oct2018)/GBPUSD(10Oct2018)-1.10959198554949,0.0),10Oct2018)</v>
      </c>
      <c r="U17" s="74" t="str">
        <f t="shared" si="6"/>
        <v>C10Oct2018115=Pay(Max(EURUSD(10Oct2018)/GBPUSD(10Oct2018)-1.14578076210807,0.0),10Oct2018)</v>
      </c>
      <c r="V17" s="61" t="str">
        <f t="shared" si="6"/>
        <v>C10Oct2018120=Pay(Max(EURUSD(10Oct2018)/GBPUSD(10Oct2018)-1.20364242953699,0.0),10Oct2018)</v>
      </c>
    </row>
    <row r="18" spans="2:23">
      <c r="B18" s="15" t="s">
        <v>99</v>
      </c>
      <c r="C18" s="29" t="s">
        <v>101</v>
      </c>
      <c r="D18" s="12" t="str">
        <f>_xll.qlGeneralizedBlackScholesProcess2(,D9,D15,,D2,D4,D6)</f>
        <v>obj_003de#0001</v>
      </c>
      <c r="F18" s="42"/>
      <c r="G18" s="43"/>
    </row>
    <row r="19" spans="2:23">
      <c r="I19" s="1" t="s">
        <v>36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>
      <c r="B20" s="179" t="s">
        <v>105</v>
      </c>
      <c r="C20" s="180"/>
      <c r="D20" s="181" t="e">
        <f>_xll.qlCTSlocalInCrossCovFX(D22,D17:D18,D24)</f>
        <v>#NUM!</v>
      </c>
      <c r="I20" s="54" t="s">
        <v>25</v>
      </c>
      <c r="J20" s="55" t="s">
        <v>30</v>
      </c>
      <c r="K20" s="55" t="s">
        <v>4</v>
      </c>
      <c r="L20" s="77">
        <f t="shared" ref="L20:V20" si="7">L12</f>
        <v>0.87151206299808792</v>
      </c>
      <c r="M20" s="78">
        <f t="shared" si="7"/>
        <v>0.90216284644338041</v>
      </c>
      <c r="N20" s="78">
        <f t="shared" si="7"/>
        <v>0.92234769785879311</v>
      </c>
      <c r="O20" s="78">
        <f t="shared" si="7"/>
        <v>0.95081286797024822</v>
      </c>
      <c r="P20" s="78">
        <f t="shared" si="7"/>
        <v>0.97294871335629129</v>
      </c>
      <c r="Q20" s="78">
        <f t="shared" si="7"/>
        <v>1</v>
      </c>
      <c r="R20" s="78">
        <f t="shared" si="7"/>
        <v>1.0371120792715558</v>
      </c>
      <c r="S20" s="78">
        <f t="shared" si="7"/>
        <v>1.0668476834085139</v>
      </c>
      <c r="T20" s="78">
        <f t="shared" si="7"/>
        <v>1.1095919855494891</v>
      </c>
      <c r="U20" s="78">
        <f t="shared" si="7"/>
        <v>1.1457807621080653</v>
      </c>
      <c r="V20" s="67">
        <f t="shared" si="7"/>
        <v>1.203642429536993</v>
      </c>
    </row>
    <row r="21" spans="2:23">
      <c r="B21" s="183" t="s">
        <v>107</v>
      </c>
      <c r="C21" s="184"/>
      <c r="D21" s="185" t="e">
        <f ca="1">_xll.ohRangeRetrieveError(D20)</f>
        <v>#NAME?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8">"P"&amp;L5&amp;"=Pay(Max("&amp;L$20&amp;"-EURUSD("&amp;$K21&amp;")/GBPUSD("&amp;$K21&amp;"),0),"&amp;$K21&amp;")"</f>
        <v>P10Nov2017087=Pay(Max(0.871512062998088-EURUSD(10Nov2017)/GBPUSD(10Nov2017),0),10Nov2017)</v>
      </c>
      <c r="M21" s="71" t="str">
        <f t="shared" si="8"/>
        <v>P10Nov2017090=Pay(Max(0.90216284644338-EURUSD(10Nov2017)/GBPUSD(10Nov2017),0),10Nov2017)</v>
      </c>
      <c r="N21" s="71" t="str">
        <f t="shared" si="8"/>
        <v>P10Nov2017092=Pay(Max(0.922347697858793-EURUSD(10Nov2017)/GBPUSD(10Nov2017),0),10Nov2017)</v>
      </c>
      <c r="O21" s="71" t="str">
        <f t="shared" si="8"/>
        <v>P10Nov2017095=Pay(Max(0.950812867970248-EURUSD(10Nov2017)/GBPUSD(10Nov2017),0),10Nov2017)</v>
      </c>
      <c r="P21" s="71" t="str">
        <f t="shared" si="8"/>
        <v>P10Nov2017097=Pay(Max(0.972948713356291-EURUSD(10Nov2017)/GBPUSD(10Nov2017),0),10Nov2017)</v>
      </c>
      <c r="Q21" s="71" t="str">
        <f t="shared" si="8"/>
        <v>P10Nov2017100=Pay(Max(1-EURUSD(10Nov2017)/GBPUSD(10Nov2017),0),10Nov2017)</v>
      </c>
      <c r="R21" s="71" t="str">
        <f t="shared" si="8"/>
        <v>P10Nov2017104=Pay(Max(1.03711207927156-EURUSD(10Nov2017)/GBPUSD(10Nov2017),0),10Nov2017)</v>
      </c>
      <c r="S21" s="71" t="str">
        <f t="shared" si="8"/>
        <v>P10Nov2017107=Pay(Max(1.06684768340851-EURUSD(10Nov2017)/GBPUSD(10Nov2017),0),10Nov2017)</v>
      </c>
      <c r="T21" s="71" t="str">
        <f t="shared" si="8"/>
        <v>P10Nov2017111=Pay(Max(1.10959198554949-EURUSD(10Nov2017)/GBPUSD(10Nov2017),0),10Nov2017)</v>
      </c>
      <c r="U21" s="71" t="str">
        <f t="shared" si="8"/>
        <v>P10Nov2017115=Pay(Max(1.14578076210807-EURUSD(10Nov2017)/GBPUSD(10Nov2017),0),10Nov2017)</v>
      </c>
      <c r="V21" s="57" t="str">
        <f t="shared" si="8"/>
        <v>P10Nov2017120=Pay(Max(1.20364242953699-EURUSD(10Nov2017)/GBPUSD(10Nov2017),0),10Nov2017)</v>
      </c>
      <c r="W21" s="57" t="str">
        <f>"P"&amp;W5&amp;"=Pay(EURUSD("&amp;$K21&amp;")/GBPUSD("&amp;$K21&amp;"),"&amp;$K21&amp;")"</f>
        <v>P10Nov2017Erw=Pay(EURUSD(10Nov2017)/GBPUSD(10Nov2017),10Nov2017)</v>
      </c>
    </row>
    <row r="22" spans="2:23" ht="14.4">
      <c r="B22" s="186" t="s">
        <v>108</v>
      </c>
      <c r="C22" s="187"/>
      <c r="D22" s="188" t="s">
        <v>163</v>
      </c>
      <c r="F22" s="44" t="s">
        <v>37</v>
      </c>
      <c r="G22" s="48" t="str">
        <f>_xll.qlRealMCScript(,F5:F6,G5:G6,L13:V17,TRUE)</f>
        <v>obj_003c2#0002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9">"P"&amp;L6&amp;"=Pay(Max("&amp;L$20&amp;"-EURUSD("&amp;$K22&amp;")/GBPUSD("&amp;$K22&amp;"),0),"&amp;$K22&amp;")"</f>
        <v>P10Jan2018087=Pay(Max(0.871512062998088-EURUSD(10Jan2018)/GBPUSD(10Jan2018),0),10Jan2018)</v>
      </c>
      <c r="M22" s="53" t="str">
        <f t="shared" si="9"/>
        <v>P10Jan2018090=Pay(Max(0.90216284644338-EURUSD(10Jan2018)/GBPUSD(10Jan2018),0),10Jan2018)</v>
      </c>
      <c r="N22" s="53" t="str">
        <f t="shared" si="9"/>
        <v>P10Jan2018092=Pay(Max(0.922347697858793-EURUSD(10Jan2018)/GBPUSD(10Jan2018),0),10Jan2018)</v>
      </c>
      <c r="O22" s="53" t="str">
        <f t="shared" si="9"/>
        <v>P10Jan2018095=Pay(Max(0.950812867970248-EURUSD(10Jan2018)/GBPUSD(10Jan2018),0),10Jan2018)</v>
      </c>
      <c r="P22" s="53" t="str">
        <f t="shared" si="9"/>
        <v>P10Jan2018097=Pay(Max(0.972948713356291-EURUSD(10Jan2018)/GBPUSD(10Jan2018),0),10Jan2018)</v>
      </c>
      <c r="Q22" s="53" t="str">
        <f t="shared" si="9"/>
        <v>P10Jan2018100=Pay(Max(1-EURUSD(10Jan2018)/GBPUSD(10Jan2018),0),10Jan2018)</v>
      </c>
      <c r="R22" s="53" t="str">
        <f t="shared" si="9"/>
        <v>P10Jan2018104=Pay(Max(1.03711207927156-EURUSD(10Jan2018)/GBPUSD(10Jan2018),0),10Jan2018)</v>
      </c>
      <c r="S22" s="53" t="str">
        <f t="shared" si="9"/>
        <v>P10Jan2018107=Pay(Max(1.06684768340851-EURUSD(10Jan2018)/GBPUSD(10Jan2018),0),10Jan2018)</v>
      </c>
      <c r="T22" s="53" t="str">
        <f t="shared" si="9"/>
        <v>P10Jan2018111=Pay(Max(1.10959198554949-EURUSD(10Jan2018)/GBPUSD(10Jan2018),0),10Jan2018)</v>
      </c>
      <c r="U22" s="53" t="str">
        <f t="shared" si="9"/>
        <v>P10Jan2018115=Pay(Max(1.14578076210807-EURUSD(10Jan2018)/GBPUSD(10Jan2018),0),10Jan2018)</v>
      </c>
      <c r="V22" s="59" t="str">
        <f t="shared" si="9"/>
        <v>P10Jan2018120=Pay(Max(1.20364242953699-EURUSD(10Jan2018)/GBPUSD(10Jan2018),0),10Jan2018)</v>
      </c>
      <c r="W22" s="57" t="str">
        <f>"P"&amp;W6&amp;"=Pay(EURUSD("&amp;$K22&amp;")/GBPUSD("&amp;$K22&amp;"),"&amp;$K22&amp;")"</f>
        <v>P10Jan2018Erw=Pay(EURUSD(10Jan2018)/GBPUSD(10Jan2018),10Jan2018)</v>
      </c>
    </row>
    <row r="23" spans="2:23" ht="14.4">
      <c r="B23" s="189" t="s">
        <v>110</v>
      </c>
      <c r="C23" s="190"/>
      <c r="D23" s="191" t="s">
        <v>111</v>
      </c>
      <c r="F23" s="44" t="s">
        <v>38</v>
      </c>
      <c r="G23" s="48" t="str">
        <f>_xll.qlRealMCScript(,F5:F6,G5:G6,L21:W25,TRUE)</f>
        <v>obj_003c3#0002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10">"P"&amp;L7&amp;"=Pay(Max("&amp;L$20&amp;"-EURUSD("&amp;$K23&amp;")/GBPUSD("&amp;$K23&amp;"),0),"&amp;$K23&amp;")"</f>
        <v>P10Apr2018087=Pay(Max(0.871512062998088-EURUSD(10Apr2018)/GBPUSD(10Apr2018),0),10Apr2018)</v>
      </c>
      <c r="M23" s="53" t="str">
        <f t="shared" si="10"/>
        <v>P10Apr2018090=Pay(Max(0.90216284644338-EURUSD(10Apr2018)/GBPUSD(10Apr2018),0),10Apr2018)</v>
      </c>
      <c r="N23" s="53" t="str">
        <f t="shared" si="10"/>
        <v>P10Apr2018092=Pay(Max(0.922347697858793-EURUSD(10Apr2018)/GBPUSD(10Apr2018),0),10Apr2018)</v>
      </c>
      <c r="O23" s="53" t="str">
        <f t="shared" si="10"/>
        <v>P10Apr2018095=Pay(Max(0.950812867970248-EURUSD(10Apr2018)/GBPUSD(10Apr2018),0),10Apr2018)</v>
      </c>
      <c r="P23" s="53" t="str">
        <f t="shared" si="10"/>
        <v>P10Apr2018097=Pay(Max(0.972948713356291-EURUSD(10Apr2018)/GBPUSD(10Apr2018),0),10Apr2018)</v>
      </c>
      <c r="Q23" s="53" t="str">
        <f t="shared" si="10"/>
        <v>P10Apr2018100=Pay(Max(1-EURUSD(10Apr2018)/GBPUSD(10Apr2018),0),10Apr2018)</v>
      </c>
      <c r="R23" s="53" t="str">
        <f t="shared" si="10"/>
        <v>P10Apr2018104=Pay(Max(1.03711207927156-EURUSD(10Apr2018)/GBPUSD(10Apr2018),0),10Apr2018)</v>
      </c>
      <c r="S23" s="53" t="str">
        <f t="shared" si="10"/>
        <v>P10Apr2018107=Pay(Max(1.06684768340851-EURUSD(10Apr2018)/GBPUSD(10Apr2018),0),10Apr2018)</v>
      </c>
      <c r="T23" s="53" t="str">
        <f t="shared" si="10"/>
        <v>P10Apr2018111=Pay(Max(1.10959198554949-EURUSD(10Apr2018)/GBPUSD(10Apr2018),0),10Apr2018)</v>
      </c>
      <c r="U23" s="53" t="str">
        <f t="shared" si="10"/>
        <v>P10Apr2018115=Pay(Max(1.14578076210807-EURUSD(10Apr2018)/GBPUSD(10Apr2018),0),10Apr2018)</v>
      </c>
      <c r="V23" s="59" t="str">
        <f t="shared" si="10"/>
        <v>P10Apr2018120=Pay(Max(1.20364242953699-EURUSD(10Apr2018)/GBPUSD(10Apr2018),0),10Apr2018)</v>
      </c>
      <c r="W23" s="57" t="str">
        <f>"P"&amp;W7&amp;"=Pay(EURUSD("&amp;$K23&amp;")/GBPUSD("&amp;$K23&amp;"),"&amp;$K23&amp;")"</f>
        <v>P10Apr2018Erw=Pay(EURUSD(10Apr2018)/GBPUSD(10Apr2018),10Apr2018)</v>
      </c>
    </row>
    <row r="24" spans="2:23" ht="14.4">
      <c r="B24" s="189" t="s">
        <v>114</v>
      </c>
      <c r="C24" s="190"/>
      <c r="D24" s="191" t="str">
        <f>_xll.qlGeneralizedBlackScholesProcess2(,VolSurface_EURGBP!H2,D14,,D2,D4,D5)</f>
        <v>obj_003df#0001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11">"P"&amp;L8&amp;"=Pay(Max("&amp;L$20&amp;"-EURUSD("&amp;$K24&amp;")/GBPUSD("&amp;$K24&amp;"),0),"&amp;$K24&amp;")"</f>
        <v>P10Jul2018087=Pay(Max(0.871512062998088-EURUSD(10Jul2018)/GBPUSD(10Jul2018),0),10Jul2018)</v>
      </c>
      <c r="M24" s="53" t="str">
        <f t="shared" si="11"/>
        <v>P10Jul2018090=Pay(Max(0.90216284644338-EURUSD(10Jul2018)/GBPUSD(10Jul2018),0),10Jul2018)</v>
      </c>
      <c r="N24" s="53" t="str">
        <f t="shared" si="11"/>
        <v>P10Jul2018092=Pay(Max(0.922347697858793-EURUSD(10Jul2018)/GBPUSD(10Jul2018),0),10Jul2018)</v>
      </c>
      <c r="O24" s="53" t="str">
        <f t="shared" si="11"/>
        <v>P10Jul2018095=Pay(Max(0.950812867970248-EURUSD(10Jul2018)/GBPUSD(10Jul2018),0),10Jul2018)</v>
      </c>
      <c r="P24" s="53" t="str">
        <f t="shared" si="11"/>
        <v>P10Jul2018097=Pay(Max(0.972948713356291-EURUSD(10Jul2018)/GBPUSD(10Jul2018),0),10Jul2018)</v>
      </c>
      <c r="Q24" s="53" t="str">
        <f t="shared" si="11"/>
        <v>P10Jul2018100=Pay(Max(1-EURUSD(10Jul2018)/GBPUSD(10Jul2018),0),10Jul2018)</v>
      </c>
      <c r="R24" s="53" t="str">
        <f t="shared" si="11"/>
        <v>P10Jul2018104=Pay(Max(1.03711207927156-EURUSD(10Jul2018)/GBPUSD(10Jul2018),0),10Jul2018)</v>
      </c>
      <c r="S24" s="53" t="str">
        <f t="shared" si="11"/>
        <v>P10Jul2018107=Pay(Max(1.06684768340851-EURUSD(10Jul2018)/GBPUSD(10Jul2018),0),10Jul2018)</v>
      </c>
      <c r="T24" s="53" t="str">
        <f t="shared" si="11"/>
        <v>P10Jul2018111=Pay(Max(1.10959198554949-EURUSD(10Jul2018)/GBPUSD(10Jul2018),0),10Jul2018)</v>
      </c>
      <c r="U24" s="53" t="str">
        <f t="shared" si="11"/>
        <v>P10Jul2018115=Pay(Max(1.14578076210807-EURUSD(10Jul2018)/GBPUSD(10Jul2018),0),10Jul2018)</v>
      </c>
      <c r="V24" s="59" t="str">
        <f t="shared" si="11"/>
        <v>P10Jul2018120=Pay(Max(1.20364242953699-EURUSD(10Jul2018)/GBPUSD(10Jul2018),0),10Jul2018)</v>
      </c>
      <c r="W24" s="57" t="str">
        <f>"P"&amp;W8&amp;"=Pay(EURUSD("&amp;$K24&amp;")/GBPUSD("&amp;$K24&amp;"),"&amp;$K24&amp;")"</f>
        <v>P10Jul2018Erw=Pay(EURUSD(10Jul2018)/GBPUSD(10Jul2018),10Jul2018)</v>
      </c>
    </row>
    <row r="25" spans="2:23" ht="14.4">
      <c r="B25" s="192"/>
      <c r="C25" s="193"/>
      <c r="D25" s="194"/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2">"P"&amp;L9&amp;"=Pay(Max("&amp;L$20&amp;"-EURUSD("&amp;$K25&amp;")/GBPUSD("&amp;$K25&amp;"),0),"&amp;$K25&amp;")"</f>
        <v>P10Oct2018087=Pay(Max(0.871512062998088-EURUSD(10Oct2018)/GBPUSD(10Oct2018),0),10Oct2018)</v>
      </c>
      <c r="M25" s="74" t="str">
        <f t="shared" si="12"/>
        <v>P10Oct2018090=Pay(Max(0.90216284644338-EURUSD(10Oct2018)/GBPUSD(10Oct2018),0),10Oct2018)</v>
      </c>
      <c r="N25" s="74" t="str">
        <f t="shared" si="12"/>
        <v>P10Oct2018092=Pay(Max(0.922347697858793-EURUSD(10Oct2018)/GBPUSD(10Oct2018),0),10Oct2018)</v>
      </c>
      <c r="O25" s="74" t="str">
        <f t="shared" si="12"/>
        <v>P10Oct2018095=Pay(Max(0.950812867970248-EURUSD(10Oct2018)/GBPUSD(10Oct2018),0),10Oct2018)</v>
      </c>
      <c r="P25" s="74" t="str">
        <f t="shared" si="12"/>
        <v>P10Oct2018097=Pay(Max(0.972948713356291-EURUSD(10Oct2018)/GBPUSD(10Oct2018),0),10Oct2018)</v>
      </c>
      <c r="Q25" s="53" t="str">
        <f t="shared" si="12"/>
        <v>P10Oct2018100=Pay(Max(1-EURUSD(10Oct2018)/GBPUSD(10Oct2018),0),10Oct2018)</v>
      </c>
      <c r="R25" s="74" t="str">
        <f t="shared" si="12"/>
        <v>P10Oct2018104=Pay(Max(1.03711207927156-EURUSD(10Oct2018)/GBPUSD(10Oct2018),0),10Oct2018)</v>
      </c>
      <c r="S25" s="74" t="str">
        <f t="shared" si="12"/>
        <v>P10Oct2018107=Pay(Max(1.06684768340851-EURUSD(10Oct2018)/GBPUSD(10Oct2018),0),10Oct2018)</v>
      </c>
      <c r="T25" s="74" t="str">
        <f t="shared" si="12"/>
        <v>P10Oct2018111=Pay(Max(1.10959198554949-EURUSD(10Oct2018)/GBPUSD(10Oct2018),0),10Oct2018)</v>
      </c>
      <c r="U25" s="74" t="str">
        <f t="shared" si="12"/>
        <v>P10Oct2018115=Pay(Max(1.14578076210807-EURUSD(10Oct2018)/GBPUSD(10Oct2018),0),10Oct2018)</v>
      </c>
      <c r="V25" s="61" t="str">
        <f t="shared" si="12"/>
        <v>P10Oct2018120=Pay(Max(1.20364242953699-EURUSD(10Oct2018)/GBPUSD(10Oct2018),0),10Oct2018)</v>
      </c>
      <c r="W25" s="57" t="str">
        <f>"P"&amp;W9&amp;"=Pay(EURUSD("&amp;$K25&amp;")/GBPUSD("&amp;$K25&amp;"),"&amp;$K25&amp;")"</f>
        <v>P10Oct2018Erw=Pay(EURUSD(10Oct2018)/GBPUSD(10Oct2018),10Oct2018)</v>
      </c>
    </row>
    <row r="26" spans="2:23" ht="14.4">
      <c r="B26" s="182"/>
      <c r="C26" s="182"/>
      <c r="D26" s="182"/>
      <c r="G26" t="str">
        <f>_xll.qlLocalVTSFromGBSProcess(,D17)</f>
        <v>obj_003e0#0001</v>
      </c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41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>
        <f t="shared" ref="L28:V28" si="13">L20</f>
        <v>0.87151206299808792</v>
      </c>
      <c r="M28" s="78">
        <f t="shared" si="13"/>
        <v>0.90216284644338041</v>
      </c>
      <c r="N28" s="78">
        <f t="shared" si="13"/>
        <v>0.92234769785879311</v>
      </c>
      <c r="O28" s="78">
        <f t="shared" si="13"/>
        <v>0.95081286797024822</v>
      </c>
      <c r="P28" s="78">
        <f t="shared" si="13"/>
        <v>0.97294871335629129</v>
      </c>
      <c r="Q28" s="78">
        <f t="shared" si="13"/>
        <v>1</v>
      </c>
      <c r="R28" s="78">
        <f t="shared" si="13"/>
        <v>1.0371120792715558</v>
      </c>
      <c r="S28" s="78">
        <f t="shared" si="13"/>
        <v>1.0668476834085139</v>
      </c>
      <c r="T28" s="78">
        <f t="shared" si="13"/>
        <v>1.1095919855494891</v>
      </c>
      <c r="U28" s="78">
        <f t="shared" si="13"/>
        <v>1.1457807621080653</v>
      </c>
      <c r="V28" s="67">
        <f t="shared" si="13"/>
        <v>1.203642429536993</v>
      </c>
    </row>
    <row r="29" spans="2:23" ht="14.4">
      <c r="B29" s="186" t="s">
        <v>109</v>
      </c>
      <c r="C29" s="187"/>
      <c r="D29" s="188" t="str">
        <f>D22</f>
        <v>localInCross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9" t="e">
        <f>_xll.qlRealMCScriptNPV($G$22,$D$62,"C"&amp;L5,$D$63:$D$65)</f>
        <v>#VALUE!</v>
      </c>
      <c r="M29" s="80" t="e">
        <f>_xll.qlRealMCScriptNPV($G$22,$D$62,"C"&amp;M5,$D$63:$D$65)</f>
        <v>#VALUE!</v>
      </c>
      <c r="N29" s="80" t="e">
        <f>_xll.qlRealMCScriptNPV($G$22,$D$62,"C"&amp;N5,$D$63:$D$65)</f>
        <v>#VALUE!</v>
      </c>
      <c r="O29" s="80" t="e">
        <f>_xll.qlRealMCScriptNPV($G$22,$D$62,"C"&amp;O5,$D$63:$D$65)</f>
        <v>#VALUE!</v>
      </c>
      <c r="P29" s="80" t="e">
        <f>_xll.qlRealMCScriptNPV($G$22,$D$62,"C"&amp;P5,$D$63:$D$65)</f>
        <v>#VALUE!</v>
      </c>
      <c r="Q29" s="80" t="e">
        <f>_xll.qlRealMCScriptNPV($G$22,$D$62,"C"&amp;Q5,$D$63:$D$65)</f>
        <v>#VALUE!</v>
      </c>
      <c r="R29" s="80" t="e">
        <f>_xll.qlRealMCScriptNPV($G$22,$D$62,"C"&amp;R5,$D$63:$D$65)</f>
        <v>#VALUE!</v>
      </c>
      <c r="S29" s="80" t="e">
        <f>_xll.qlRealMCScriptNPV($G$22,$D$62,"C"&amp;S5,$D$63:$D$65)</f>
        <v>#VALUE!</v>
      </c>
      <c r="T29" s="80" t="e">
        <f>_xll.qlRealMCScriptNPV($G$22,$D$62,"C"&amp;T5,$D$63:$D$65)</f>
        <v>#VALUE!</v>
      </c>
      <c r="U29" s="80" t="e">
        <f>_xll.qlRealMCScriptNPV($G$22,$D$62,"C"&amp;U5,$D$63:$D$65)</f>
        <v>#VALUE!</v>
      </c>
      <c r="V29" s="81" t="e">
        <f>_xll.qlRealMCScriptNPV($G$22,$D$62,"C"&amp;V5,$D$63:$D$65)</f>
        <v>#VALUE!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82" t="e">
        <f>_xll.qlRealMCScriptNPV($G$22,$D$62,"C"&amp;L6,$D$63:$D$65)</f>
        <v>#VALUE!</v>
      </c>
      <c r="M30" s="83" t="e">
        <f>_xll.qlRealMCScriptNPV($G$22,$D$62,"C"&amp;M6,$D$63:$D$65)</f>
        <v>#VALUE!</v>
      </c>
      <c r="N30" s="83" t="e">
        <f>_xll.qlRealMCScriptNPV($G$22,$D$62,"C"&amp;N6,$D$63:$D$65)</f>
        <v>#VALUE!</v>
      </c>
      <c r="O30" s="83" t="e">
        <f>_xll.qlRealMCScriptNPV($G$22,$D$62,"C"&amp;O6,$D$63:$D$65)</f>
        <v>#VALUE!</v>
      </c>
      <c r="P30" s="83" t="e">
        <f>_xll.qlRealMCScriptNPV($G$22,$D$62,"C"&amp;P6,$D$63:$D$65)</f>
        <v>#VALUE!</v>
      </c>
      <c r="Q30" s="83" t="e">
        <f>_xll.qlRealMCScriptNPV($G$22,$D$62,"C"&amp;Q6,$D$63:$D$65)</f>
        <v>#VALUE!</v>
      </c>
      <c r="R30" s="83" t="e">
        <f>_xll.qlRealMCScriptNPV($G$22,$D$62,"C"&amp;R6,$D$63:$D$65)</f>
        <v>#VALUE!</v>
      </c>
      <c r="S30" s="83" t="e">
        <f>_xll.qlRealMCScriptNPV($G$22,$D$62,"C"&amp;S6,$D$63:$D$65)</f>
        <v>#VALUE!</v>
      </c>
      <c r="T30" s="83" t="e">
        <f>_xll.qlRealMCScriptNPV($G$22,$D$62,"C"&amp;T6,$D$63:$D$65)</f>
        <v>#VALUE!</v>
      </c>
      <c r="U30" s="83" t="e">
        <f>_xll.qlRealMCScriptNPV($G$22,$D$62,"C"&amp;U6,$D$63:$D$65)</f>
        <v>#VALUE!</v>
      </c>
      <c r="V30" s="84" t="e">
        <f>_xll.qlRealMCScriptNPV($G$22,$D$62,"C"&amp;V6,$D$63:$D$65)</f>
        <v>#VALUE!</v>
      </c>
    </row>
    <row r="31" spans="2:23" ht="14.4">
      <c r="B31" s="189" t="s">
        <v>115</v>
      </c>
      <c r="C31" s="190"/>
      <c r="D31" s="191">
        <v>100</v>
      </c>
      <c r="E31">
        <v>1000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82" t="e">
        <f>_xll.qlRealMCScriptNPV($G$22,$D$62,"C"&amp;L7,$D$63:$D$65)</f>
        <v>#VALUE!</v>
      </c>
      <c r="M31" s="83" t="e">
        <f>_xll.qlRealMCScriptNPV($G$22,$D$62,"C"&amp;M7,$D$63:$D$65)</f>
        <v>#VALUE!</v>
      </c>
      <c r="N31" s="83" t="e">
        <f>_xll.qlRealMCScriptNPV($G$22,$D$62,"C"&amp;N7,$D$63:$D$65)</f>
        <v>#VALUE!</v>
      </c>
      <c r="O31" s="83" t="e">
        <f>_xll.qlRealMCScriptNPV($G$22,$D$62,"C"&amp;O7,$D$63:$D$65)</f>
        <v>#VALUE!</v>
      </c>
      <c r="P31" s="83" t="e">
        <f>_xll.qlRealMCScriptNPV($G$22,$D$62,"C"&amp;P7,$D$63:$D$65)</f>
        <v>#VALUE!</v>
      </c>
      <c r="Q31" s="83" t="e">
        <f>_xll.qlRealMCScriptNPV($G$22,$D$62,"C"&amp;Q7,$D$63:$D$65)</f>
        <v>#VALUE!</v>
      </c>
      <c r="R31" s="83" t="e">
        <f>_xll.qlRealMCScriptNPV($G$22,$D$62,"C"&amp;R7,$D$63:$D$65)</f>
        <v>#VALUE!</v>
      </c>
      <c r="S31" s="83" t="e">
        <f>_xll.qlRealMCScriptNPV($G$22,$D$62,"C"&amp;S7,$D$63:$D$65)</f>
        <v>#VALUE!</v>
      </c>
      <c r="T31" s="83" t="e">
        <f>_xll.qlRealMCScriptNPV($G$22,$D$62,"C"&amp;T7,$D$63:$D$65)</f>
        <v>#VALUE!</v>
      </c>
      <c r="U31" s="83" t="e">
        <f>_xll.qlRealMCScriptNPV($G$22,$D$62,"C"&amp;U7,$D$63:$D$65)</f>
        <v>#VALUE!</v>
      </c>
      <c r="V31" s="84" t="e">
        <f>_xll.qlRealMCScriptNPV($G$22,$D$62,"C"&amp;V7,$D$63:$D$65)</f>
        <v>#VALUE!</v>
      </c>
    </row>
    <row r="32" spans="2:23" ht="14.4">
      <c r="B32" s="189" t="s">
        <v>116</v>
      </c>
      <c r="C32" s="190"/>
      <c r="D32" s="191">
        <v>1</v>
      </c>
      <c r="E32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82" t="e">
        <f>_xll.qlRealMCScriptNPV($G$22,$D$62,"C"&amp;L8,$D$63:$D$65)</f>
        <v>#VALUE!</v>
      </c>
      <c r="M32" s="83" t="e">
        <f>_xll.qlRealMCScriptNPV($G$22,$D$62,"C"&amp;M8,$D$63:$D$65)</f>
        <v>#VALUE!</v>
      </c>
      <c r="N32" s="83" t="e">
        <f>_xll.qlRealMCScriptNPV($G$22,$D$62,"C"&amp;N8,$D$63:$D$65)</f>
        <v>#VALUE!</v>
      </c>
      <c r="O32" s="83" t="e">
        <f>_xll.qlRealMCScriptNPV($G$22,$D$62,"C"&amp;O8,$D$63:$D$65)</f>
        <v>#VALUE!</v>
      </c>
      <c r="P32" s="83" t="e">
        <f>_xll.qlRealMCScriptNPV($G$22,$D$62,"C"&amp;P8,$D$63:$D$65)</f>
        <v>#VALUE!</v>
      </c>
      <c r="Q32" s="83" t="e">
        <f>_xll.qlRealMCScriptNPV($G$22,$D$62,"C"&amp;Q8,$D$63:$D$65)</f>
        <v>#VALUE!</v>
      </c>
      <c r="R32" s="83" t="e">
        <f>_xll.qlRealMCScriptNPV($G$22,$D$62,"C"&amp;R8,$D$63:$D$65)</f>
        <v>#VALUE!</v>
      </c>
      <c r="S32" s="83" t="e">
        <f>_xll.qlRealMCScriptNPV($G$22,$D$62,"C"&amp;S8,$D$63:$D$65)</f>
        <v>#VALUE!</v>
      </c>
      <c r="T32" s="83" t="e">
        <f>_xll.qlRealMCScriptNPV($G$22,$D$62,"C"&amp;T8,$D$63:$D$65)</f>
        <v>#VALUE!</v>
      </c>
      <c r="U32" s="83" t="e">
        <f>_xll.qlRealMCScriptNPV($G$22,$D$62,"C"&amp;U8,$D$63:$D$65)</f>
        <v>#VALUE!</v>
      </c>
      <c r="V32" s="84" t="e">
        <f>_xll.qlRealMCScriptNPV($G$22,$D$62,"C"&amp;V8,$D$63:$D$65)</f>
        <v>#VALUE!</v>
      </c>
    </row>
    <row r="33" spans="2:92" ht="14.4">
      <c r="B33" s="189" t="s">
        <v>117</v>
      </c>
      <c r="C33" s="190"/>
      <c r="D33" s="191">
        <f>1/80</f>
        <v>1.2500000000000001E-2</v>
      </c>
      <c r="E33">
        <v>3.8461538461538464E-2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85" t="e">
        <f>_xll.qlRealMCScriptNPV($G$22,$D$62,"C"&amp;L9,$D$63:$D$65)</f>
        <v>#VALUE!</v>
      </c>
      <c r="M33" s="86" t="e">
        <f>_xll.qlRealMCScriptNPV($G$22,$D$62,"C"&amp;M9,$D$63:$D$65)</f>
        <v>#VALUE!</v>
      </c>
      <c r="N33" s="86" t="e">
        <f>_xll.qlRealMCScriptNPV($G$22,$D$62,"C"&amp;N9,$D$63:$D$65)</f>
        <v>#VALUE!</v>
      </c>
      <c r="O33" s="86" t="e">
        <f>_xll.qlRealMCScriptNPV($G$22,$D$62,"C"&amp;O9,$D$63:$D$65)</f>
        <v>#VALUE!</v>
      </c>
      <c r="P33" s="86" t="e">
        <f>_xll.qlRealMCScriptNPV($G$22,$D$62,"C"&amp;P9,$D$63:$D$65)</f>
        <v>#VALUE!</v>
      </c>
      <c r="Q33" s="86" t="e">
        <f>_xll.qlRealMCScriptNPV($G$22,$D$62,"C"&amp;Q9,$D$63:$D$65)</f>
        <v>#VALUE!</v>
      </c>
      <c r="R33" s="86" t="e">
        <f>_xll.qlRealMCScriptNPV($G$22,$D$62,"C"&amp;R9,$D$63:$D$65)</f>
        <v>#VALUE!</v>
      </c>
      <c r="S33" s="86" t="e">
        <f>_xll.qlRealMCScriptNPV($G$22,$D$62,"C"&amp;S9,$D$63:$D$65)</f>
        <v>#VALUE!</v>
      </c>
      <c r="T33" s="86" t="e">
        <f>_xll.qlRealMCScriptNPV($G$22,$D$62,"C"&amp;T9,$D$63:$D$65)</f>
        <v>#VALUE!</v>
      </c>
      <c r="U33" s="86" t="e">
        <f>_xll.qlRealMCScriptNPV($G$22,$D$62,"C"&amp;U9,$D$63:$D$65)</f>
        <v>#VALUE!</v>
      </c>
      <c r="V33" s="87" t="e">
        <f>_xll.qlRealMCScriptNPV($G$22,$D$62,"C"&amp;V9,$D$63:$D$65)</f>
        <v>#VALUE!</v>
      </c>
      <c r="W33" s="238"/>
    </row>
    <row r="34" spans="2:92" ht="14.4">
      <c r="B34" s="189" t="s">
        <v>118</v>
      </c>
      <c r="C34" s="190"/>
      <c r="D34" s="191">
        <v>0.25</v>
      </c>
      <c r="E34">
        <v>0.1</v>
      </c>
      <c r="L34" t="e">
        <f ca="1">_xll.ohRangeRetrieveError(L37)</f>
        <v>#NAME?</v>
      </c>
      <c r="Q34" s="23" t="e">
        <f>Q33-Q41</f>
        <v>#VALUE!</v>
      </c>
    </row>
    <row r="35" spans="2:92" ht="14.4">
      <c r="B35" s="189" t="s">
        <v>119</v>
      </c>
      <c r="C35" s="190"/>
      <c r="D35" s="191">
        <v>3</v>
      </c>
      <c r="E35">
        <v>3</v>
      </c>
      <c r="I35" s="1" t="s">
        <v>42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  <c r="AA35" t="s">
        <v>161</v>
      </c>
      <c r="AB35" t="s">
        <v>160</v>
      </c>
    </row>
    <row r="36" spans="2:92" ht="14.4">
      <c r="B36" s="189" t="s">
        <v>120</v>
      </c>
      <c r="C36" s="190"/>
      <c r="D36" s="239">
        <f>AVERAGE(VolSurface_EURGBP!C7:M18)%</f>
        <v>8.4783939393939398E-2</v>
      </c>
      <c r="E36" s="182">
        <v>0.1</v>
      </c>
      <c r="I36" s="54" t="s">
        <v>25</v>
      </c>
      <c r="J36" s="55" t="s">
        <v>30</v>
      </c>
      <c r="K36" s="55" t="s">
        <v>4</v>
      </c>
      <c r="L36" s="77">
        <f t="shared" ref="L36:V36" si="14">L28</f>
        <v>0.87151206299808792</v>
      </c>
      <c r="M36" s="78">
        <f t="shared" si="14"/>
        <v>0.90216284644338041</v>
      </c>
      <c r="N36" s="78">
        <f t="shared" si="14"/>
        <v>0.92234769785879311</v>
      </c>
      <c r="O36" s="78">
        <f t="shared" si="14"/>
        <v>0.95081286797024822</v>
      </c>
      <c r="P36" s="78">
        <f t="shared" si="14"/>
        <v>0.97294871335629129</v>
      </c>
      <c r="Q36" s="78">
        <f t="shared" si="14"/>
        <v>1</v>
      </c>
      <c r="R36" s="78">
        <f t="shared" si="14"/>
        <v>1.0371120792715558</v>
      </c>
      <c r="S36" s="78">
        <f t="shared" si="14"/>
        <v>1.0668476834085139</v>
      </c>
      <c r="T36" s="78">
        <f t="shared" si="14"/>
        <v>1.1095919855494891</v>
      </c>
      <c r="U36" s="78">
        <f t="shared" si="14"/>
        <v>1.1457807621080653</v>
      </c>
      <c r="V36" s="67">
        <f t="shared" si="14"/>
        <v>1.203642429536993</v>
      </c>
      <c r="X36">
        <v>0.8</v>
      </c>
      <c r="Y36">
        <v>0.9</v>
      </c>
      <c r="Z36">
        <v>0.99</v>
      </c>
      <c r="AA36">
        <v>0.45</v>
      </c>
      <c r="AB36">
        <v>0.45</v>
      </c>
    </row>
    <row r="37" spans="2:92" ht="14.4">
      <c r="B37" s="189" t="s">
        <v>121</v>
      </c>
      <c r="C37" s="190"/>
      <c r="D37" s="191">
        <v>-0.2</v>
      </c>
      <c r="E37" s="182">
        <v>-0.2</v>
      </c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 t="e">
        <f>_xll.qlRealMCScriptNPV($G$23,$D$62,"P"&amp;L5,$D$63:$D$65)</f>
        <v>#VALUE!</v>
      </c>
      <c r="M37" s="80" t="e">
        <f>_xll.qlRealMCScriptNPV($G$23,$D$62,"P"&amp;M5,$D$63:$D$65)</f>
        <v>#VALUE!</v>
      </c>
      <c r="N37" s="80" t="e">
        <f>_xll.qlRealMCScriptNPV($G$23,$D$62,"P"&amp;N5,$D$63:$D$65)</f>
        <v>#VALUE!</v>
      </c>
      <c r="O37" s="80" t="e">
        <f>_xll.qlRealMCScriptNPV($G$23,$D$62,"P"&amp;O5,$D$63:$D$65)</f>
        <v>#VALUE!</v>
      </c>
      <c r="P37" s="80" t="e">
        <f>_xll.qlRealMCScriptNPV($G$23,$D$62,"P"&amp;P5,$D$63:$D$65)</f>
        <v>#VALUE!</v>
      </c>
      <c r="Q37" s="80" t="e">
        <f>_xll.qlRealMCScriptNPV($G$23,$D$62,"P"&amp;Q5,$D$63:$D$65)</f>
        <v>#VALUE!</v>
      </c>
      <c r="R37" s="80" t="e">
        <f>_xll.qlRealMCScriptNPV($G$23,$D$62,"P"&amp;R5,$D$63:$D$65)</f>
        <v>#VALUE!</v>
      </c>
      <c r="S37" s="80" t="e">
        <f>_xll.qlRealMCScriptNPV($G$23,$D$62,"P"&amp;S5,$D$63:$D$65)</f>
        <v>#VALUE!</v>
      </c>
      <c r="T37" s="80" t="e">
        <f>_xll.qlRealMCScriptNPV($G$23,$D$62,"P"&amp;T5,$D$63:$D$65)</f>
        <v>#VALUE!</v>
      </c>
      <c r="U37" s="80" t="e">
        <f>_xll.qlRealMCScriptNPV($G$23,$D$62,"P"&amp;U5,$D$63:$D$65)</f>
        <v>#VALUE!</v>
      </c>
      <c r="V37" s="81" t="e">
        <f>_xll.qlRealMCScriptNPV($G$23,$D$62,"P"&amp;V5,$D$63:$D$65)</f>
        <v>#VALUE!</v>
      </c>
      <c r="W37" s="81" t="e">
        <f>_xll.qlRealMCScriptNPV($G$23,$D$62,"P"&amp;W5,$D$63:$D$65)</f>
        <v>#VALUE!</v>
      </c>
      <c r="X37">
        <v>1.0000890479576257</v>
      </c>
      <c r="Y37">
        <v>1.0000890479576257</v>
      </c>
      <c r="Z37">
        <v>1.0000804190974495</v>
      </c>
      <c r="AA37">
        <v>1.0002862711852081</v>
      </c>
      <c r="AB37">
        <v>1.0001058228491848</v>
      </c>
    </row>
    <row r="38" spans="2:92" ht="14.4">
      <c r="B38" s="189" t="s">
        <v>122</v>
      </c>
      <c r="C38" s="190"/>
      <c r="D38" s="191">
        <v>0.01</v>
      </c>
      <c r="E38" s="182">
        <v>0.01</v>
      </c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 t="e">
        <f>_xll.qlRealMCScriptNPV($G$23,$D$62,"P"&amp;L6,$D$63:$D$65)</f>
        <v>#VALUE!</v>
      </c>
      <c r="M38" s="83" t="e">
        <f>_xll.qlRealMCScriptNPV($G$23,$D$62,"P"&amp;M6,$D$63:$D$65)</f>
        <v>#VALUE!</v>
      </c>
      <c r="N38" s="83" t="e">
        <f>_xll.qlRealMCScriptNPV($G$23,$D$62,"P"&amp;N6,$D$63:$D$65)</f>
        <v>#VALUE!</v>
      </c>
      <c r="O38" s="83" t="e">
        <f>_xll.qlRealMCScriptNPV($G$23,$D$62,"P"&amp;O6,$D$63:$D$65)</f>
        <v>#VALUE!</v>
      </c>
      <c r="P38" s="83" t="e">
        <f>_xll.qlRealMCScriptNPV($G$23,$D$62,"P"&amp;P6,$D$63:$D$65)</f>
        <v>#VALUE!</v>
      </c>
      <c r="Q38" s="83" t="e">
        <f>_xll.qlRealMCScriptNPV($G$23,$D$62,"P"&amp;Q6,$D$63:$D$65)</f>
        <v>#VALUE!</v>
      </c>
      <c r="R38" s="83" t="e">
        <f>_xll.qlRealMCScriptNPV($G$23,$D$62,"P"&amp;R6,$D$63:$D$65)</f>
        <v>#VALUE!</v>
      </c>
      <c r="S38" s="83" t="e">
        <f>_xll.qlRealMCScriptNPV($G$23,$D$62,"P"&amp;S6,$D$63:$D$65)</f>
        <v>#VALUE!</v>
      </c>
      <c r="T38" s="83" t="e">
        <f>_xll.qlRealMCScriptNPV($G$23,$D$62,"P"&amp;T6,$D$63:$D$65)</f>
        <v>#VALUE!</v>
      </c>
      <c r="U38" s="83" t="e">
        <f>_xll.qlRealMCScriptNPV($G$23,$D$62,"P"&amp;U6,$D$63:$D$65)</f>
        <v>#VALUE!</v>
      </c>
      <c r="V38" s="84" t="e">
        <f>_xll.qlRealMCScriptNPV($G$23,$D$62,"P"&amp;V6,$D$63:$D$65)</f>
        <v>#VALUE!</v>
      </c>
      <c r="W38" s="81" t="e">
        <f>_xll.qlRealMCScriptNPV($G$23,$D$62,"P"&amp;W6,$D$63:$D$65)</f>
        <v>#VALUE!</v>
      </c>
      <c r="X38">
        <v>1.0003953527790543</v>
      </c>
      <c r="Y38">
        <v>1.0003953527790543</v>
      </c>
      <c r="Z38">
        <v>1.0001552368064399</v>
      </c>
      <c r="AA38">
        <v>1.0010015356725122</v>
      </c>
      <c r="AB38">
        <v>1.0008348859046161</v>
      </c>
    </row>
    <row r="39" spans="2:92" ht="14.4">
      <c r="B39" s="189" t="s">
        <v>123</v>
      </c>
      <c r="C39" s="190"/>
      <c r="D39" s="191">
        <v>0.99</v>
      </c>
      <c r="E39" s="182">
        <v>0.99</v>
      </c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 t="e">
        <f>_xll.qlRealMCScriptNPV($G$23,$D$62,"P"&amp;L7,$D$63:$D$65)</f>
        <v>#VALUE!</v>
      </c>
      <c r="M39" s="83" t="e">
        <f>_xll.qlRealMCScriptNPV($G$23,$D$62,"P"&amp;M7,$D$63:$D$65)</f>
        <v>#VALUE!</v>
      </c>
      <c r="N39" s="83" t="e">
        <f>_xll.qlRealMCScriptNPV($G$23,$D$62,"P"&amp;N7,$D$63:$D$65)</f>
        <v>#VALUE!</v>
      </c>
      <c r="O39" s="83" t="e">
        <f>_xll.qlRealMCScriptNPV($G$23,$D$62,"P"&amp;O7,$D$63:$D$65)</f>
        <v>#VALUE!</v>
      </c>
      <c r="P39" s="83" t="e">
        <f>_xll.qlRealMCScriptNPV($G$23,$D$62,"P"&amp;P7,$D$63:$D$65)</f>
        <v>#VALUE!</v>
      </c>
      <c r="Q39" s="83" t="e">
        <f>_xll.qlRealMCScriptNPV($G$23,$D$62,"P"&amp;Q7,$D$63:$D$65)</f>
        <v>#VALUE!</v>
      </c>
      <c r="R39" s="83" t="e">
        <f>_xll.qlRealMCScriptNPV($G$23,$D$62,"P"&amp;R7,$D$63:$D$65)</f>
        <v>#VALUE!</v>
      </c>
      <c r="S39" s="83" t="e">
        <f>_xll.qlRealMCScriptNPV($G$23,$D$62,"P"&amp;S7,$D$63:$D$65)</f>
        <v>#VALUE!</v>
      </c>
      <c r="T39" s="83" t="e">
        <f>_xll.qlRealMCScriptNPV($G$23,$D$62,"P"&amp;T7,$D$63:$D$65)</f>
        <v>#VALUE!</v>
      </c>
      <c r="U39" s="83" t="e">
        <f>_xll.qlRealMCScriptNPV($G$23,$D$62,"P"&amp;U7,$D$63:$D$65)</f>
        <v>#VALUE!</v>
      </c>
      <c r="V39" s="84" t="e">
        <f>_xll.qlRealMCScriptNPV($G$23,$D$62,"P"&amp;V7,$D$63:$D$65)</f>
        <v>#VALUE!</v>
      </c>
      <c r="W39" s="81" t="e">
        <f>_xll.qlRealMCScriptNPV($G$23,$D$62,"P"&amp;W7,$D$63:$D$65)</f>
        <v>#VALUE!</v>
      </c>
      <c r="X39">
        <v>1.0011635046218268</v>
      </c>
      <c r="Y39">
        <v>1.0011635046218268</v>
      </c>
      <c r="Z39">
        <v>1.0004108749987255</v>
      </c>
      <c r="AA39">
        <v>1.0023077449383968</v>
      </c>
      <c r="AB39">
        <v>1.0022407547170917</v>
      </c>
    </row>
    <row r="40" spans="2:92" ht="14.4">
      <c r="B40" s="189" t="s">
        <v>124</v>
      </c>
      <c r="C40" s="190"/>
      <c r="D40" s="191">
        <v>50</v>
      </c>
      <c r="E40" s="182">
        <v>30</v>
      </c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 t="e">
        <f>_xll.qlRealMCScriptNPV($G$23,$D$62,"P"&amp;L8,$D$63:$D$65)</f>
        <v>#VALUE!</v>
      </c>
      <c r="M40" s="83" t="e">
        <f>_xll.qlRealMCScriptNPV($G$23,$D$62,"P"&amp;M8,$D$63:$D$65)</f>
        <v>#VALUE!</v>
      </c>
      <c r="N40" s="83" t="e">
        <f>_xll.qlRealMCScriptNPV($G$23,$D$62,"P"&amp;N8,$D$63:$D$65)</f>
        <v>#VALUE!</v>
      </c>
      <c r="O40" s="83" t="e">
        <f>_xll.qlRealMCScriptNPV($G$23,$D$62,"P"&amp;O8,$D$63:$D$65)</f>
        <v>#VALUE!</v>
      </c>
      <c r="P40" s="83" t="e">
        <f>_xll.qlRealMCScriptNPV($G$23,$D$62,"P"&amp;P8,$D$63:$D$65)</f>
        <v>#VALUE!</v>
      </c>
      <c r="Q40" s="83" t="e">
        <f>_xll.qlRealMCScriptNPV($G$23,$D$62,"P"&amp;Q8,$D$63:$D$65)</f>
        <v>#VALUE!</v>
      </c>
      <c r="R40" s="83" t="e">
        <f>_xll.qlRealMCScriptNPV($G$23,$D$62,"P"&amp;R8,$D$63:$D$65)</f>
        <v>#VALUE!</v>
      </c>
      <c r="S40" s="83" t="e">
        <f>_xll.qlRealMCScriptNPV($G$23,$D$62,"P"&amp;S8,$D$63:$D$65)</f>
        <v>#VALUE!</v>
      </c>
      <c r="T40" s="83" t="e">
        <f>_xll.qlRealMCScriptNPV($G$23,$D$62,"P"&amp;T8,$D$63:$D$65)</f>
        <v>#VALUE!</v>
      </c>
      <c r="U40" s="83" t="e">
        <f>_xll.qlRealMCScriptNPV($G$23,$D$62,"P"&amp;U8,$D$63:$D$65)</f>
        <v>#VALUE!</v>
      </c>
      <c r="V40" s="84" t="e">
        <f>_xll.qlRealMCScriptNPV($G$23,$D$62,"P"&amp;V8,$D$63:$D$65)</f>
        <v>#VALUE!</v>
      </c>
      <c r="W40" s="81" t="e">
        <f>_xll.qlRealMCScriptNPV($G$23,$D$62,"P"&amp;W8,$D$63:$D$65)</f>
        <v>#VALUE!</v>
      </c>
      <c r="X40">
        <v>1.0021072667545534</v>
      </c>
      <c r="Y40">
        <v>1.0014322920341143</v>
      </c>
      <c r="Z40">
        <v>1.0006943047929984</v>
      </c>
      <c r="AA40">
        <v>1.0036741511134641</v>
      </c>
      <c r="AB40">
        <v>1.004263417786893</v>
      </c>
    </row>
    <row r="41" spans="2:92" ht="14.4">
      <c r="B41" s="192" t="s">
        <v>125</v>
      </c>
      <c r="C41" s="193"/>
      <c r="D41" s="194">
        <v>30</v>
      </c>
      <c r="E41" s="182">
        <v>15</v>
      </c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 t="e">
        <f>_xll.qlRealMCScriptNPV($G$23,$D$62,"P"&amp;L9,$D$63:$D$65)</f>
        <v>#VALUE!</v>
      </c>
      <c r="M41" s="86" t="e">
        <f>_xll.qlRealMCScriptNPV($G$23,$D$62,"P"&amp;M9,$D$63:$D$65)</f>
        <v>#VALUE!</v>
      </c>
      <c r="N41" s="86" t="e">
        <f>_xll.qlRealMCScriptNPV($G$23,$D$62,"P"&amp;N9,$D$63:$D$65)</f>
        <v>#VALUE!</v>
      </c>
      <c r="O41" s="86" t="e">
        <f>_xll.qlRealMCScriptNPV($G$23,$D$62,"P"&amp;O9,$D$63:$D$65)</f>
        <v>#VALUE!</v>
      </c>
      <c r="P41" s="86" t="e">
        <f>_xll.qlRealMCScriptNPV($G$23,$D$62,"P"&amp;P9,$D$63:$D$65)</f>
        <v>#VALUE!</v>
      </c>
      <c r="Q41" s="86" t="e">
        <f>_xll.qlRealMCScriptNPV($G$23,$D$62,"P"&amp;Q9,$D$63:$D$65)</f>
        <v>#VALUE!</v>
      </c>
      <c r="R41" s="86" t="e">
        <f>_xll.qlRealMCScriptNPV($G$23,$D$62,"P"&amp;R9,$D$63:$D$65)</f>
        <v>#VALUE!</v>
      </c>
      <c r="S41" s="86" t="e">
        <f>_xll.qlRealMCScriptNPV($G$23,$D$62,"P"&amp;S9,$D$63:$D$65)</f>
        <v>#VALUE!</v>
      </c>
      <c r="T41" s="86" t="e">
        <f>_xll.qlRealMCScriptNPV($G$23,$D$62,"P"&amp;T9,$D$63:$D$65)</f>
        <v>#VALUE!</v>
      </c>
      <c r="U41" s="86" t="e">
        <f>_xll.qlRealMCScriptNPV($G$23,$D$62,"P"&amp;U9,$D$63:$D$65)</f>
        <v>#VALUE!</v>
      </c>
      <c r="V41" s="87" t="e">
        <f>_xll.qlRealMCScriptNPV($G$23,$D$62,"P"&amp;V9,$D$63:$D$65)</f>
        <v>#VALUE!</v>
      </c>
      <c r="W41" s="234" t="e">
        <f>_xll.qlRealMCScriptNPV($G$23,$D$62,"P"&amp;W9,$D$63:$D$65)</f>
        <v>#VALUE!</v>
      </c>
      <c r="X41">
        <v>1.0027004108555349</v>
      </c>
      <c r="Y41">
        <v>1.0017768179665305</v>
      </c>
      <c r="Z41">
        <v>1.0008991513906009</v>
      </c>
      <c r="AA41">
        <v>1.0053620955890774</v>
      </c>
      <c r="AB41">
        <v>1.0057865135369473</v>
      </c>
    </row>
    <row r="42" spans="2:92" ht="14.4">
      <c r="E42" s="182"/>
      <c r="X42" t="s">
        <v>157</v>
      </c>
      <c r="AN42" t="s">
        <v>167</v>
      </c>
      <c r="BC42" t="s">
        <v>162</v>
      </c>
    </row>
    <row r="43" spans="2:92" ht="14.4">
      <c r="B43" s="179" t="s">
        <v>126</v>
      </c>
      <c r="C43" s="180"/>
      <c r="D43" s="181" t="e">
        <f>_xll.qlRealLocalCorrelationModel(D45,D46,C17:C18,D17:D18,D50)</f>
        <v>#VALUE!</v>
      </c>
      <c r="E43" s="182"/>
      <c r="I43" s="1" t="s">
        <v>39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X43" t="s">
        <v>39</v>
      </c>
      <c r="AA43" t="s">
        <v>31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  <c r="CD43" t="s">
        <v>168</v>
      </c>
    </row>
    <row r="44" spans="2:92" ht="14.4">
      <c r="B44" s="195" t="s">
        <v>107</v>
      </c>
      <c r="C44" s="196"/>
      <c r="D44" s="197" t="e">
        <f ca="1">_xll.ohRangeRetrieveError(D43)</f>
        <v>#NAME?</v>
      </c>
      <c r="E44" s="182"/>
      <c r="I44" s="54" t="s">
        <v>25</v>
      </c>
      <c r="J44" s="55" t="s">
        <v>30</v>
      </c>
      <c r="K44" s="55" t="s">
        <v>4</v>
      </c>
      <c r="L44" s="77">
        <f t="shared" ref="L44:V44" si="15">L36</f>
        <v>0.87151206299808792</v>
      </c>
      <c r="M44" s="78">
        <f t="shared" si="15"/>
        <v>0.90216284644338041</v>
      </c>
      <c r="N44" s="78">
        <f t="shared" si="15"/>
        <v>0.92234769785879311</v>
      </c>
      <c r="O44" s="78">
        <f t="shared" si="15"/>
        <v>0.95081286797024822</v>
      </c>
      <c r="P44" s="78">
        <f t="shared" si="15"/>
        <v>0.97294871335629129</v>
      </c>
      <c r="Q44" s="78">
        <f t="shared" si="15"/>
        <v>1</v>
      </c>
      <c r="R44" s="78">
        <f t="shared" si="15"/>
        <v>1.0371120792715558</v>
      </c>
      <c r="S44" s="78">
        <f t="shared" si="15"/>
        <v>1.0668476834085139</v>
      </c>
      <c r="T44" s="78">
        <f t="shared" si="15"/>
        <v>1.1095919855494891</v>
      </c>
      <c r="U44" s="78">
        <f t="shared" si="15"/>
        <v>1.1457807621080653</v>
      </c>
      <c r="V44" s="67">
        <f t="shared" si="15"/>
        <v>1.203642429536993</v>
      </c>
      <c r="X44" t="s">
        <v>25</v>
      </c>
      <c r="Y44" t="s">
        <v>30</v>
      </c>
      <c r="Z44" t="s">
        <v>4</v>
      </c>
      <c r="AA44">
        <v>0.87151206299808792</v>
      </c>
      <c r="AB44">
        <v>0.90216284644338041</v>
      </c>
      <c r="AC44">
        <v>0.92234769785879311</v>
      </c>
      <c r="AD44">
        <v>0.95081286797024822</v>
      </c>
      <c r="AE44">
        <v>0.97294871335629129</v>
      </c>
      <c r="AF44">
        <v>1</v>
      </c>
      <c r="AG44">
        <v>1.0371120792715558</v>
      </c>
      <c r="AH44">
        <v>1.0668476834085139</v>
      </c>
      <c r="AI44">
        <v>1.1095919855494891</v>
      </c>
      <c r="AJ44">
        <v>1.1457807621080653</v>
      </c>
      <c r="AK44">
        <v>1.203642429536993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  <c r="CD44">
        <v>0.87151206299808792</v>
      </c>
      <c r="CE44">
        <v>0.90216284644338041</v>
      </c>
      <c r="CF44">
        <v>0.92234769785879311</v>
      </c>
      <c r="CG44">
        <v>0.95081286797024822</v>
      </c>
      <c r="CH44">
        <v>0.97294871335629129</v>
      </c>
      <c r="CI44">
        <v>1</v>
      </c>
      <c r="CJ44">
        <v>1.0371120792715558</v>
      </c>
      <c r="CK44">
        <v>1.0668476834085139</v>
      </c>
      <c r="CL44">
        <v>1.1095919855494891</v>
      </c>
      <c r="CM44">
        <v>1.1457807621080653</v>
      </c>
      <c r="CN44">
        <v>1.203642429536993</v>
      </c>
    </row>
    <row r="45" spans="2:92" ht="14.4">
      <c r="B45" s="186" t="s">
        <v>108</v>
      </c>
      <c r="C45" s="187"/>
      <c r="D45" s="188" t="s">
        <v>127</v>
      </c>
      <c r="E45" s="182"/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88" t="e">
        <f>_xll.qlBlackFormulaImpliedStdDev("Call",L$36,$W37,L29)/SQRT(($J45-$D$2)/365)</f>
        <v>#VALUE!</v>
      </c>
      <c r="M45" s="89" t="e">
        <f>_xll.qlBlackFormulaImpliedStdDev("Call",M$36,$W37,M29)/SQRT(($J45-$D$2)/365)</f>
        <v>#VALUE!</v>
      </c>
      <c r="N45" s="89" t="e">
        <f>_xll.qlBlackFormulaImpliedStdDev("Call",N$36,$W37,N29)/SQRT(($J45-$D$2)/365)</f>
        <v>#VALUE!</v>
      </c>
      <c r="O45" s="89" t="e">
        <f>_xll.qlBlackFormulaImpliedStdDev("Call",O$36,$W37,O29)/SQRT(($J45-$D$2)/365)</f>
        <v>#VALUE!</v>
      </c>
      <c r="P45" s="89" t="e">
        <f>_xll.qlBlackFormulaImpliedStdDev("Call",P$36,$W37,P29)/SQRT(($J45-$D$2)/365)</f>
        <v>#VALUE!</v>
      </c>
      <c r="Q45" s="89" t="e">
        <f>_xll.qlBlackFormulaImpliedStdDev("Call",Q$36,$W37,Q29)/SQRT(($J45-$D$2)/365)</f>
        <v>#VALUE!</v>
      </c>
      <c r="R45" s="89" t="e">
        <f>_xll.qlBlackFormulaImpliedStdDev("Call",R$36,$W37,R29)/SQRT(($J45-$D$2)/365)</f>
        <v>#VALUE!</v>
      </c>
      <c r="S45" s="89" t="e">
        <f>_xll.qlBlackFormulaImpliedStdDev("Call",S$36,$W37,S29)/SQRT(($J45-$D$2)/365)</f>
        <v>#VALUE!</v>
      </c>
      <c r="T45" s="89" t="e">
        <f>_xll.qlBlackFormulaImpliedStdDev("Call",T$36,$W37,T29)/SQRT(($J45-$D$2)/365)</f>
        <v>#VALUE!</v>
      </c>
      <c r="U45" s="89" t="e">
        <f>_xll.qlBlackFormulaImpliedStdDev("Call",U$36,$W37,U29)/SQRT(($J45-$D$2)/365)</f>
        <v>#VALUE!</v>
      </c>
      <c r="V45" s="90" t="e">
        <f>_xll.qlBlackFormulaImpliedStdDev("Call",V$36,$W37,V29)/SQRT(($J45-$D$2)/365)</f>
        <v>#VALUE!</v>
      </c>
      <c r="X45" t="s">
        <v>22</v>
      </c>
      <c r="Y45">
        <v>43049</v>
      </c>
      <c r="Z45" t="s">
        <v>147</v>
      </c>
      <c r="AA45">
        <v>0.11301776533141515</v>
      </c>
      <c r="AB45">
        <v>0.10462326184650207</v>
      </c>
      <c r="AC45">
        <v>9.5710581246407495E-2</v>
      </c>
      <c r="AD45">
        <v>8.2308166237030175E-2</v>
      </c>
      <c r="AE45">
        <v>7.4555950591218806E-2</v>
      </c>
      <c r="AF45">
        <v>7.3582542231063225E-2</v>
      </c>
      <c r="AG45">
        <v>8.475347801659619E-2</v>
      </c>
      <c r="AH45">
        <v>9.8154086263917736E-2</v>
      </c>
      <c r="AI45">
        <v>0.1184879211397952</v>
      </c>
      <c r="AJ45">
        <v>0.12836598948121661</v>
      </c>
      <c r="AK45">
        <v>0</v>
      </c>
      <c r="AN45" t="s">
        <v>22</v>
      </c>
      <c r="AO45">
        <v>43049</v>
      </c>
      <c r="AP45" t="s">
        <v>147</v>
      </c>
      <c r="AQ45">
        <v>6.6443326135386782E-2</v>
      </c>
      <c r="AR45">
        <v>5.0266026853153879E-2</v>
      </c>
      <c r="AS45">
        <v>8.3649246724248297E-2</v>
      </c>
      <c r="AT45">
        <v>7.4321893670840633E-2</v>
      </c>
      <c r="AU45">
        <v>7.0913922404627294E-2</v>
      </c>
      <c r="AV45">
        <v>7.0446469071375958E-2</v>
      </c>
      <c r="AW45">
        <v>7.6374130560624143E-2</v>
      </c>
      <c r="AX45">
        <v>8.671190565555692E-2</v>
      </c>
      <c r="AY45">
        <v>0.10430331196884046</v>
      </c>
      <c r="AZ45">
        <v>0</v>
      </c>
      <c r="BA45">
        <v>0</v>
      </c>
      <c r="BC45" t="e">
        <v>#NUM!</v>
      </c>
      <c r="BD45" t="e">
        <v>#NUM!</v>
      </c>
      <c r="BE45">
        <v>8.1834355785360899E-2</v>
      </c>
      <c r="BF45">
        <v>7.2939838945078744E-2</v>
      </c>
      <c r="BG45">
        <v>6.9480071957607373E-2</v>
      </c>
      <c r="BH45">
        <v>6.8981296009949275E-2</v>
      </c>
      <c r="BI45">
        <v>7.4979089748628408E-2</v>
      </c>
      <c r="BJ45">
        <v>8.5747073273211044E-2</v>
      </c>
      <c r="BK45">
        <v>0.10447855456231338</v>
      </c>
      <c r="BL45">
        <v>0</v>
      </c>
      <c r="BM45">
        <v>0</v>
      </c>
      <c r="BO45" t="s">
        <v>22</v>
      </c>
      <c r="BP45">
        <v>43049</v>
      </c>
      <c r="BQ45" t="s">
        <v>147</v>
      </c>
      <c r="BR45" t="e">
        <v>#NUM!</v>
      </c>
      <c r="BS45">
        <v>4.9449314690259871E-2</v>
      </c>
      <c r="BT45">
        <v>8.2806173148962728E-2</v>
      </c>
      <c r="BU45">
        <v>7.3632818636824179E-2</v>
      </c>
      <c r="BV45">
        <v>7.0205852076830264E-2</v>
      </c>
      <c r="BW45">
        <v>6.9717418531209982E-2</v>
      </c>
      <c r="BX45">
        <v>7.5682090840913166E-2</v>
      </c>
      <c r="BY45">
        <v>8.6237822232080749E-2</v>
      </c>
      <c r="BZ45">
        <v>0.10439901730779858</v>
      </c>
      <c r="CA45">
        <v>0</v>
      </c>
      <c r="CB45">
        <v>0</v>
      </c>
      <c r="CD45">
        <v>6.8123691511318238E-2</v>
      </c>
      <c r="CE45">
        <v>0.10406547123482347</v>
      </c>
      <c r="CF45">
        <v>9.7854178920062984E-2</v>
      </c>
      <c r="CG45">
        <v>8.40934784115831E-2</v>
      </c>
      <c r="CH45">
        <v>7.5807672178916694E-2</v>
      </c>
      <c r="CI45">
        <v>7.3553843242899944E-2</v>
      </c>
      <c r="CJ45">
        <v>8.6017755663506487E-2</v>
      </c>
      <c r="CK45">
        <v>9.9167072308128976E-2</v>
      </c>
      <c r="CL45">
        <v>0.11612746730189787</v>
      </c>
      <c r="CM45">
        <v>0.1331317027468594</v>
      </c>
      <c r="CN45">
        <v>0</v>
      </c>
    </row>
    <row r="46" spans="2:92" ht="14.4">
      <c r="B46" s="189" t="s">
        <v>128</v>
      </c>
      <c r="C46" s="190"/>
      <c r="D46" s="191" t="str">
        <f>D4</f>
        <v>obj_003bd#0002</v>
      </c>
      <c r="E46" s="182"/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91" t="e">
        <f>_xll.qlBlackFormulaImpliedStdDev("Call",L$36,$W38,L30)/SQRT(($J46-$D$2)/365)</f>
        <v>#VALUE!</v>
      </c>
      <c r="M46" s="92" t="e">
        <f>_xll.qlBlackFormulaImpliedStdDev("Call",M$36,$W38,M30)/SQRT(($J46-$D$2)/365)</f>
        <v>#VALUE!</v>
      </c>
      <c r="N46" s="92" t="e">
        <f>_xll.qlBlackFormulaImpliedStdDev("Call",N$36,$W38,N30)/SQRT(($J46-$D$2)/365)</f>
        <v>#VALUE!</v>
      </c>
      <c r="O46" s="92" t="e">
        <f>_xll.qlBlackFormulaImpliedStdDev("Call",O$36,$W38,O30)/SQRT(($J46-$D$2)/365)</f>
        <v>#VALUE!</v>
      </c>
      <c r="P46" s="92" t="e">
        <f>_xll.qlBlackFormulaImpliedStdDev("Call",P$36,$W38,P30)/SQRT(($J46-$D$2)/365)</f>
        <v>#VALUE!</v>
      </c>
      <c r="Q46" s="92" t="e">
        <f>_xll.qlBlackFormulaImpliedStdDev("Call",Q$36,$W38,Q30)/SQRT(($J46-$D$2)/365)</f>
        <v>#VALUE!</v>
      </c>
      <c r="R46" s="92" t="e">
        <f>_xll.qlBlackFormulaImpliedStdDev("Call",R$36,$W38,R30)/SQRT(($J46-$D$2)/365)</f>
        <v>#VALUE!</v>
      </c>
      <c r="S46" s="92" t="e">
        <f>_xll.qlBlackFormulaImpliedStdDev("Call",S$36,$W38,S30)/SQRT(($J46-$D$2)/365)</f>
        <v>#VALUE!</v>
      </c>
      <c r="T46" s="92" t="e">
        <f>_xll.qlBlackFormulaImpliedStdDev("Call",T$36,$W38,T30)/SQRT(($J46-$D$2)/365)</f>
        <v>#VALUE!</v>
      </c>
      <c r="U46" s="92" t="e">
        <f>_xll.qlBlackFormulaImpliedStdDev("Call",U$36,$W38,U30)/SQRT(($J46-$D$2)/365)</f>
        <v>#VALUE!</v>
      </c>
      <c r="V46" s="93" t="e">
        <f>_xll.qlBlackFormulaImpliedStdDev("Call",V$36,$W38,V30)/SQRT(($J46-$D$2)/365)</f>
        <v>#VALUE!</v>
      </c>
      <c r="X46" t="s">
        <v>29</v>
      </c>
      <c r="Y46">
        <v>43110</v>
      </c>
      <c r="Z46" t="s">
        <v>148</v>
      </c>
      <c r="AA46">
        <v>9.9840783290934917E-2</v>
      </c>
      <c r="AB46">
        <v>8.8533401518781876E-2</v>
      </c>
      <c r="AC46">
        <v>8.2403904072425746E-2</v>
      </c>
      <c r="AD46">
        <v>7.6139414706353117E-2</v>
      </c>
      <c r="AE46">
        <v>7.3891652902131386E-2</v>
      </c>
      <c r="AF46">
        <v>7.5005576282240735E-2</v>
      </c>
      <c r="AG46">
        <v>8.2995174263342186E-2</v>
      </c>
      <c r="AH46">
        <v>9.156621186381779E-2</v>
      </c>
      <c r="AI46">
        <v>0.10468744400774316</v>
      </c>
      <c r="AJ46">
        <v>0.11613645081150133</v>
      </c>
      <c r="AK46">
        <v>0.13406799200479705</v>
      </c>
      <c r="AN46" t="s">
        <v>29</v>
      </c>
      <c r="AO46">
        <v>43110</v>
      </c>
      <c r="AP46" t="s">
        <v>148</v>
      </c>
      <c r="AQ46">
        <v>9.3979336583186468E-2</v>
      </c>
      <c r="AR46">
        <v>8.3408485552227241E-2</v>
      </c>
      <c r="AS46">
        <v>7.7847269486582396E-2</v>
      </c>
      <c r="AT46">
        <v>7.288631195902702E-2</v>
      </c>
      <c r="AU46">
        <v>7.1582884530112773E-2</v>
      </c>
      <c r="AV46">
        <v>7.2676870636680088E-2</v>
      </c>
      <c r="AW46">
        <v>7.705311121979655E-2</v>
      </c>
      <c r="AX46">
        <v>8.259389955609503E-2</v>
      </c>
      <c r="AY46">
        <v>9.4140148587870565E-2</v>
      </c>
      <c r="AZ46">
        <v>0.10610522698377346</v>
      </c>
      <c r="BA46">
        <v>0.12369582482350473</v>
      </c>
      <c r="BC46">
        <v>9.3061473628071295E-2</v>
      </c>
      <c r="BD46">
        <v>8.222579370881801E-2</v>
      </c>
      <c r="BE46">
        <v>7.6494794231721994E-2</v>
      </c>
      <c r="BF46">
        <v>7.1437052734854123E-2</v>
      </c>
      <c r="BG46">
        <v>7.0083549339089196E-2</v>
      </c>
      <c r="BH46">
        <v>7.1176819125246177E-2</v>
      </c>
      <c r="BI46">
        <v>7.5605304005418789E-2</v>
      </c>
      <c r="BJ46">
        <v>8.1273187317379605E-2</v>
      </c>
      <c r="BK46">
        <v>9.3186376182671948E-2</v>
      </c>
      <c r="BL46">
        <v>0.10532755796210377</v>
      </c>
      <c r="BM46">
        <v>0.12236637988937001</v>
      </c>
      <c r="BO46" t="s">
        <v>29</v>
      </c>
      <c r="BP46">
        <v>43110</v>
      </c>
      <c r="BQ46" t="s">
        <v>148</v>
      </c>
      <c r="BR46">
        <v>9.3504845193906144E-2</v>
      </c>
      <c r="BS46">
        <v>8.2827050384618198E-2</v>
      </c>
      <c r="BT46">
        <v>7.7169304248594375E-2</v>
      </c>
      <c r="BU46">
        <v>7.2164082787114808E-2</v>
      </c>
      <c r="BV46">
        <v>7.0836042921373063E-2</v>
      </c>
      <c r="BW46">
        <v>7.1931581669736358E-2</v>
      </c>
      <c r="BX46">
        <v>7.6331967345728294E-2</v>
      </c>
      <c r="BY46">
        <v>8.1934680434034901E-2</v>
      </c>
      <c r="BZ46">
        <v>9.3659603038428935E-2</v>
      </c>
      <c r="CA46">
        <v>0.10570588487953279</v>
      </c>
      <c r="CB46">
        <v>0.12305037784684147</v>
      </c>
      <c r="CD46">
        <v>0.10165208907152286</v>
      </c>
      <c r="CE46">
        <v>9.0415010482847225E-2</v>
      </c>
      <c r="CF46">
        <v>8.3549987617927118E-2</v>
      </c>
      <c r="CG46">
        <v>7.5956091299356696E-2</v>
      </c>
      <c r="CH46">
        <v>7.3019137244986404E-2</v>
      </c>
      <c r="CI46">
        <v>7.4488045239635967E-2</v>
      </c>
      <c r="CJ46">
        <v>8.2600505764657994E-2</v>
      </c>
      <c r="CK46">
        <v>9.1642704267581254E-2</v>
      </c>
      <c r="CL46">
        <v>0.10543574775512085</v>
      </c>
      <c r="CM46">
        <v>0.11871596624902675</v>
      </c>
      <c r="CN46">
        <v>0.13937064957462197</v>
      </c>
    </row>
    <row r="47" spans="2:92" ht="14.4">
      <c r="B47" s="189" t="s">
        <v>129</v>
      </c>
      <c r="C47" s="190"/>
      <c r="D47" s="191" t="s">
        <v>131</v>
      </c>
      <c r="E47" s="182"/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91" t="e">
        <f>_xll.qlBlackFormulaImpliedStdDev("Call",L$36,$W39,L31)/SQRT(($J47-$D$2)/365)</f>
        <v>#VALUE!</v>
      </c>
      <c r="M47" s="92" t="e">
        <f>_xll.qlBlackFormulaImpliedStdDev("Call",M$36,$W39,M31)/SQRT(($J47-$D$2)/365)</f>
        <v>#VALUE!</v>
      </c>
      <c r="N47" s="92" t="e">
        <f>_xll.qlBlackFormulaImpliedStdDev("Call",N$36,$W39,N31)/SQRT(($J47-$D$2)/365)</f>
        <v>#VALUE!</v>
      </c>
      <c r="O47" s="92" t="e">
        <f>_xll.qlBlackFormulaImpliedStdDev("Call",O$36,$W39,O31)/SQRT(($J47-$D$2)/365)</f>
        <v>#VALUE!</v>
      </c>
      <c r="P47" s="92" t="e">
        <f>_xll.qlBlackFormulaImpliedStdDev("Call",P$36,$W39,P31)/SQRT(($J47-$D$2)/365)</f>
        <v>#VALUE!</v>
      </c>
      <c r="Q47" s="92" t="e">
        <f>_xll.qlBlackFormulaImpliedStdDev("Call",Q$36,$W39,Q31)/SQRT(($J47-$D$2)/365)</f>
        <v>#VALUE!</v>
      </c>
      <c r="R47" s="92" t="e">
        <f>_xll.qlBlackFormulaImpliedStdDev("Call",R$36,$W39,R31)/SQRT(($J47-$D$2)/365)</f>
        <v>#VALUE!</v>
      </c>
      <c r="S47" s="92" t="e">
        <f>_xll.qlBlackFormulaImpliedStdDev("Call",S$36,$W39,S31)/SQRT(($J47-$D$2)/365)</f>
        <v>#VALUE!</v>
      </c>
      <c r="T47" s="92" t="e">
        <f>_xll.qlBlackFormulaImpliedStdDev("Call",T$36,$W39,T31)/SQRT(($J47-$D$2)/365)</f>
        <v>#VALUE!</v>
      </c>
      <c r="U47" s="92" t="e">
        <f>_xll.qlBlackFormulaImpliedStdDev("Call",U$36,$W39,U31)/SQRT(($J47-$D$2)/365)</f>
        <v>#VALUE!</v>
      </c>
      <c r="V47" s="93" t="e">
        <f>_xll.qlBlackFormulaImpliedStdDev("Call",V$36,$W39,V31)/SQRT(($J47-$D$2)/365)</f>
        <v>#VALUE!</v>
      </c>
      <c r="X47" t="s">
        <v>32</v>
      </c>
      <c r="Y47">
        <v>43200</v>
      </c>
      <c r="Z47" t="s">
        <v>149</v>
      </c>
      <c r="AA47">
        <v>9.1602733399025971E-2</v>
      </c>
      <c r="AB47">
        <v>8.5086997725010147E-2</v>
      </c>
      <c r="AC47">
        <v>8.1483969977559995E-2</v>
      </c>
      <c r="AD47">
        <v>7.8234844893007569E-2</v>
      </c>
      <c r="AE47">
        <v>7.7394186232640549E-2</v>
      </c>
      <c r="AF47">
        <v>7.8737455097238868E-2</v>
      </c>
      <c r="AG47">
        <v>8.4069853738246797E-2</v>
      </c>
      <c r="AH47">
        <v>8.9978770497792418E-2</v>
      </c>
      <c r="AI47">
        <v>9.9430319364304007E-2</v>
      </c>
      <c r="AJ47">
        <v>0.10749995118530774</v>
      </c>
      <c r="AK47">
        <v>0.12055001432717999</v>
      </c>
      <c r="AN47" t="s">
        <v>32</v>
      </c>
      <c r="AO47">
        <v>43200</v>
      </c>
      <c r="AP47" t="s">
        <v>149</v>
      </c>
      <c r="AQ47">
        <v>8.781544104918243E-2</v>
      </c>
      <c r="AR47">
        <v>8.2187747778534173E-2</v>
      </c>
      <c r="AS47">
        <v>7.9385495250123131E-2</v>
      </c>
      <c r="AT47">
        <v>7.6976993863671711E-2</v>
      </c>
      <c r="AU47">
        <v>7.6124103864218279E-2</v>
      </c>
      <c r="AV47">
        <v>7.6690395219597376E-2</v>
      </c>
      <c r="AW47">
        <v>8.0140802331141139E-2</v>
      </c>
      <c r="AX47">
        <v>8.4667006655834917E-2</v>
      </c>
      <c r="AY47">
        <v>9.3530294974117079E-2</v>
      </c>
      <c r="AZ47">
        <v>0.10121061258241208</v>
      </c>
      <c r="BA47">
        <v>0.11509014521925472</v>
      </c>
      <c r="BC47">
        <v>8.6497114628159094E-2</v>
      </c>
      <c r="BD47">
        <v>8.0779279813015206E-2</v>
      </c>
      <c r="BE47">
        <v>7.7882285907194759E-2</v>
      </c>
      <c r="BF47">
        <v>7.5423220347376987E-2</v>
      </c>
      <c r="BG47">
        <v>7.458043330061756E-2</v>
      </c>
      <c r="BH47">
        <v>7.5150278534753021E-2</v>
      </c>
      <c r="BI47">
        <v>7.8632948333100972E-2</v>
      </c>
      <c r="BJ47">
        <v>8.3219782776619747E-2</v>
      </c>
      <c r="BK47">
        <v>9.2263908471215558E-2</v>
      </c>
      <c r="BL47">
        <v>0.10003541549216523</v>
      </c>
      <c r="BM47">
        <v>0.11401983547311925</v>
      </c>
      <c r="BO47" t="s">
        <v>32</v>
      </c>
      <c r="BP47">
        <v>43200</v>
      </c>
      <c r="BQ47" t="s">
        <v>149</v>
      </c>
      <c r="BR47">
        <v>8.7163133595093242E-2</v>
      </c>
      <c r="BS47">
        <v>8.1487495324477535E-2</v>
      </c>
      <c r="BT47">
        <v>7.8636161684100883E-2</v>
      </c>
      <c r="BU47">
        <v>7.6204200902343922E-2</v>
      </c>
      <c r="BV47">
        <v>7.5357457621249596E-2</v>
      </c>
      <c r="BW47">
        <v>7.5926403174876728E-2</v>
      </c>
      <c r="BX47">
        <v>7.9391488469248248E-2</v>
      </c>
      <c r="BY47">
        <v>8.3945862497892945E-2</v>
      </c>
      <c r="BZ47">
        <v>9.2899012205345216E-2</v>
      </c>
      <c r="CA47">
        <v>0.10062295894536077</v>
      </c>
      <c r="CB47">
        <v>0.11455575993393599</v>
      </c>
      <c r="CD47">
        <v>9.3100957627725148E-2</v>
      </c>
      <c r="CE47">
        <v>8.602846665705785E-2</v>
      </c>
      <c r="CF47">
        <v>8.1828366055641658E-2</v>
      </c>
      <c r="CG47">
        <v>7.7879632105958344E-2</v>
      </c>
      <c r="CH47">
        <v>7.6604766101077845E-2</v>
      </c>
      <c r="CI47">
        <v>7.7321461678063683E-2</v>
      </c>
      <c r="CJ47">
        <v>8.2344262999906298E-2</v>
      </c>
      <c r="CK47">
        <v>8.8345509694527827E-2</v>
      </c>
      <c r="CL47">
        <v>9.8420689422601348E-2</v>
      </c>
      <c r="CM47">
        <v>0.10722178544887276</v>
      </c>
      <c r="CN47">
        <v>0.12177313992628974</v>
      </c>
    </row>
    <row r="48" spans="2:92" ht="14.4">
      <c r="B48" s="189" t="s">
        <v>110</v>
      </c>
      <c r="C48" s="190"/>
      <c r="D48" s="198" t="s">
        <v>132</v>
      </c>
      <c r="E48" s="182"/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91" t="e">
        <f>_xll.qlBlackFormulaImpliedStdDev("Call",L$36,$W40,L32)/SQRT(($J48-$D$2)/365)</f>
        <v>#VALUE!</v>
      </c>
      <c r="M48" s="92" t="e">
        <f>_xll.qlBlackFormulaImpliedStdDev("Call",M$36,$W40,M32)/SQRT(($J48-$D$2)/365)</f>
        <v>#VALUE!</v>
      </c>
      <c r="N48" s="92" t="e">
        <f>_xll.qlBlackFormulaImpliedStdDev("Call",N$36,$W40,N32)/SQRT(($J48-$D$2)/365)</f>
        <v>#VALUE!</v>
      </c>
      <c r="O48" s="92" t="e">
        <f>_xll.qlBlackFormulaImpliedStdDev("Call",O$36,$W40,O32)/SQRT(($J48-$D$2)/365)</f>
        <v>#VALUE!</v>
      </c>
      <c r="P48" s="92" t="e">
        <f>_xll.qlBlackFormulaImpliedStdDev("Call",P$36,$W40,P32)/SQRT(($J48-$D$2)/365)</f>
        <v>#VALUE!</v>
      </c>
      <c r="Q48" s="92" t="e">
        <f>_xll.qlBlackFormulaImpliedStdDev("Call",Q$36,$W40,Q32)/SQRT(($J48-$D$2)/365)</f>
        <v>#VALUE!</v>
      </c>
      <c r="R48" s="92" t="e">
        <f>_xll.qlBlackFormulaImpliedStdDev("Call",R$36,$W40,R32)/SQRT(($J48-$D$2)/365)</f>
        <v>#VALUE!</v>
      </c>
      <c r="S48" s="92" t="e">
        <f>_xll.qlBlackFormulaImpliedStdDev("Call",S$36,$W40,S32)/SQRT(($J48-$D$2)/365)</f>
        <v>#VALUE!</v>
      </c>
      <c r="T48" s="92" t="e">
        <f>_xll.qlBlackFormulaImpliedStdDev("Call",T$36,$W40,T32)/SQRT(($J48-$D$2)/365)</f>
        <v>#VALUE!</v>
      </c>
      <c r="U48" s="92" t="e">
        <f>_xll.qlBlackFormulaImpliedStdDev("Call",U$36,$W40,U32)/SQRT(($J48-$D$2)/365)</f>
        <v>#VALUE!</v>
      </c>
      <c r="V48" s="93" t="e">
        <f>_xll.qlBlackFormulaImpliedStdDev("Call",V$36,$W40,V32)/SQRT(($J48-$D$2)/365)</f>
        <v>#VALUE!</v>
      </c>
      <c r="X48" t="s">
        <v>33</v>
      </c>
      <c r="Y48">
        <v>43291</v>
      </c>
      <c r="Z48" t="s">
        <v>150</v>
      </c>
      <c r="AA48">
        <v>8.7718041002741026E-2</v>
      </c>
      <c r="AB48">
        <v>8.3349600922957678E-2</v>
      </c>
      <c r="AC48">
        <v>8.0953473587533201E-2</v>
      </c>
      <c r="AD48">
        <v>7.8975968251189577E-2</v>
      </c>
      <c r="AE48">
        <v>7.9063188497477704E-2</v>
      </c>
      <c r="AF48">
        <v>8.0721912748640212E-2</v>
      </c>
      <c r="AG48">
        <v>8.5209923482095024E-2</v>
      </c>
      <c r="AH48">
        <v>9.001089362709358E-2</v>
      </c>
      <c r="AI48">
        <v>9.761781255114145E-2</v>
      </c>
      <c r="AJ48">
        <v>0.10395296120401437</v>
      </c>
      <c r="AK48">
        <v>0.11422220591518187</v>
      </c>
      <c r="AN48" t="s">
        <v>33</v>
      </c>
      <c r="AO48">
        <v>43291</v>
      </c>
      <c r="AP48" t="s">
        <v>150</v>
      </c>
      <c r="AQ48">
        <v>8.4803080361262953E-2</v>
      </c>
      <c r="AR48">
        <v>8.1860536634930259E-2</v>
      </c>
      <c r="AS48">
        <v>8.032371249338735E-2</v>
      </c>
      <c r="AT48">
        <v>7.8941206867392644E-2</v>
      </c>
      <c r="AU48">
        <v>7.888613780082776E-2</v>
      </c>
      <c r="AV48">
        <v>7.9773984220010627E-2</v>
      </c>
      <c r="AW48">
        <v>8.2665609229426132E-2</v>
      </c>
      <c r="AX48">
        <v>8.6091073666036522E-2</v>
      </c>
      <c r="AY48">
        <v>9.2183830511713943E-2</v>
      </c>
      <c r="AZ48">
        <v>9.8393774191876129E-2</v>
      </c>
      <c r="BA48">
        <v>0.11006113529740758</v>
      </c>
      <c r="BC48">
        <v>8.3265091833307353E-2</v>
      </c>
      <c r="BD48">
        <v>8.0297252473208444E-2</v>
      </c>
      <c r="BE48">
        <v>7.8741397518966985E-2</v>
      </c>
      <c r="BF48">
        <v>7.73696041319826E-2</v>
      </c>
      <c r="BG48">
        <v>7.7296957162991564E-2</v>
      </c>
      <c r="BH48">
        <v>7.818488362870131E-2</v>
      </c>
      <c r="BI48">
        <v>8.1088405946157113E-2</v>
      </c>
      <c r="BJ48">
        <v>8.4534570733544451E-2</v>
      </c>
      <c r="BK48">
        <v>9.0733914456124012E-2</v>
      </c>
      <c r="BL48">
        <v>9.7139990578994209E-2</v>
      </c>
      <c r="BM48">
        <v>0.10902429154841262</v>
      </c>
      <c r="BO48" t="s">
        <v>33</v>
      </c>
      <c r="BP48">
        <v>43291</v>
      </c>
      <c r="BQ48" t="s">
        <v>150</v>
      </c>
      <c r="BR48">
        <v>8.4041133347554961E-2</v>
      </c>
      <c r="BS48">
        <v>8.1083325204792944E-2</v>
      </c>
      <c r="BT48">
        <v>7.9539588497285971E-2</v>
      </c>
      <c r="BU48">
        <v>7.816081475934962E-2</v>
      </c>
      <c r="BV48">
        <v>7.809656596735641E-2</v>
      </c>
      <c r="BW48">
        <v>7.8983342682879126E-2</v>
      </c>
      <c r="BX48">
        <v>8.1881026704356083E-2</v>
      </c>
      <c r="BY48">
        <v>8.5315793999776166E-2</v>
      </c>
      <c r="BZ48">
        <v>9.1459446497254307E-2</v>
      </c>
      <c r="CA48">
        <v>9.7763592363088139E-2</v>
      </c>
      <c r="CB48">
        <v>0.10954485341199201</v>
      </c>
      <c r="CD48">
        <v>8.8546127500367333E-2</v>
      </c>
      <c r="CE48">
        <v>8.3585455962067734E-2</v>
      </c>
      <c r="CF48">
        <v>8.0979441268269559E-2</v>
      </c>
      <c r="CG48">
        <v>7.8589684675394608E-2</v>
      </c>
      <c r="CH48">
        <v>7.8147636113901797E-2</v>
      </c>
      <c r="CI48">
        <v>7.955589217159198E-2</v>
      </c>
      <c r="CJ48">
        <v>8.401120822744465E-2</v>
      </c>
      <c r="CK48">
        <v>8.8616599583911965E-2</v>
      </c>
      <c r="CL48">
        <v>9.6051742322585593E-2</v>
      </c>
      <c r="CM48">
        <v>0.10282662697142335</v>
      </c>
      <c r="CN48">
        <v>0.11496316672951902</v>
      </c>
    </row>
    <row r="49" spans="2:92" ht="14.4">
      <c r="B49" s="189" t="s">
        <v>114</v>
      </c>
      <c r="C49" s="190"/>
      <c r="D49" s="191" t="str">
        <f>D24</f>
        <v>obj_003df#0001</v>
      </c>
      <c r="E49" s="182"/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94" t="e">
        <f>_xll.qlBlackFormulaImpliedStdDev("Call",L$36,$W41,L33)/SQRT(($J49-$D$2)/365)</f>
        <v>#VALUE!</v>
      </c>
      <c r="M49" s="95" t="e">
        <f>_xll.qlBlackFormulaImpliedStdDev("Call",M$36,$W41,M33)/SQRT(($J49-$D$2)/365)</f>
        <v>#VALUE!</v>
      </c>
      <c r="N49" s="95" t="e">
        <f>_xll.qlBlackFormulaImpliedStdDev("Call",N$36,$W41,N33)/SQRT(($J49-$D$2)/365)</f>
        <v>#VALUE!</v>
      </c>
      <c r="O49" s="95" t="e">
        <f>_xll.qlBlackFormulaImpliedStdDev("Call",O$36,$W41,O33)/SQRT(($J49-$D$2)/365)</f>
        <v>#VALUE!</v>
      </c>
      <c r="P49" s="95" t="e">
        <f>_xll.qlBlackFormulaImpliedStdDev("Call",P$36,$W41,P33)/SQRT(($J49-$D$2)/365)</f>
        <v>#VALUE!</v>
      </c>
      <c r="Q49" s="95" t="e">
        <f>_xll.qlBlackFormulaImpliedStdDev("Call",Q$36,$W41,Q33)/SQRT(($J49-$D$2)/365)</f>
        <v>#VALUE!</v>
      </c>
      <c r="R49" s="95" t="e">
        <f>_xll.qlBlackFormulaImpliedStdDev("Call",R$36,$W41,R33)/SQRT(($J49-$D$2)/365)</f>
        <v>#VALUE!</v>
      </c>
      <c r="S49" s="95" t="e">
        <f>_xll.qlBlackFormulaImpliedStdDev("Call",S$36,$W41,S33)/SQRT(($J49-$D$2)/365)</f>
        <v>#VALUE!</v>
      </c>
      <c r="T49" s="95" t="e">
        <f>_xll.qlBlackFormulaImpliedStdDev("Call",T$36,$W41,T33)/SQRT(($J49-$D$2)/365)</f>
        <v>#VALUE!</v>
      </c>
      <c r="U49" s="95" t="e">
        <f>_xll.qlBlackFormulaImpliedStdDev("Call",U$36,$W41,U33)/SQRT(($J49-$D$2)/365)</f>
        <v>#VALUE!</v>
      </c>
      <c r="V49" s="96" t="e">
        <f>_xll.qlBlackFormulaImpliedStdDev("Call",V$36,$W41,V33)/SQRT(($J49-$D$2)/365)</f>
        <v>#VALUE!</v>
      </c>
      <c r="X49" t="s">
        <v>24</v>
      </c>
      <c r="Y49">
        <v>43383</v>
      </c>
      <c r="Z49" t="s">
        <v>151</v>
      </c>
      <c r="AA49">
        <v>8.6590659631508943E-2</v>
      </c>
      <c r="AB49">
        <v>8.2681363884979403E-2</v>
      </c>
      <c r="AC49">
        <v>8.0955225087320198E-2</v>
      </c>
      <c r="AD49">
        <v>7.9945516865483013E-2</v>
      </c>
      <c r="AE49">
        <v>8.0386911793296933E-2</v>
      </c>
      <c r="AF49">
        <v>8.2391725210624808E-2</v>
      </c>
      <c r="AG49">
        <v>8.6735472318632115E-2</v>
      </c>
      <c r="AH49">
        <v>9.1142632414349944E-2</v>
      </c>
      <c r="AI49">
        <v>9.8183650423096305E-2</v>
      </c>
      <c r="AJ49">
        <v>0.10405660018164126</v>
      </c>
      <c r="AK49">
        <v>0.11346966168557189</v>
      </c>
      <c r="AN49" t="s">
        <v>24</v>
      </c>
      <c r="AO49">
        <v>43383</v>
      </c>
      <c r="AP49" t="s">
        <v>151</v>
      </c>
      <c r="AQ49">
        <v>8.4559798645252149E-2</v>
      </c>
      <c r="AR49">
        <v>8.1502907059341517E-2</v>
      </c>
      <c r="AS49">
        <v>8.0215430377856195E-2</v>
      </c>
      <c r="AT49">
        <v>7.9888486265768277E-2</v>
      </c>
      <c r="AU49">
        <v>8.0220410841768758E-2</v>
      </c>
      <c r="AV49">
        <v>8.1504598623509186E-2</v>
      </c>
      <c r="AW49">
        <v>8.4289516579595561E-2</v>
      </c>
      <c r="AX49">
        <v>8.7563031421636323E-2</v>
      </c>
      <c r="AY49">
        <v>9.3076293868194451E-2</v>
      </c>
      <c r="AZ49">
        <v>9.8168018840419119E-2</v>
      </c>
      <c r="BA49">
        <v>0.10720672726961504</v>
      </c>
      <c r="BC49">
        <v>8.3103626949250581E-2</v>
      </c>
      <c r="BD49">
        <v>7.996534869428279E-2</v>
      </c>
      <c r="BE49">
        <v>7.8619424149564493E-2</v>
      </c>
      <c r="BF49">
        <v>7.8258318496291501E-2</v>
      </c>
      <c r="BG49">
        <v>7.8592425825614001E-2</v>
      </c>
      <c r="BH49">
        <v>7.9888937895481599E-2</v>
      </c>
      <c r="BI49">
        <v>8.2711751066781303E-2</v>
      </c>
      <c r="BJ49">
        <v>8.6032910820287301E-2</v>
      </c>
      <c r="BK49">
        <v>9.1583404272717883E-2</v>
      </c>
      <c r="BL49">
        <v>9.6765095335237139E-2</v>
      </c>
      <c r="BM49">
        <v>0.10601921393515797</v>
      </c>
      <c r="BO49" t="s">
        <v>24</v>
      </c>
      <c r="BP49">
        <v>43383</v>
      </c>
      <c r="BQ49" t="s">
        <v>151</v>
      </c>
      <c r="BR49">
        <v>8.3837253708262643E-2</v>
      </c>
      <c r="BS49">
        <v>8.0738597257688588E-2</v>
      </c>
      <c r="BT49">
        <v>7.9421954462668629E-2</v>
      </c>
      <c r="BU49">
        <v>7.9077893437941027E-2</v>
      </c>
      <c r="BV49">
        <v>7.9411029408293976E-2</v>
      </c>
      <c r="BW49">
        <v>8.0700643031003022E-2</v>
      </c>
      <c r="BX49">
        <v>8.350476663303788E-2</v>
      </c>
      <c r="BY49">
        <v>8.6800994595529105E-2</v>
      </c>
      <c r="BZ49">
        <v>9.2334117521418055E-2</v>
      </c>
      <c r="CA49">
        <v>9.7469284599192518E-2</v>
      </c>
      <c r="CB49">
        <v>0.10661280978684186</v>
      </c>
      <c r="CD49">
        <v>8.7411650634066002E-2</v>
      </c>
      <c r="CE49">
        <v>8.2792835187208091E-2</v>
      </c>
      <c r="CF49">
        <v>8.0604792449369189E-2</v>
      </c>
      <c r="CG49">
        <v>7.9277719861842899E-2</v>
      </c>
      <c r="CH49">
        <v>7.9556012170389143E-2</v>
      </c>
      <c r="CI49">
        <v>8.1313614056736316E-2</v>
      </c>
      <c r="CJ49">
        <v>8.5408000426380554E-2</v>
      </c>
      <c r="CK49">
        <v>8.9965578249388625E-2</v>
      </c>
      <c r="CL49">
        <v>9.7103997862916805E-2</v>
      </c>
      <c r="CM49">
        <v>0.10282594750638217</v>
      </c>
      <c r="CN49">
        <v>0.11256603621518407</v>
      </c>
    </row>
    <row r="50" spans="2:92" ht="14.4">
      <c r="B50" s="192" t="s">
        <v>130</v>
      </c>
      <c r="C50" s="193"/>
      <c r="D50" s="194" t="e">
        <f>D20</f>
        <v>#NUM!</v>
      </c>
      <c r="E50" s="182"/>
    </row>
    <row r="51" spans="2:92">
      <c r="I51" s="1" t="s">
        <v>40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X51" t="s">
        <v>40</v>
      </c>
      <c r="AA51" t="s">
        <v>31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  <c r="CD51" t="s">
        <v>31</v>
      </c>
    </row>
    <row r="52" spans="2:92">
      <c r="B52" s="1" t="s">
        <v>8</v>
      </c>
      <c r="C52" s="2"/>
      <c r="D52" s="17" t="e">
        <f>IF(L1="multiasset",_xll.qlMultiAssetBSModel(,D4,C17:C18,D17:D18,C11:D12),D43)</f>
        <v>#VALUE!</v>
      </c>
      <c r="I52" s="54" t="s">
        <v>25</v>
      </c>
      <c r="J52" s="55" t="s">
        <v>30</v>
      </c>
      <c r="K52" s="55" t="s">
        <v>4</v>
      </c>
      <c r="L52" s="77">
        <f t="shared" ref="L52:V52" si="16">L44</f>
        <v>0.87151206299808792</v>
      </c>
      <c r="M52" s="78">
        <f t="shared" si="16"/>
        <v>0.90216284644338041</v>
      </c>
      <c r="N52" s="78">
        <f t="shared" si="16"/>
        <v>0.92234769785879311</v>
      </c>
      <c r="O52" s="78">
        <f t="shared" si="16"/>
        <v>0.95081286797024822</v>
      </c>
      <c r="P52" s="78">
        <f t="shared" si="16"/>
        <v>0.97294871335629129</v>
      </c>
      <c r="Q52" s="78">
        <f t="shared" si="16"/>
        <v>1</v>
      </c>
      <c r="R52" s="78">
        <f t="shared" si="16"/>
        <v>1.0371120792715558</v>
      </c>
      <c r="S52" s="78">
        <f t="shared" si="16"/>
        <v>1.0668476834085139</v>
      </c>
      <c r="T52" s="78">
        <f t="shared" si="16"/>
        <v>1.1095919855494891</v>
      </c>
      <c r="U52" s="78">
        <f t="shared" si="16"/>
        <v>1.1457807621080653</v>
      </c>
      <c r="V52" s="67">
        <f t="shared" si="16"/>
        <v>1.203642429536993</v>
      </c>
      <c r="X52" t="s">
        <v>25</v>
      </c>
      <c r="Y52" t="s">
        <v>30</v>
      </c>
      <c r="Z52" t="s">
        <v>4</v>
      </c>
      <c r="AA52">
        <v>0.87151206299808792</v>
      </c>
      <c r="AB52">
        <v>0.90216284644338041</v>
      </c>
      <c r="AC52">
        <v>0.92234769785879311</v>
      </c>
      <c r="AD52">
        <v>0.95081286797024822</v>
      </c>
      <c r="AE52">
        <v>0.97294871335629129</v>
      </c>
      <c r="AF52">
        <v>1</v>
      </c>
      <c r="AG52">
        <v>1.0371120792715558</v>
      </c>
      <c r="AH52">
        <v>1.0668476834085139</v>
      </c>
      <c r="AI52">
        <v>1.1095919855494891</v>
      </c>
      <c r="AJ52">
        <v>1.1457807621080653</v>
      </c>
      <c r="AK52">
        <v>1.203642429536993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  <c r="CD52">
        <v>0.87151206299808792</v>
      </c>
      <c r="CE52">
        <v>0.90216284644338041</v>
      </c>
      <c r="CF52">
        <v>0.92234769785879311</v>
      </c>
      <c r="CG52">
        <v>0.95081286797024822</v>
      </c>
      <c r="CH52">
        <v>0.97294871335629129</v>
      </c>
      <c r="CI52">
        <v>1</v>
      </c>
      <c r="CJ52">
        <v>1.0371120792715558</v>
      </c>
      <c r="CK52">
        <v>1.0668476834085139</v>
      </c>
      <c r="CL52">
        <v>1.1095919855494891</v>
      </c>
      <c r="CM52">
        <v>1.1457807621080653</v>
      </c>
      <c r="CN52">
        <v>1.203642429536993</v>
      </c>
    </row>
    <row r="53" spans="2:92"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_xll.qlBlackFormulaImpliedStdDev("Put",L$44,$W37,L37)/SQRT(($J53-$D$2)/365)</f>
        <v>#VALUE!</v>
      </c>
      <c r="M53" s="89" t="e">
        <f>_xll.qlBlackFormulaImpliedStdDev("Put",M$44,$W37,M37)/SQRT(($J53-$D$2)/365)</f>
        <v>#VALUE!</v>
      </c>
      <c r="N53" s="89" t="e">
        <f>_xll.qlBlackFormulaImpliedStdDev("Put",N$44,$W37,N37)/SQRT(($J53-$D$2)/365)</f>
        <v>#VALUE!</v>
      </c>
      <c r="O53" s="89" t="e">
        <f>_xll.qlBlackFormulaImpliedStdDev("Put",O$44,$W37,O37)/SQRT(($J53-$D$2)/365)</f>
        <v>#VALUE!</v>
      </c>
      <c r="P53" s="89" t="e">
        <f>_xll.qlBlackFormulaImpliedStdDev("Put",P$44,$W37,P37)/SQRT(($J53-$D$2)/365)</f>
        <v>#VALUE!</v>
      </c>
      <c r="Q53" s="89" t="e">
        <f>_xll.qlBlackFormulaImpliedStdDev("Put",Q$44,$W37,Q37)/SQRT(($J53-$D$2)/365)</f>
        <v>#VALUE!</v>
      </c>
      <c r="R53" s="89" t="e">
        <f>_xll.qlBlackFormulaImpliedStdDev("Put",R$44,$W37,R37)/SQRT(($J53-$D$2)/365)</f>
        <v>#VALUE!</v>
      </c>
      <c r="S53" s="89" t="e">
        <f>_xll.qlBlackFormulaImpliedStdDev("Put",S$44,$W37,S37)/SQRT(($J53-$D$2)/365)</f>
        <v>#VALUE!</v>
      </c>
      <c r="T53" s="89" t="e">
        <f>_xll.qlBlackFormulaImpliedStdDev("Put",T$44,$W37,T37)/SQRT(($J53-$D$2)/365)</f>
        <v>#VALUE!</v>
      </c>
      <c r="U53" s="89" t="e">
        <f>_xll.qlBlackFormulaImpliedStdDev("Put",U$44,$W37,U37)/SQRT(($J53-$D$2)/365)</f>
        <v>#VALUE!</v>
      </c>
      <c r="V53" s="90" t="e">
        <f>_xll.qlBlackFormulaImpliedStdDev("Put",V$44,$W37,V37)/SQRT(($J53-$D$2)/365)</f>
        <v>#VALUE!</v>
      </c>
      <c r="X53" t="s">
        <v>22</v>
      </c>
      <c r="Y53">
        <v>43049</v>
      </c>
      <c r="Z53" t="s">
        <v>147</v>
      </c>
      <c r="AA53">
        <v>0.11301776533143033</v>
      </c>
      <c r="AB53">
        <v>0.1046232618465355</v>
      </c>
      <c r="AC53">
        <v>9.5710581246438234E-2</v>
      </c>
      <c r="AD53">
        <v>8.230816623707396E-2</v>
      </c>
      <c r="AE53">
        <v>7.4555950591259496E-2</v>
      </c>
      <c r="AF53">
        <v>7.3582542231041742E-2</v>
      </c>
      <c r="AG53">
        <v>8.4753478016640765E-2</v>
      </c>
      <c r="AH53">
        <v>9.8154086263271462E-2</v>
      </c>
      <c r="AI53">
        <v>0.11848792113911162</v>
      </c>
      <c r="AJ53">
        <v>0.1283659894965026</v>
      </c>
      <c r="AK53" t="e">
        <v>#NUM!</v>
      </c>
      <c r="AN53" t="s">
        <v>22</v>
      </c>
      <c r="AO53">
        <v>43049</v>
      </c>
      <c r="AP53" t="s">
        <v>147</v>
      </c>
      <c r="AQ53">
        <v>0</v>
      </c>
      <c r="AR53">
        <v>0</v>
      </c>
      <c r="AS53">
        <v>8.3649246724264631E-2</v>
      </c>
      <c r="AT53">
        <v>7.4321893670864198E-2</v>
      </c>
      <c r="AU53">
        <v>7.0913922404653981E-2</v>
      </c>
      <c r="AV53">
        <v>7.0446469071364481E-2</v>
      </c>
      <c r="AW53">
        <v>7.6374130560715084E-2</v>
      </c>
      <c r="AX53">
        <v>8.671190565439503E-2</v>
      </c>
      <c r="AY53">
        <v>0.10430331196692373</v>
      </c>
      <c r="AZ53">
        <v>6.6377417622351276E-2</v>
      </c>
      <c r="BA53" t="e">
        <v>#NUM!</v>
      </c>
      <c r="BC53">
        <v>0</v>
      </c>
      <c r="BD53">
        <v>0</v>
      </c>
      <c r="BE53">
        <v>8.1834355785333698E-2</v>
      </c>
      <c r="BF53">
        <v>7.2939838945037624E-2</v>
      </c>
      <c r="BG53">
        <v>6.9480071957556622E-2</v>
      </c>
      <c r="BH53">
        <v>6.8981296009976975E-2</v>
      </c>
      <c r="BI53">
        <v>7.4979089748875127E-2</v>
      </c>
      <c r="BJ53">
        <v>8.5747073273037058E-2</v>
      </c>
      <c r="BK53">
        <v>0.10447855457396182</v>
      </c>
      <c r="BL53">
        <v>6.7262602386482559E-2</v>
      </c>
      <c r="BM53">
        <v>8.7930770365546571E-2</v>
      </c>
      <c r="BO53" t="s">
        <v>22</v>
      </c>
      <c r="BP53">
        <v>43049</v>
      </c>
      <c r="BQ53" t="s">
        <v>147</v>
      </c>
      <c r="BR53">
        <v>0</v>
      </c>
      <c r="BS53">
        <v>0</v>
      </c>
      <c r="BT53">
        <v>8.2806173148961187E-2</v>
      </c>
      <c r="BU53">
        <v>7.3632818636827482E-2</v>
      </c>
      <c r="BV53">
        <v>7.0205852076834926E-2</v>
      </c>
      <c r="BW53">
        <v>6.9717418531209996E-2</v>
      </c>
      <c r="BX53">
        <v>7.5682090841049043E-2</v>
      </c>
      <c r="BY53">
        <v>8.623782223129145E-2</v>
      </c>
      <c r="BZ53">
        <v>0.10439901730969375</v>
      </c>
      <c r="CA53">
        <v>6.7074421755904376E-2</v>
      </c>
      <c r="CB53" t="e">
        <v>#NUM!</v>
      </c>
      <c r="CD53">
        <v>0</v>
      </c>
      <c r="CE53">
        <v>0.10406547123488348</v>
      </c>
      <c r="CF53">
        <v>9.7854178920126267E-2</v>
      </c>
      <c r="CG53">
        <v>8.4093478411670725E-2</v>
      </c>
      <c r="CH53">
        <v>7.5807672178997906E-2</v>
      </c>
      <c r="CI53">
        <v>7.3553843242854106E-2</v>
      </c>
      <c r="CJ53">
        <v>8.6017755663481035E-2</v>
      </c>
      <c r="CK53">
        <v>9.9167072307239035E-2</v>
      </c>
      <c r="CL53">
        <v>0.11612746729786418</v>
      </c>
      <c r="CM53">
        <v>0.13313170274651379</v>
      </c>
      <c r="CN53" t="e">
        <v>#NUM!</v>
      </c>
    </row>
    <row r="54" spans="2:92">
      <c r="B54" s="4" t="s">
        <v>9</v>
      </c>
      <c r="C54" s="24"/>
      <c r="D54" s="30" t="s">
        <v>21</v>
      </c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_xll.qlBlackFormulaImpliedStdDev("Put",L$44,$W38,L38)/SQRT(($J54-$D$2)/365)</f>
        <v>#VALUE!</v>
      </c>
      <c r="M54" s="92" t="e">
        <f>_xll.qlBlackFormulaImpliedStdDev("Put",M$44,$W38,M38)/SQRT(($J54-$D$2)/365)</f>
        <v>#VALUE!</v>
      </c>
      <c r="N54" s="92" t="e">
        <f>_xll.qlBlackFormulaImpliedStdDev("Put",N$44,$W38,N38)/SQRT(($J54-$D$2)/365)</f>
        <v>#VALUE!</v>
      </c>
      <c r="O54" s="92" t="e">
        <f>_xll.qlBlackFormulaImpliedStdDev("Put",O$44,$W38,O38)/SQRT(($J54-$D$2)/365)</f>
        <v>#VALUE!</v>
      </c>
      <c r="P54" s="92" t="e">
        <f>_xll.qlBlackFormulaImpliedStdDev("Put",P$44,$W38,P38)/SQRT(($J54-$D$2)/365)</f>
        <v>#VALUE!</v>
      </c>
      <c r="Q54" s="92" t="e">
        <f>_xll.qlBlackFormulaImpliedStdDev("Put",Q$44,$W38,Q38)/SQRT(($J54-$D$2)/365)</f>
        <v>#VALUE!</v>
      </c>
      <c r="R54" s="92" t="e">
        <f>_xll.qlBlackFormulaImpliedStdDev("Put",R$44,$W38,R38)/SQRT(($J54-$D$2)/365)</f>
        <v>#VALUE!</v>
      </c>
      <c r="S54" s="92" t="e">
        <f>_xll.qlBlackFormulaImpliedStdDev("Put",S$44,$W38,S38)/SQRT(($J54-$D$2)/365)</f>
        <v>#VALUE!</v>
      </c>
      <c r="T54" s="92" t="e">
        <f>_xll.qlBlackFormulaImpliedStdDev("Put",T$44,$W38,T38)/SQRT(($J54-$D$2)/365)</f>
        <v>#VALUE!</v>
      </c>
      <c r="U54" s="92" t="e">
        <f>_xll.qlBlackFormulaImpliedStdDev("Put",U$44,$W38,U38)/SQRT(($J54-$D$2)/365)</f>
        <v>#VALUE!</v>
      </c>
      <c r="V54" s="93" t="e">
        <f>_xll.qlBlackFormulaImpliedStdDev("Put",V$44,$W38,V38)/SQRT(($J54-$D$2)/365)</f>
        <v>#VALUE!</v>
      </c>
      <c r="X54" t="s">
        <v>29</v>
      </c>
      <c r="Y54">
        <v>43110</v>
      </c>
      <c r="Z54" t="s">
        <v>148</v>
      </c>
      <c r="AA54">
        <v>9.9840783290916627E-2</v>
      </c>
      <c r="AB54">
        <v>8.8533401518760879E-2</v>
      </c>
      <c r="AC54">
        <v>8.240390407239985E-2</v>
      </c>
      <c r="AD54">
        <v>7.6139414706326305E-2</v>
      </c>
      <c r="AE54">
        <v>7.3891652902148219E-2</v>
      </c>
      <c r="AF54">
        <v>7.5005576282253753E-2</v>
      </c>
      <c r="AG54">
        <v>8.2995174263390731E-2</v>
      </c>
      <c r="AH54">
        <v>9.1566211863802621E-2</v>
      </c>
      <c r="AI54">
        <v>0.10468744400785232</v>
      </c>
      <c r="AJ54">
        <v>0.11613645081204359</v>
      </c>
      <c r="AK54">
        <v>0.13406799200472269</v>
      </c>
      <c r="AN54" t="s">
        <v>29</v>
      </c>
      <c r="AO54">
        <v>43110</v>
      </c>
      <c r="AP54" t="s">
        <v>148</v>
      </c>
      <c r="AQ54">
        <v>9.3979336583208561E-2</v>
      </c>
      <c r="AR54">
        <v>8.340848555225612E-2</v>
      </c>
      <c r="AS54">
        <v>7.7847269486616799E-2</v>
      </c>
      <c r="AT54">
        <v>7.2886311959064837E-2</v>
      </c>
      <c r="AU54">
        <v>7.1582884530081589E-2</v>
      </c>
      <c r="AV54">
        <v>7.2676870636663463E-2</v>
      </c>
      <c r="AW54">
        <v>7.7053111219803433E-2</v>
      </c>
      <c r="AX54">
        <v>8.2593899555977748E-2</v>
      </c>
      <c r="AY54">
        <v>9.4140148587725916E-2</v>
      </c>
      <c r="AZ54">
        <v>0.10610522698384633</v>
      </c>
      <c r="BA54">
        <v>0.12369582482112007</v>
      </c>
      <c r="BC54">
        <v>9.306147362804236E-2</v>
      </c>
      <c r="BD54">
        <v>8.2225793708787742E-2</v>
      </c>
      <c r="BE54">
        <v>7.6494794231689672E-2</v>
      </c>
      <c r="BF54">
        <v>7.1437052734811379E-2</v>
      </c>
      <c r="BG54">
        <v>7.0083549339120102E-2</v>
      </c>
      <c r="BH54">
        <v>7.1176819125266133E-2</v>
      </c>
      <c r="BI54">
        <v>7.5605304005481141E-2</v>
      </c>
      <c r="BJ54">
        <v>8.1273187317379009E-2</v>
      </c>
      <c r="BK54">
        <v>9.3186376182924066E-2</v>
      </c>
      <c r="BL54">
        <v>0.10532755796315907</v>
      </c>
      <c r="BM54">
        <v>0.12236637988977779</v>
      </c>
      <c r="BO54" t="s">
        <v>29</v>
      </c>
      <c r="BP54">
        <v>43110</v>
      </c>
      <c r="BQ54" t="s">
        <v>148</v>
      </c>
      <c r="BR54">
        <v>9.3504845193947778E-2</v>
      </c>
      <c r="BS54">
        <v>8.2827050384672321E-2</v>
      </c>
      <c r="BT54">
        <v>7.7169304248657866E-2</v>
      </c>
      <c r="BU54">
        <v>7.2164082787186071E-2</v>
      </c>
      <c r="BV54">
        <v>7.0836042921315165E-2</v>
      </c>
      <c r="BW54">
        <v>7.1931581669703371E-2</v>
      </c>
      <c r="BX54">
        <v>7.6331967345711862E-2</v>
      </c>
      <c r="BY54">
        <v>8.1934680433865981E-2</v>
      </c>
      <c r="BZ54">
        <v>9.3659603038121389E-2</v>
      </c>
      <c r="CA54">
        <v>0.10570588487930671</v>
      </c>
      <c r="CB54">
        <v>0.12305037784281765</v>
      </c>
      <c r="CD54">
        <v>0.10165208907152559</v>
      </c>
      <c r="CE54">
        <v>9.0415010482856953E-2</v>
      </c>
      <c r="CF54">
        <v>8.3549987617937263E-2</v>
      </c>
      <c r="CG54">
        <v>7.5956091299367562E-2</v>
      </c>
      <c r="CH54">
        <v>7.3019137244977342E-2</v>
      </c>
      <c r="CI54">
        <v>7.4488045239632081E-2</v>
      </c>
      <c r="CJ54">
        <v>8.260050576468167E-2</v>
      </c>
      <c r="CK54">
        <v>9.1642704267521469E-2</v>
      </c>
      <c r="CL54">
        <v>0.10543574775513076</v>
      </c>
      <c r="CM54">
        <v>0.11871596624923615</v>
      </c>
      <c r="CN54">
        <v>0.13937064957420348</v>
      </c>
    </row>
    <row r="55" spans="2:92">
      <c r="B55" s="7" t="s">
        <v>10</v>
      </c>
      <c r="C55" s="31"/>
      <c r="D55" s="32" t="s">
        <v>156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_xll.qlBlackFormulaImpliedStdDev("Put",L$44,$W39,L39)/SQRT(($J55-$D$2)/365)</f>
        <v>#VALUE!</v>
      </c>
      <c r="M55" s="92" t="e">
        <f>_xll.qlBlackFormulaImpliedStdDev("Put",M$44,$W39,M39)/SQRT(($J55-$D$2)/365)</f>
        <v>#VALUE!</v>
      </c>
      <c r="N55" s="92" t="e">
        <f>_xll.qlBlackFormulaImpliedStdDev("Put",N$44,$W39,N39)/SQRT(($J55-$D$2)/365)</f>
        <v>#VALUE!</v>
      </c>
      <c r="O55" s="92" t="e">
        <f>_xll.qlBlackFormulaImpliedStdDev("Put",O$44,$W39,O39)/SQRT(($J55-$D$2)/365)</f>
        <v>#VALUE!</v>
      </c>
      <c r="P55" s="92" t="e">
        <f>_xll.qlBlackFormulaImpliedStdDev("Put",P$44,$W39,P39)/SQRT(($J55-$D$2)/365)</f>
        <v>#VALUE!</v>
      </c>
      <c r="Q55" s="92" t="e">
        <f>_xll.qlBlackFormulaImpliedStdDev("Put",Q$44,$W39,Q39)/SQRT(($J55-$D$2)/365)</f>
        <v>#VALUE!</v>
      </c>
      <c r="R55" s="92" t="e">
        <f>_xll.qlBlackFormulaImpliedStdDev("Put",R$44,$W39,R39)/SQRT(($J55-$D$2)/365)</f>
        <v>#VALUE!</v>
      </c>
      <c r="S55" s="92" t="e">
        <f>_xll.qlBlackFormulaImpliedStdDev("Put",S$44,$W39,S39)/SQRT(($J55-$D$2)/365)</f>
        <v>#VALUE!</v>
      </c>
      <c r="T55" s="92" t="e">
        <f>_xll.qlBlackFormulaImpliedStdDev("Put",T$44,$W39,T39)/SQRT(($J55-$D$2)/365)</f>
        <v>#VALUE!</v>
      </c>
      <c r="U55" s="92" t="e">
        <f>_xll.qlBlackFormulaImpliedStdDev("Put",U$44,$W39,U39)/SQRT(($J55-$D$2)/365)</f>
        <v>#VALUE!</v>
      </c>
      <c r="V55" s="93" t="e">
        <f>_xll.qlBlackFormulaImpliedStdDev("Put",V$44,$W39,V39)/SQRT(($J55-$D$2)/365)</f>
        <v>#VALUE!</v>
      </c>
      <c r="X55" t="s">
        <v>32</v>
      </c>
      <c r="Y55">
        <v>43200</v>
      </c>
      <c r="Z55" t="s">
        <v>149</v>
      </c>
      <c r="AA55">
        <v>9.1602733399003808E-2</v>
      </c>
      <c r="AB55">
        <v>8.5086997724992244E-2</v>
      </c>
      <c r="AC55">
        <v>8.1483969977536569E-2</v>
      </c>
      <c r="AD55">
        <v>7.823484489304057E-2</v>
      </c>
      <c r="AE55">
        <v>7.7394186232654177E-2</v>
      </c>
      <c r="AF55">
        <v>7.8737455097251455E-2</v>
      </c>
      <c r="AG55">
        <v>8.4069853738278619E-2</v>
      </c>
      <c r="AH55">
        <v>8.9978770497789268E-2</v>
      </c>
      <c r="AI55">
        <v>9.9430319364344016E-2</v>
      </c>
      <c r="AJ55">
        <v>0.10749995118543273</v>
      </c>
      <c r="AK55">
        <v>0.12055001432721565</v>
      </c>
      <c r="AN55" t="s">
        <v>32</v>
      </c>
      <c r="AO55">
        <v>43200</v>
      </c>
      <c r="AP55" t="s">
        <v>149</v>
      </c>
      <c r="AQ55">
        <v>8.7815441049166512E-2</v>
      </c>
      <c r="AR55">
        <v>8.2187747778525375E-2</v>
      </c>
      <c r="AS55">
        <v>7.9385495250105936E-2</v>
      </c>
      <c r="AT55">
        <v>7.6976993863688004E-2</v>
      </c>
      <c r="AU55">
        <v>7.6124103864226425E-2</v>
      </c>
      <c r="AV55">
        <v>7.6690395219604274E-2</v>
      </c>
      <c r="AW55">
        <v>8.0140802331166744E-2</v>
      </c>
      <c r="AX55">
        <v>8.4667006655823399E-2</v>
      </c>
      <c r="AY55">
        <v>9.3530294974148429E-2</v>
      </c>
      <c r="AZ55">
        <v>0.10121061258253693</v>
      </c>
      <c r="BA55">
        <v>0.11509014521922993</v>
      </c>
      <c r="BC55">
        <v>8.6497114628152752E-2</v>
      </c>
      <c r="BD55">
        <v>8.0779279813011626E-2</v>
      </c>
      <c r="BE55">
        <v>7.788228590718338E-2</v>
      </c>
      <c r="BF55">
        <v>7.5423220347386979E-2</v>
      </c>
      <c r="BG55">
        <v>7.4580433300621793E-2</v>
      </c>
      <c r="BH55">
        <v>7.5150278534756948E-2</v>
      </c>
      <c r="BI55">
        <v>7.8632948333123995E-2</v>
      </c>
      <c r="BJ55">
        <v>8.3219782776604578E-2</v>
      </c>
      <c r="BK55">
        <v>9.2263908471240219E-2</v>
      </c>
      <c r="BL55">
        <v>0.10003541549228348</v>
      </c>
      <c r="BM55">
        <v>0.1140198354730461</v>
      </c>
      <c r="BO55" t="s">
        <v>32</v>
      </c>
      <c r="BP55">
        <v>43200</v>
      </c>
      <c r="BQ55" t="s">
        <v>149</v>
      </c>
      <c r="BR55">
        <v>8.7163133595089676E-2</v>
      </c>
      <c r="BS55">
        <v>8.1487495324487208E-2</v>
      </c>
      <c r="BT55">
        <v>7.8636161684099856E-2</v>
      </c>
      <c r="BU55">
        <v>7.6204200902339952E-2</v>
      </c>
      <c r="BV55">
        <v>7.5357457621246793E-2</v>
      </c>
      <c r="BW55">
        <v>7.5926403174876145E-2</v>
      </c>
      <c r="BX55">
        <v>7.9391488469265456E-2</v>
      </c>
      <c r="BY55">
        <v>8.3945862497871435E-2</v>
      </c>
      <c r="BZ55">
        <v>9.2899012205352002E-2</v>
      </c>
      <c r="CA55">
        <v>0.10062295894544218</v>
      </c>
      <c r="CB55">
        <v>0.11455575993382677</v>
      </c>
      <c r="CD55">
        <v>9.3100957627742176E-2</v>
      </c>
      <c r="CE55">
        <v>8.6028466657086425E-2</v>
      </c>
      <c r="CF55">
        <v>8.1828366055666193E-2</v>
      </c>
      <c r="CG55">
        <v>7.7879632105927799E-2</v>
      </c>
      <c r="CH55">
        <v>7.6604766101062968E-2</v>
      </c>
      <c r="CI55">
        <v>7.7321461678052858E-2</v>
      </c>
      <c r="CJ55">
        <v>8.2344262999910697E-2</v>
      </c>
      <c r="CK55">
        <v>8.8345509694488025E-2</v>
      </c>
      <c r="CL55">
        <v>9.8420689422574717E-2</v>
      </c>
      <c r="CM55">
        <v>0.10722178544889226</v>
      </c>
      <c r="CN55">
        <v>0.12177313992610046</v>
      </c>
    </row>
    <row r="56" spans="2:92">
      <c r="B56" s="7" t="s">
        <v>11</v>
      </c>
      <c r="C56" s="31"/>
      <c r="D56" s="9" t="str">
        <f>_xll.qlSchedule(,D2,D54,D55)</f>
        <v>obj_003c4#0002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 t="e">
        <f>_xll.qlBlackFormulaImpliedStdDev("Put",L$44,$W40,L40)/SQRT(($J56-$D$2)/365)</f>
        <v>#VALUE!</v>
      </c>
      <c r="M56" s="92" t="e">
        <f>_xll.qlBlackFormulaImpliedStdDev("Put",M$44,$W40,M40)/SQRT(($J56-$D$2)/365)</f>
        <v>#VALUE!</v>
      </c>
      <c r="N56" s="92" t="e">
        <f>_xll.qlBlackFormulaImpliedStdDev("Put",N$44,$W40,N40)/SQRT(($J56-$D$2)/365)</f>
        <v>#VALUE!</v>
      </c>
      <c r="O56" s="92" t="e">
        <f>_xll.qlBlackFormulaImpliedStdDev("Put",O$44,$W40,O40)/SQRT(($J56-$D$2)/365)</f>
        <v>#VALUE!</v>
      </c>
      <c r="P56" s="92" t="e">
        <f>_xll.qlBlackFormulaImpliedStdDev("Put",P$44,$W40,P40)/SQRT(($J56-$D$2)/365)</f>
        <v>#VALUE!</v>
      </c>
      <c r="Q56" s="92" t="e">
        <f>_xll.qlBlackFormulaImpliedStdDev("Put",Q$44,$W40,Q40)/SQRT(($J56-$D$2)/365)</f>
        <v>#VALUE!</v>
      </c>
      <c r="R56" s="92" t="e">
        <f>_xll.qlBlackFormulaImpliedStdDev("Put",R$44,$W40,R40)/SQRT(($J56-$D$2)/365)</f>
        <v>#VALUE!</v>
      </c>
      <c r="S56" s="92" t="e">
        <f>_xll.qlBlackFormulaImpliedStdDev("Put",S$44,$W40,S40)/SQRT(($J56-$D$2)/365)</f>
        <v>#VALUE!</v>
      </c>
      <c r="T56" s="92" t="e">
        <f>_xll.qlBlackFormulaImpliedStdDev("Put",T$44,$W40,T40)/SQRT(($J56-$D$2)/365)</f>
        <v>#VALUE!</v>
      </c>
      <c r="U56" s="92" t="e">
        <f>_xll.qlBlackFormulaImpliedStdDev("Put",U$44,$W40,U40)/SQRT(($J56-$D$2)/365)</f>
        <v>#VALUE!</v>
      </c>
      <c r="V56" s="93" t="e">
        <f>_xll.qlBlackFormulaImpliedStdDev("Put",V$44,$W40,V40)/SQRT(($J56-$D$2)/365)</f>
        <v>#VALUE!</v>
      </c>
      <c r="X56" t="s">
        <v>33</v>
      </c>
      <c r="Y56">
        <v>43291</v>
      </c>
      <c r="Z56" t="s">
        <v>150</v>
      </c>
      <c r="AA56">
        <v>8.7718041002719627E-2</v>
      </c>
      <c r="AB56">
        <v>8.3349600922937722E-2</v>
      </c>
      <c r="AC56">
        <v>8.0953473587512467E-2</v>
      </c>
      <c r="AD56">
        <v>7.8975968251207229E-2</v>
      </c>
      <c r="AE56">
        <v>7.9063188497489667E-2</v>
      </c>
      <c r="AF56">
        <v>8.0721912748652119E-2</v>
      </c>
      <c r="AG56">
        <v>8.5209923482121433E-2</v>
      </c>
      <c r="AH56">
        <v>9.0010893627095037E-2</v>
      </c>
      <c r="AI56">
        <v>9.7617812551164126E-2</v>
      </c>
      <c r="AJ56">
        <v>0.10395296120407747</v>
      </c>
      <c r="AK56">
        <v>0.11422220591517093</v>
      </c>
      <c r="AN56" t="s">
        <v>33</v>
      </c>
      <c r="AO56">
        <v>43291</v>
      </c>
      <c r="AP56" t="s">
        <v>150</v>
      </c>
      <c r="AQ56">
        <v>8.4803080361260608E-2</v>
      </c>
      <c r="AR56">
        <v>8.1860536634929607E-2</v>
      </c>
      <c r="AS56">
        <v>8.0323712493387767E-2</v>
      </c>
      <c r="AT56">
        <v>7.8941206867392866E-2</v>
      </c>
      <c r="AU56">
        <v>7.8886137800827399E-2</v>
      </c>
      <c r="AV56">
        <v>7.977398422001078E-2</v>
      </c>
      <c r="AW56">
        <v>8.2665609229440454E-2</v>
      </c>
      <c r="AX56">
        <v>8.609107366602195E-2</v>
      </c>
      <c r="AY56">
        <v>9.2183830511722797E-2</v>
      </c>
      <c r="AZ56">
        <v>9.8393774191921246E-2</v>
      </c>
      <c r="BA56">
        <v>0.11006113529735323</v>
      </c>
      <c r="BC56">
        <v>8.3265091833330876E-2</v>
      </c>
      <c r="BD56">
        <v>8.0297252473236227E-2</v>
      </c>
      <c r="BE56">
        <v>7.8741397518984832E-2</v>
      </c>
      <c r="BF56">
        <v>7.7369604131963129E-2</v>
      </c>
      <c r="BG56">
        <v>7.7296957162978699E-2</v>
      </c>
      <c r="BH56">
        <v>7.8184883628690527E-2</v>
      </c>
      <c r="BI56">
        <v>8.1088405946159015E-2</v>
      </c>
      <c r="BJ56">
        <v>8.4534570733515155E-2</v>
      </c>
      <c r="BK56">
        <v>9.0733914456106235E-2</v>
      </c>
      <c r="BL56">
        <v>9.7139990579001287E-2</v>
      </c>
      <c r="BM56">
        <v>0.10902429154831667</v>
      </c>
      <c r="BO56" t="s">
        <v>33</v>
      </c>
      <c r="BP56">
        <v>43291</v>
      </c>
      <c r="BQ56" t="s">
        <v>150</v>
      </c>
      <c r="BR56">
        <v>8.4041133347554961E-2</v>
      </c>
      <c r="BS56">
        <v>8.108332520479862E-2</v>
      </c>
      <c r="BT56">
        <v>7.9539588497290828E-2</v>
      </c>
      <c r="BU56">
        <v>7.8160814759345221E-2</v>
      </c>
      <c r="BV56">
        <v>7.8096565967353523E-2</v>
      </c>
      <c r="BW56">
        <v>7.8983342682877031E-2</v>
      </c>
      <c r="BX56">
        <v>8.188102670436799E-2</v>
      </c>
      <c r="BY56">
        <v>8.5315793999758291E-2</v>
      </c>
      <c r="BZ56">
        <v>9.1459446497254043E-2</v>
      </c>
      <c r="CA56">
        <v>9.7763592363127871E-2</v>
      </c>
      <c r="CB56">
        <v>0.10954485341193333</v>
      </c>
      <c r="CD56">
        <v>8.8546127500381294E-2</v>
      </c>
      <c r="CE56">
        <v>8.3585455962086774E-2</v>
      </c>
      <c r="CF56">
        <v>8.097944126828352E-2</v>
      </c>
      <c r="CG56">
        <v>7.8589684675381133E-2</v>
      </c>
      <c r="CH56">
        <v>7.8147636113892069E-2</v>
      </c>
      <c r="CI56">
        <v>7.9555892171584125E-2</v>
      </c>
      <c r="CJ56">
        <v>8.4011208227449827E-2</v>
      </c>
      <c r="CK56">
        <v>8.8616599583887221E-2</v>
      </c>
      <c r="CL56">
        <v>9.6051742322576572E-2</v>
      </c>
      <c r="CM56">
        <v>0.10282662697143595</v>
      </c>
      <c r="CN56">
        <v>0.11496316672945493</v>
      </c>
    </row>
    <row r="57" spans="2:92">
      <c r="B57" s="7" t="s">
        <v>12</v>
      </c>
      <c r="C57" s="31"/>
      <c r="D57" s="33">
        <v>100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 t="e">
        <f>_xll.qlBlackFormulaImpliedStdDev("Put",L$44,$W41,L41)/SQRT(($J57-$D$2)/365)</f>
        <v>#VALUE!</v>
      </c>
      <c r="M57" s="95" t="e">
        <f>_xll.qlBlackFormulaImpliedStdDev("Put",M$44,$W41,M41)/SQRT(($J57-$D$2)/365)</f>
        <v>#VALUE!</v>
      </c>
      <c r="N57" s="95" t="e">
        <f>_xll.qlBlackFormulaImpliedStdDev("Put",N$44,$W41,N41)/SQRT(($J57-$D$2)/365)</f>
        <v>#VALUE!</v>
      </c>
      <c r="O57" s="95" t="e">
        <f>_xll.qlBlackFormulaImpliedStdDev("Put",O$44,$W41,O41)/SQRT(($J57-$D$2)/365)</f>
        <v>#VALUE!</v>
      </c>
      <c r="P57" s="95" t="e">
        <f>_xll.qlBlackFormulaImpliedStdDev("Put",P$44,$W41,P41)/SQRT(($J57-$D$2)/365)</f>
        <v>#VALUE!</v>
      </c>
      <c r="Q57" s="236" t="e">
        <f>_xll.qlBlackFormulaImpliedStdDev("Put",Q$44,$W41,Q41)/SQRT(($J57-$D$2)/365)</f>
        <v>#VALUE!</v>
      </c>
      <c r="R57" s="236" t="e">
        <f>_xll.qlBlackFormulaImpliedStdDev("Put",R$44,$W41,R41)/SQRT(($J57-$D$2)/365)</f>
        <v>#VALUE!</v>
      </c>
      <c r="S57" s="236" t="e">
        <f>_xll.qlBlackFormulaImpliedStdDev("Put",S$44,$W41,S41)/SQRT(($J57-$D$2)/365)</f>
        <v>#VALUE!</v>
      </c>
      <c r="T57" s="236" t="e">
        <f>_xll.qlBlackFormulaImpliedStdDev("Put",T$44,$W41,T41)/SQRT(($J57-$D$2)/365)</f>
        <v>#VALUE!</v>
      </c>
      <c r="U57" s="236" t="e">
        <f>_xll.qlBlackFormulaImpliedStdDev("Put",U$44,$W41,U41)/SQRT(($J57-$D$2)/365)</f>
        <v>#VALUE!</v>
      </c>
      <c r="V57" s="237" t="e">
        <f>_xll.qlBlackFormulaImpliedStdDev("Put",V$44,$W41,V41)/SQRT(($J57-$D$2)/365)</f>
        <v>#VALUE!</v>
      </c>
      <c r="X57" t="s">
        <v>24</v>
      </c>
      <c r="Y57">
        <v>43383</v>
      </c>
      <c r="Z57" t="s">
        <v>151</v>
      </c>
      <c r="AA57">
        <v>8.6590659631541361E-2</v>
      </c>
      <c r="AB57">
        <v>8.2681363885009351E-2</v>
      </c>
      <c r="AC57">
        <v>8.0955225087222221E-2</v>
      </c>
      <c r="AD57">
        <v>7.9945516865464555E-2</v>
      </c>
      <c r="AE57">
        <v>8.0386911793281612E-2</v>
      </c>
      <c r="AF57">
        <v>8.2391725210611708E-2</v>
      </c>
      <c r="AG57">
        <v>8.6735472318628978E-2</v>
      </c>
      <c r="AH57">
        <v>9.1142632414322772E-2</v>
      </c>
      <c r="AI57">
        <v>9.818365042308147E-2</v>
      </c>
      <c r="AJ57">
        <v>0.10405660018163616</v>
      </c>
      <c r="AK57">
        <v>0.11346966168549789</v>
      </c>
      <c r="AN57" t="s">
        <v>24</v>
      </c>
      <c r="AO57">
        <v>43383</v>
      </c>
      <c r="AP57" t="s">
        <v>151</v>
      </c>
      <c r="AQ57">
        <v>8.4559798645265805E-2</v>
      </c>
      <c r="AR57">
        <v>8.1502907059357671E-2</v>
      </c>
      <c r="AS57">
        <v>8.0215430377811273E-2</v>
      </c>
      <c r="AT57">
        <v>7.9888486265758063E-2</v>
      </c>
      <c r="AU57">
        <v>8.0220410841760348E-2</v>
      </c>
      <c r="AV57">
        <v>8.1504598623502358E-2</v>
      </c>
      <c r="AW57">
        <v>8.4289516579599433E-2</v>
      </c>
      <c r="AX57">
        <v>8.7563031421617518E-2</v>
      </c>
      <c r="AY57">
        <v>9.3076293868186472E-2</v>
      </c>
      <c r="AZ57">
        <v>9.8168018840435051E-2</v>
      </c>
      <c r="BA57">
        <v>0.10720672726955846</v>
      </c>
      <c r="BC57">
        <v>8.3103626949233816E-2</v>
      </c>
      <c r="BD57">
        <v>7.9965348694268468E-2</v>
      </c>
      <c r="BE57">
        <v>7.8619424149656059E-2</v>
      </c>
      <c r="BF57">
        <v>7.8258318496299245E-2</v>
      </c>
      <c r="BG57">
        <v>7.8592425825621218E-2</v>
      </c>
      <c r="BH57">
        <v>7.9888937895488565E-2</v>
      </c>
      <c r="BI57">
        <v>8.2711751066799954E-2</v>
      </c>
      <c r="BJ57">
        <v>8.6032910820284011E-2</v>
      </c>
      <c r="BK57">
        <v>9.1583404272734023E-2</v>
      </c>
      <c r="BL57">
        <v>9.6765095335282561E-2</v>
      </c>
      <c r="BM57">
        <v>0.10601921393516216</v>
      </c>
      <c r="BO57" t="s">
        <v>24</v>
      </c>
      <c r="BP57">
        <v>43383</v>
      </c>
      <c r="BQ57" t="s">
        <v>151</v>
      </c>
      <c r="BR57">
        <v>8.3837253708228143E-2</v>
      </c>
      <c r="BS57">
        <v>8.0738597257657335E-2</v>
      </c>
      <c r="BT57">
        <v>7.9421954462813263E-2</v>
      </c>
      <c r="BU57">
        <v>7.9077893437963703E-2</v>
      </c>
      <c r="BV57">
        <v>7.9411029408311101E-2</v>
      </c>
      <c r="BW57">
        <v>8.0700643031019259E-2</v>
      </c>
      <c r="BX57">
        <v>8.3504766633065677E-2</v>
      </c>
      <c r="BY57">
        <v>8.6800994595538195E-2</v>
      </c>
      <c r="BZ57">
        <v>9.2334117521450668E-2</v>
      </c>
      <c r="CA57">
        <v>9.7469284599256578E-2</v>
      </c>
      <c r="CB57">
        <v>0.10661280978687096</v>
      </c>
      <c r="CD57">
        <v>8.7411650634089899E-2</v>
      </c>
      <c r="CE57">
        <v>8.2792835187227048E-2</v>
      </c>
      <c r="CF57">
        <v>8.0604792449308127E-2</v>
      </c>
      <c r="CG57">
        <v>7.9277719861829021E-2</v>
      </c>
      <c r="CH57">
        <v>7.9556012170377846E-2</v>
      </c>
      <c r="CI57">
        <v>8.1313614056727268E-2</v>
      </c>
      <c r="CJ57">
        <v>8.5408000426382288E-2</v>
      </c>
      <c r="CK57">
        <v>8.9965578249366865E-2</v>
      </c>
      <c r="CL57">
        <v>9.7103997862907104E-2</v>
      </c>
      <c r="CM57">
        <v>0.10282594750638854</v>
      </c>
      <c r="CN57">
        <v>0.1125660362151296</v>
      </c>
    </row>
    <row r="58" spans="2:92">
      <c r="B58" s="7" t="s">
        <v>13</v>
      </c>
      <c r="C58" s="31"/>
      <c r="D58" s="33">
        <v>1</v>
      </c>
    </row>
    <row r="59" spans="2:92">
      <c r="B59" s="7" t="s">
        <v>14</v>
      </c>
      <c r="C59" s="31"/>
      <c r="D59" s="32" t="b">
        <v>1</v>
      </c>
      <c r="I59" s="1" t="s">
        <v>89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X59" t="s">
        <v>89</v>
      </c>
      <c r="AA59" t="s">
        <v>31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  <c r="CD59" t="s">
        <v>31</v>
      </c>
    </row>
    <row r="60" spans="2:92">
      <c r="B60" s="7" t="s">
        <v>15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>
        <f t="shared" ref="L60:V60" si="17">L52</f>
        <v>0.87151206299808792</v>
      </c>
      <c r="M60" s="78">
        <f t="shared" si="17"/>
        <v>0.90216284644338041</v>
      </c>
      <c r="N60" s="78">
        <f t="shared" si="17"/>
        <v>0.92234769785879311</v>
      </c>
      <c r="O60" s="78">
        <f t="shared" si="17"/>
        <v>0.95081286797024822</v>
      </c>
      <c r="P60" s="78">
        <f t="shared" si="17"/>
        <v>0.97294871335629129</v>
      </c>
      <c r="Q60" s="78">
        <f t="shared" si="17"/>
        <v>1</v>
      </c>
      <c r="R60" s="78">
        <f t="shared" si="17"/>
        <v>1.0371120792715558</v>
      </c>
      <c r="S60" s="78">
        <f t="shared" si="17"/>
        <v>1.0668476834085139</v>
      </c>
      <c r="T60" s="78">
        <f t="shared" si="17"/>
        <v>1.1095919855494891</v>
      </c>
      <c r="U60" s="78">
        <f t="shared" si="17"/>
        <v>1.1457807621080653</v>
      </c>
      <c r="V60" s="67">
        <f t="shared" si="17"/>
        <v>1.203642429536993</v>
      </c>
      <c r="X60" t="s">
        <v>25</v>
      </c>
      <c r="Y60" t="s">
        <v>30</v>
      </c>
      <c r="Z60" t="s">
        <v>4</v>
      </c>
      <c r="AA60">
        <v>0.87151206299808792</v>
      </c>
      <c r="AB60">
        <v>0.90216284644338041</v>
      </c>
      <c r="AC60">
        <v>0.92234769785879311</v>
      </c>
      <c r="AD60">
        <v>0.95081286797024822</v>
      </c>
      <c r="AE60">
        <v>0.97294871335629129</v>
      </c>
      <c r="AF60">
        <v>1</v>
      </c>
      <c r="AG60">
        <v>1.0371120792715558</v>
      </c>
      <c r="AH60">
        <v>1.0668476834085139</v>
      </c>
      <c r="AI60">
        <v>1.1095919855494891</v>
      </c>
      <c r="AJ60">
        <v>1.1457807621080653</v>
      </c>
      <c r="AK60">
        <v>1.203642429536993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  <c r="CD60">
        <v>0.87151206299808792</v>
      </c>
      <c r="CE60">
        <v>0.90216284644338041</v>
      </c>
      <c r="CF60">
        <v>0.92234769785879311</v>
      </c>
      <c r="CG60">
        <v>0.95081286797024822</v>
      </c>
      <c r="CH60">
        <v>0.97294871335629129</v>
      </c>
      <c r="CI60">
        <v>1</v>
      </c>
      <c r="CJ60">
        <v>1.0371120792715558</v>
      </c>
      <c r="CK60">
        <v>1.0668476834085139</v>
      </c>
      <c r="CL60">
        <v>1.1095919855494891</v>
      </c>
      <c r="CM60">
        <v>1.1457807621080653</v>
      </c>
      <c r="CN60">
        <v>1.203642429536993</v>
      </c>
    </row>
    <row r="61" spans="2:92">
      <c r="B61" s="7" t="s">
        <v>16</v>
      </c>
      <c r="C61" s="31"/>
      <c r="D61" s="32" t="b">
        <v>0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 t="e">
        <f>_xll.qlBlackVolTermStructureBlackVol(VolSurface_EURGBP!$H$2,$J61,L$60/$W37,TRUE)</f>
        <v>#VALUE!</v>
      </c>
      <c r="M61" s="89" t="e">
        <f>_xll.qlBlackVolTermStructureBlackVol(VolSurface_EURGBP!$H$2,$J61,M$60/$W37,TRUE)</f>
        <v>#VALUE!</v>
      </c>
      <c r="N61" s="89" t="e">
        <f>_xll.qlBlackVolTermStructureBlackVol(VolSurface_EURGBP!$H$2,$J61,N$60/$W37,TRUE)</f>
        <v>#VALUE!</v>
      </c>
      <c r="O61" s="89" t="e">
        <f>_xll.qlBlackVolTermStructureBlackVol(VolSurface_EURGBP!$H$2,$J61,O$60/$W37,TRUE)</f>
        <v>#VALUE!</v>
      </c>
      <c r="P61" s="89" t="e">
        <f>_xll.qlBlackVolTermStructureBlackVol(VolSurface_EURGBP!$H$2,$J61,P$60/$W37,TRUE)</f>
        <v>#VALUE!</v>
      </c>
      <c r="Q61" s="89" t="e">
        <f>_xll.qlBlackVolTermStructureBlackVol(VolSurface_EURGBP!$H$2,$J61,Q$60/$W37,TRUE)</f>
        <v>#VALUE!</v>
      </c>
      <c r="R61" s="89" t="e">
        <f>_xll.qlBlackVolTermStructureBlackVol(VolSurface_EURGBP!$H$2,$J61,R$60/$W37,TRUE)</f>
        <v>#VALUE!</v>
      </c>
      <c r="S61" s="89" t="e">
        <f>_xll.qlBlackVolTermStructureBlackVol(VolSurface_EURGBP!$H$2,$J61,S$60/$W37,TRUE)</f>
        <v>#VALUE!</v>
      </c>
      <c r="T61" s="89" t="e">
        <f>_xll.qlBlackVolTermStructureBlackVol(VolSurface_EURGBP!$H$2,$J61,T$60/$W37,TRUE)</f>
        <v>#VALUE!</v>
      </c>
      <c r="U61" s="89" t="e">
        <f>_xll.qlBlackVolTermStructureBlackVol(VolSurface_EURGBP!$H$2,$J61,U$60/$W37,TRUE)</f>
        <v>#VALUE!</v>
      </c>
      <c r="V61" s="90" t="e">
        <f>_xll.qlBlackVolTermStructureBlackVol(VolSurface_EURGBP!$H$2,$J61,V$60/$W37,TRUE)</f>
        <v>#VALUE!</v>
      </c>
      <c r="X61" t="s">
        <v>22</v>
      </c>
      <c r="Y61">
        <v>43049</v>
      </c>
      <c r="Z61" t="s">
        <v>147</v>
      </c>
      <c r="AA61">
        <v>0.12027719708205419</v>
      </c>
      <c r="AB61">
        <v>0.10480706357875788</v>
      </c>
      <c r="AC61">
        <v>9.5020197262226241E-2</v>
      </c>
      <c r="AD61">
        <v>8.2534014874116129E-2</v>
      </c>
      <c r="AE61">
        <v>7.5487298015494017E-2</v>
      </c>
      <c r="AF61">
        <v>7.4116676041441815E-2</v>
      </c>
      <c r="AG61">
        <v>8.5628977653871882E-2</v>
      </c>
      <c r="AH61">
        <v>9.8708082459567498E-2</v>
      </c>
      <c r="AI61">
        <v>0.11771415129627233</v>
      </c>
      <c r="AJ61">
        <v>0.13300526428290516</v>
      </c>
      <c r="AK61">
        <v>0.15570350923130505</v>
      </c>
      <c r="AN61" t="s">
        <v>22</v>
      </c>
      <c r="AO61">
        <v>43049</v>
      </c>
      <c r="AP61" t="s">
        <v>147</v>
      </c>
      <c r="AQ61">
        <v>0.12029233325125577</v>
      </c>
      <c r="AR61">
        <v>0.10482220650440692</v>
      </c>
      <c r="AS61">
        <v>9.5034958757149707E-2</v>
      </c>
      <c r="AT61">
        <v>8.2546600133275416E-2</v>
      </c>
      <c r="AU61">
        <v>7.5494699462124379E-2</v>
      </c>
      <c r="AV61">
        <v>7.4112087129672571E-2</v>
      </c>
      <c r="AW61">
        <v>8.5614333443669574E-2</v>
      </c>
      <c r="AX61">
        <v>9.8691796009963126E-2</v>
      </c>
      <c r="AY61">
        <v>0.11769781766043474</v>
      </c>
      <c r="AZ61">
        <v>0.13298931280590534</v>
      </c>
      <c r="BA61">
        <v>0.1556882165858299</v>
      </c>
      <c r="BC61">
        <v>0.12028962214555934</v>
      </c>
      <c r="BD61">
        <v>0.10481949415840121</v>
      </c>
      <c r="BE61">
        <v>9.5032314672240603E-2</v>
      </c>
      <c r="BF61">
        <v>8.2544345588046408E-2</v>
      </c>
      <c r="BG61">
        <v>7.5493372912706247E-2</v>
      </c>
      <c r="BH61">
        <v>7.4112907945082226E-2</v>
      </c>
      <c r="BI61">
        <v>8.5616956155403545E-2</v>
      </c>
      <c r="BJ61">
        <v>9.8694713109857571E-2</v>
      </c>
      <c r="BK61">
        <v>0.11770074328600151</v>
      </c>
      <c r="BL61">
        <v>0.13299216999096189</v>
      </c>
      <c r="BM61">
        <v>0.15569095576309494</v>
      </c>
      <c r="BO61" t="s">
        <v>22</v>
      </c>
      <c r="BP61">
        <v>43049</v>
      </c>
      <c r="BQ61" t="s">
        <v>147</v>
      </c>
      <c r="BR61">
        <v>0.12029098440975136</v>
      </c>
      <c r="BS61">
        <v>0.10482085704417513</v>
      </c>
      <c r="BT61">
        <v>9.5033643255288916E-2</v>
      </c>
      <c r="BU61">
        <v>8.2545478423020235E-2</v>
      </c>
      <c r="BV61">
        <v>7.5494039425274689E-2</v>
      </c>
      <c r="BW61">
        <v>7.4112495444089446E-2</v>
      </c>
      <c r="BX61">
        <v>8.561563829189274E-2</v>
      </c>
      <c r="BY61">
        <v>9.869324733657614E-2</v>
      </c>
      <c r="BZ61">
        <v>0.11769927323281375</v>
      </c>
      <c r="CA61">
        <v>0.13299073432798</v>
      </c>
      <c r="CB61">
        <v>0.15568957939605005</v>
      </c>
      <c r="CD61">
        <v>0.12025058067981372</v>
      </c>
      <c r="CE61">
        <v>0.10478043629077803</v>
      </c>
      <c r="CF61">
        <v>9.4994242643008708E-2</v>
      </c>
      <c r="CG61">
        <v>8.2511895524193427E-2</v>
      </c>
      <c r="CH61">
        <v>7.5474310704177469E-2</v>
      </c>
      <c r="CI61">
        <v>7.4124782564005662E-2</v>
      </c>
      <c r="CJ61">
        <v>8.5654738089233184E-2</v>
      </c>
      <c r="CK61">
        <v>9.8736722823998008E-2</v>
      </c>
      <c r="CL61">
        <v>0.11774287220008234</v>
      </c>
      <c r="CM61">
        <v>0.13303331285694167</v>
      </c>
      <c r="CN61">
        <v>0.15573039932655322</v>
      </c>
    </row>
    <row r="62" spans="2:92">
      <c r="B62" s="10" t="s">
        <v>17</v>
      </c>
      <c r="C62" s="26"/>
      <c r="D62" s="12" t="e">
        <f>_xll.qlRealMCSimulation(,D52,B69:B434,B69:B434,D57,D58,D59,D60,D61)</f>
        <v>#VALUE!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 t="e">
        <f>_xll.qlBlackVolTermStructureBlackVol(VolSurface_EURGBP!$H$2,$J62,L$60/$W38,TRUE)</f>
        <v>#VALUE!</v>
      </c>
      <c r="M62" s="92" t="e">
        <f>_xll.qlBlackVolTermStructureBlackVol(VolSurface_EURGBP!$H$2,$J62,M$60/$W38,TRUE)</f>
        <v>#VALUE!</v>
      </c>
      <c r="N62" s="92" t="e">
        <f>_xll.qlBlackVolTermStructureBlackVol(VolSurface_EURGBP!$H$2,$J62,N$60/$W38,TRUE)</f>
        <v>#VALUE!</v>
      </c>
      <c r="O62" s="92" t="e">
        <f>_xll.qlBlackVolTermStructureBlackVol(VolSurface_EURGBP!$H$2,$J62,O$60/$W38,TRUE)</f>
        <v>#VALUE!</v>
      </c>
      <c r="P62" s="92" t="e">
        <f>_xll.qlBlackVolTermStructureBlackVol(VolSurface_EURGBP!$H$2,$J62,P$60/$W38,TRUE)</f>
        <v>#VALUE!</v>
      </c>
      <c r="Q62" s="92" t="e">
        <f>_xll.qlBlackVolTermStructureBlackVol(VolSurface_EURGBP!$H$2,$J62,Q$60/$W38,TRUE)</f>
        <v>#VALUE!</v>
      </c>
      <c r="R62" s="92" t="e">
        <f>_xll.qlBlackVolTermStructureBlackVol(VolSurface_EURGBP!$H$2,$J62,R$60/$W38,TRUE)</f>
        <v>#VALUE!</v>
      </c>
      <c r="S62" s="92" t="e">
        <f>_xll.qlBlackVolTermStructureBlackVol(VolSurface_EURGBP!$H$2,$J62,S$60/$W38,TRUE)</f>
        <v>#VALUE!</v>
      </c>
      <c r="T62" s="92" t="e">
        <f>_xll.qlBlackVolTermStructureBlackVol(VolSurface_EURGBP!$H$2,$J62,T$60/$W38,TRUE)</f>
        <v>#VALUE!</v>
      </c>
      <c r="U62" s="92" t="e">
        <f>_xll.qlBlackVolTermStructureBlackVol(VolSurface_EURGBP!$H$2,$J62,U$60/$W38,TRUE)</f>
        <v>#VALUE!</v>
      </c>
      <c r="V62" s="93" t="e">
        <f>_xll.qlBlackVolTermStructureBlackVol(VolSurface_EURGBP!$H$2,$J62,V$60/$W38,TRUE)</f>
        <v>#VALUE!</v>
      </c>
      <c r="X62" t="s">
        <v>29</v>
      </c>
      <c r="Y62">
        <v>43110</v>
      </c>
      <c r="Z62" t="s">
        <v>148</v>
      </c>
      <c r="AA62">
        <v>0.10016906699911469</v>
      </c>
      <c r="AB62">
        <v>8.9987914093922733E-2</v>
      </c>
      <c r="AC62">
        <v>8.395571719684651E-2</v>
      </c>
      <c r="AD62">
        <v>7.7181865504136679E-2</v>
      </c>
      <c r="AE62">
        <v>7.4369078249398646E-2</v>
      </c>
      <c r="AF62">
        <v>7.5176704269360753E-2</v>
      </c>
      <c r="AG62">
        <v>8.2773593628858694E-2</v>
      </c>
      <c r="AH62">
        <v>9.133179802198059E-2</v>
      </c>
      <c r="AI62">
        <v>0.10439838643129284</v>
      </c>
      <c r="AJ62">
        <v>0.11525227056347377</v>
      </c>
      <c r="AK62">
        <v>0.13166894607416646</v>
      </c>
      <c r="AN62" t="s">
        <v>29</v>
      </c>
      <c r="AO62">
        <v>43110</v>
      </c>
      <c r="AP62" t="s">
        <v>148</v>
      </c>
      <c r="AQ62">
        <v>0.10003849402096308</v>
      </c>
      <c r="AR62">
        <v>8.9864760979864136E-2</v>
      </c>
      <c r="AS62">
        <v>8.3844178010312825E-2</v>
      </c>
      <c r="AT62">
        <v>7.7105802685356176E-2</v>
      </c>
      <c r="AU62">
        <v>7.4343890025650755E-2</v>
      </c>
      <c r="AV62">
        <v>7.5228549178965654E-2</v>
      </c>
      <c r="AW62">
        <v>8.2893442944761808E-2</v>
      </c>
      <c r="AX62">
        <v>9.1471330002146203E-2</v>
      </c>
      <c r="AY62">
        <v>0.10454492118283233</v>
      </c>
      <c r="AZ62">
        <v>0.11539834072581819</v>
      </c>
      <c r="BA62">
        <v>0.13181133532352268</v>
      </c>
      <c r="BC62">
        <v>0.10003131984898764</v>
      </c>
      <c r="BD62">
        <v>8.9857997759587166E-2</v>
      </c>
      <c r="BE62">
        <v>8.3838057594177701E-2</v>
      </c>
      <c r="BF62">
        <v>7.7101644314532078E-2</v>
      </c>
      <c r="BG62">
        <v>7.4342539315553804E-2</v>
      </c>
      <c r="BH62">
        <v>7.5231431458725781E-2</v>
      </c>
      <c r="BI62">
        <v>8.2900042881673186E-2</v>
      </c>
      <c r="BJ62">
        <v>9.1479002781359689E-2</v>
      </c>
      <c r="BK62">
        <v>0.1045529743582702</v>
      </c>
      <c r="BL62">
        <v>0.11540636725491533</v>
      </c>
      <c r="BM62">
        <v>0.13181915911907882</v>
      </c>
      <c r="BO62" t="s">
        <v>29</v>
      </c>
      <c r="BP62">
        <v>43110</v>
      </c>
      <c r="BQ62" t="s">
        <v>148</v>
      </c>
      <c r="BR62">
        <v>0.1000348953735562</v>
      </c>
      <c r="BS62">
        <v>8.986136842770738E-2</v>
      </c>
      <c r="BT62">
        <v>8.3841107834760051E-2</v>
      </c>
      <c r="BU62">
        <v>7.7103716526594798E-2</v>
      </c>
      <c r="BV62">
        <v>7.4343212060377917E-2</v>
      </c>
      <c r="BW62">
        <v>7.5229994525228772E-2</v>
      </c>
      <c r="BX62">
        <v>8.289675335509919E-2</v>
      </c>
      <c r="BY62">
        <v>9.1475178674049251E-2</v>
      </c>
      <c r="BZ62">
        <v>0.10454896072240978</v>
      </c>
      <c r="CA62">
        <v>0.11540236691380305</v>
      </c>
      <c r="CB62">
        <v>0.13181525982438155</v>
      </c>
      <c r="CD62">
        <v>0.10001685255683093</v>
      </c>
      <c r="CE62">
        <v>8.9844360228045123E-2</v>
      </c>
      <c r="CF62">
        <v>8.3825717822842302E-2</v>
      </c>
      <c r="CG62">
        <v>7.709326524881048E-2</v>
      </c>
      <c r="CH62">
        <v>7.4339826051988508E-2</v>
      </c>
      <c r="CI62">
        <v>7.523725447479683E-2</v>
      </c>
      <c r="CJ62">
        <v>8.2913356904557325E-2</v>
      </c>
      <c r="CK62">
        <v>9.1494477565148807E-2</v>
      </c>
      <c r="CL62">
        <v>0.10456921486654003</v>
      </c>
      <c r="CM62">
        <v>0.1154225536756215</v>
      </c>
      <c r="CN62">
        <v>0.13183493655678158</v>
      </c>
    </row>
    <row r="63" spans="2:92">
      <c r="B63" s="13" t="s">
        <v>18</v>
      </c>
      <c r="C63" s="24"/>
      <c r="D63" s="235" t="s">
        <v>169</v>
      </c>
      <c r="E63" t="str">
        <f>_xll.ohRangeRetrieveError(D63)</f>
        <v/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 t="e">
        <f>_xll.qlBlackVolTermStructureBlackVol(VolSurface_EURGBP!$H$2,$J63,L$60/$W39,TRUE)</f>
        <v>#VALUE!</v>
      </c>
      <c r="M63" s="92" t="e">
        <f>_xll.qlBlackVolTermStructureBlackVol(VolSurface_EURGBP!$H$2,$J63,M$60/$W39,TRUE)</f>
        <v>#VALUE!</v>
      </c>
      <c r="N63" s="92" t="e">
        <f>_xll.qlBlackVolTermStructureBlackVol(VolSurface_EURGBP!$H$2,$J63,N$60/$W39,TRUE)</f>
        <v>#VALUE!</v>
      </c>
      <c r="O63" s="92" t="e">
        <f>_xll.qlBlackVolTermStructureBlackVol(VolSurface_EURGBP!$H$2,$J63,O$60/$W39,TRUE)</f>
        <v>#VALUE!</v>
      </c>
      <c r="P63" s="92" t="e">
        <f>_xll.qlBlackVolTermStructureBlackVol(VolSurface_EURGBP!$H$2,$J63,P$60/$W39,TRUE)</f>
        <v>#VALUE!</v>
      </c>
      <c r="Q63" s="92" t="e">
        <f>_xll.qlBlackVolTermStructureBlackVol(VolSurface_EURGBP!$H$2,$J63,Q$60/$W39,TRUE)</f>
        <v>#VALUE!</v>
      </c>
      <c r="R63" s="92" t="e">
        <f>_xll.qlBlackVolTermStructureBlackVol(VolSurface_EURGBP!$H$2,$J63,R$60/$W39,TRUE)</f>
        <v>#VALUE!</v>
      </c>
      <c r="S63" s="92" t="e">
        <f>_xll.qlBlackVolTermStructureBlackVol(VolSurface_EURGBP!$H$2,$J63,S$60/$W39,TRUE)</f>
        <v>#VALUE!</v>
      </c>
      <c r="T63" s="92" t="e">
        <f>_xll.qlBlackVolTermStructureBlackVol(VolSurface_EURGBP!$H$2,$J63,T$60/$W39,TRUE)</f>
        <v>#VALUE!</v>
      </c>
      <c r="U63" s="92" t="e">
        <f>_xll.qlBlackVolTermStructureBlackVol(VolSurface_EURGBP!$H$2,$J63,U$60/$W39,TRUE)</f>
        <v>#VALUE!</v>
      </c>
      <c r="V63" s="93" t="e">
        <f>_xll.qlBlackVolTermStructureBlackVol(VolSurface_EURGBP!$H$2,$J63,V$60/$W39,TRUE)</f>
        <v>#VALUE!</v>
      </c>
      <c r="X63" t="s">
        <v>32</v>
      </c>
      <c r="Y63">
        <v>43200</v>
      </c>
      <c r="Z63" t="s">
        <v>149</v>
      </c>
      <c r="AA63">
        <v>9.1653213622779658E-2</v>
      </c>
      <c r="AB63">
        <v>8.5162416839730318E-2</v>
      </c>
      <c r="AC63">
        <v>8.167342627294312E-2</v>
      </c>
      <c r="AD63">
        <v>7.8341469662812843E-2</v>
      </c>
      <c r="AE63">
        <v>7.7444254867583495E-2</v>
      </c>
      <c r="AF63">
        <v>7.8592364348794935E-2</v>
      </c>
      <c r="AG63">
        <v>8.3445151086559241E-2</v>
      </c>
      <c r="AH63">
        <v>8.8918618887938422E-2</v>
      </c>
      <c r="AI63">
        <v>9.7715709812261478E-2</v>
      </c>
      <c r="AJ63">
        <v>0.10533275625787972</v>
      </c>
      <c r="AK63">
        <v>0.11719468083740479</v>
      </c>
      <c r="AN63" t="s">
        <v>32</v>
      </c>
      <c r="AO63">
        <v>43200</v>
      </c>
      <c r="AP63" t="s">
        <v>149</v>
      </c>
      <c r="AQ63">
        <v>9.1450549326197034E-2</v>
      </c>
      <c r="AR63">
        <v>8.4988322887835255E-2</v>
      </c>
      <c r="AS63">
        <v>8.1531322895712105E-2</v>
      </c>
      <c r="AT63">
        <v>7.8268779650256318E-2</v>
      </c>
      <c r="AU63">
        <v>7.74429908243571E-2</v>
      </c>
      <c r="AV63">
        <v>7.8680595675714129E-2</v>
      </c>
      <c r="AW63">
        <v>8.3621626664026991E-2</v>
      </c>
      <c r="AX63">
        <v>8.9132474783506901E-2</v>
      </c>
      <c r="AY63">
        <v>9.7952805927239817E-2</v>
      </c>
      <c r="AZ63">
        <v>0.10557618127068398</v>
      </c>
      <c r="BA63">
        <v>0.11743860181768699</v>
      </c>
      <c r="BC63">
        <v>9.1444169747032455E-2</v>
      </c>
      <c r="BD63">
        <v>8.4982853805405406E-2</v>
      </c>
      <c r="BE63">
        <v>8.1526872417097995E-2</v>
      </c>
      <c r="BF63">
        <v>7.8266534463270851E-2</v>
      </c>
      <c r="BG63">
        <v>7.7443005699712325E-2</v>
      </c>
      <c r="BH63">
        <v>7.8683427188958197E-2</v>
      </c>
      <c r="BI63">
        <v>8.3627218908546366E-2</v>
      </c>
      <c r="BJ63">
        <v>8.9139231935195892E-2</v>
      </c>
      <c r="BK63">
        <v>9.7960285590728238E-2</v>
      </c>
      <c r="BL63">
        <v>0.10558385668278217</v>
      </c>
      <c r="BM63">
        <v>0.11744629046970033</v>
      </c>
      <c r="BO63" t="s">
        <v>32</v>
      </c>
      <c r="BP63">
        <v>43200</v>
      </c>
      <c r="BQ63" t="s">
        <v>149</v>
      </c>
      <c r="BR63">
        <v>9.1447347283694067E-2</v>
      </c>
      <c r="BS63">
        <v>8.4985577756619107E-2</v>
      </c>
      <c r="BT63">
        <v>8.1529088933672458E-2</v>
      </c>
      <c r="BU63">
        <v>7.8267652414433356E-2</v>
      </c>
      <c r="BV63">
        <v>7.7442997871960517E-2</v>
      </c>
      <c r="BW63">
        <v>7.8682016457552545E-2</v>
      </c>
      <c r="BX63">
        <v>8.3624433244592081E-2</v>
      </c>
      <c r="BY63">
        <v>8.9135866144478146E-2</v>
      </c>
      <c r="BZ63">
        <v>9.7956560000486206E-2</v>
      </c>
      <c r="CA63">
        <v>0.10558003362055858</v>
      </c>
      <c r="CB63">
        <v>0.11744246083095883</v>
      </c>
      <c r="CD63">
        <v>9.1416309885728464E-2</v>
      </c>
      <c r="CE63">
        <v>8.4958978175222577E-2</v>
      </c>
      <c r="CF63">
        <v>8.1507453432448862E-2</v>
      </c>
      <c r="CG63">
        <v>7.8256760627652605E-2</v>
      </c>
      <c r="CH63">
        <v>7.7443109932708407E-2</v>
      </c>
      <c r="CI63">
        <v>7.8695831248195944E-2</v>
      </c>
      <c r="CJ63">
        <v>8.365166692501462E-2</v>
      </c>
      <c r="CK63">
        <v>8.9168758764224337E-2</v>
      </c>
      <c r="CL63">
        <v>9.7992961222165609E-2</v>
      </c>
      <c r="CM63">
        <v>0.10561738468668354</v>
      </c>
      <c r="CN63">
        <v>0.11747987460553856</v>
      </c>
    </row>
    <row r="64" spans="2:92">
      <c r="B64" s="34" t="s">
        <v>19</v>
      </c>
      <c r="C64" s="31"/>
      <c r="D64" s="35" t="b">
        <v>1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 t="e">
        <f>_xll.qlBlackVolTermStructureBlackVol(VolSurface_EURGBP!$H$2,$J64,L$60/$W40,TRUE)</f>
        <v>#VALUE!</v>
      </c>
      <c r="M64" s="92" t="e">
        <f>_xll.qlBlackVolTermStructureBlackVol(VolSurface_EURGBP!$H$2,$J64,M$60/$W40,TRUE)</f>
        <v>#VALUE!</v>
      </c>
      <c r="N64" s="92" t="e">
        <f>_xll.qlBlackVolTermStructureBlackVol(VolSurface_EURGBP!$H$2,$J64,N$60/$W40,TRUE)</f>
        <v>#VALUE!</v>
      </c>
      <c r="O64" s="92" t="e">
        <f>_xll.qlBlackVolTermStructureBlackVol(VolSurface_EURGBP!$H$2,$J64,O$60/$W40,TRUE)</f>
        <v>#VALUE!</v>
      </c>
      <c r="P64" s="92" t="e">
        <f>_xll.qlBlackVolTermStructureBlackVol(VolSurface_EURGBP!$H$2,$J64,P$60/$W40,TRUE)</f>
        <v>#VALUE!</v>
      </c>
      <c r="Q64" s="92" t="e">
        <f>_xll.qlBlackVolTermStructureBlackVol(VolSurface_EURGBP!$H$2,$J64,Q$60/$W40,TRUE)</f>
        <v>#VALUE!</v>
      </c>
      <c r="R64" s="92" t="e">
        <f>_xll.qlBlackVolTermStructureBlackVol(VolSurface_EURGBP!$H$2,$J64,R$60/$W40,TRUE)</f>
        <v>#VALUE!</v>
      </c>
      <c r="S64" s="92" t="e">
        <f>_xll.qlBlackVolTermStructureBlackVol(VolSurface_EURGBP!$H$2,$J64,S$60/$W40,TRUE)</f>
        <v>#VALUE!</v>
      </c>
      <c r="T64" s="92" t="e">
        <f>_xll.qlBlackVolTermStructureBlackVol(VolSurface_EURGBP!$H$2,$J64,T$60/$W40,TRUE)</f>
        <v>#VALUE!</v>
      </c>
      <c r="U64" s="92" t="e">
        <f>_xll.qlBlackVolTermStructureBlackVol(VolSurface_EURGBP!$H$2,$J64,U$60/$W40,TRUE)</f>
        <v>#VALUE!</v>
      </c>
      <c r="V64" s="93" t="e">
        <f>_xll.qlBlackVolTermStructureBlackVol(VolSurface_EURGBP!$H$2,$J64,V$60/$W40,TRUE)</f>
        <v>#VALUE!</v>
      </c>
      <c r="X64" t="s">
        <v>33</v>
      </c>
      <c r="Y64">
        <v>43291</v>
      </c>
      <c r="Z64" t="s">
        <v>150</v>
      </c>
      <c r="AA64">
        <v>8.7581623360151253E-2</v>
      </c>
      <c r="AB64">
        <v>8.288661147986838E-2</v>
      </c>
      <c r="AC64">
        <v>8.0571122748181956E-2</v>
      </c>
      <c r="AD64">
        <v>7.8691411572773456E-2</v>
      </c>
      <c r="AE64">
        <v>7.8535182183006577E-2</v>
      </c>
      <c r="AF64">
        <v>7.9903054748176716E-2</v>
      </c>
      <c r="AG64">
        <v>8.3996713254609459E-2</v>
      </c>
      <c r="AH64">
        <v>8.8421661068996418E-2</v>
      </c>
      <c r="AI64">
        <v>9.5575064133418569E-2</v>
      </c>
      <c r="AJ64">
        <v>0.10185443941162646</v>
      </c>
      <c r="AK64">
        <v>0.11176591793771942</v>
      </c>
      <c r="AN64" t="s">
        <v>33</v>
      </c>
      <c r="AO64">
        <v>43291</v>
      </c>
      <c r="AP64" t="s">
        <v>150</v>
      </c>
      <c r="AQ64">
        <v>8.7442400013845623E-2</v>
      </c>
      <c r="AR64">
        <v>8.2776361273169174E-2</v>
      </c>
      <c r="AS64">
        <v>8.0489151448569163E-2</v>
      </c>
      <c r="AT64">
        <v>7.8662432118307535E-2</v>
      </c>
      <c r="AU64">
        <v>7.8554022001984053E-2</v>
      </c>
      <c r="AV64">
        <v>7.9977895794409185E-2</v>
      </c>
      <c r="AW64">
        <v>8.4128276343947539E-2</v>
      </c>
      <c r="AX64">
        <v>8.8580226685640084E-2</v>
      </c>
      <c r="AY64">
        <v>9.5753340473785989E-2</v>
      </c>
      <c r="AZ64">
        <v>0.10203973006119568</v>
      </c>
      <c r="BA64">
        <v>0.1119542225685586</v>
      </c>
      <c r="BC64">
        <v>8.743135995180068E-2</v>
      </c>
      <c r="BD64">
        <v>8.2767642452552512E-2</v>
      </c>
      <c r="BE64">
        <v>8.0482695744265351E-2</v>
      </c>
      <c r="BF64">
        <v>7.866020807801738E-2</v>
      </c>
      <c r="BG64">
        <v>7.8555604226197673E-2</v>
      </c>
      <c r="BH64">
        <v>7.9983919261230316E-2</v>
      </c>
      <c r="BI64">
        <v>8.4138780520439244E-2</v>
      </c>
      <c r="BJ64">
        <v>8.8592858059220791E-2</v>
      </c>
      <c r="BK64">
        <v>9.5767521945248082E-2</v>
      </c>
      <c r="BL64">
        <v>0.10205446184957148</v>
      </c>
      <c r="BM64">
        <v>0.1119691886278632</v>
      </c>
      <c r="BO64" t="s">
        <v>33</v>
      </c>
      <c r="BP64">
        <v>43291</v>
      </c>
      <c r="BQ64" t="s">
        <v>150</v>
      </c>
      <c r="BR64">
        <v>8.7436868001662629E-2</v>
      </c>
      <c r="BS64">
        <v>8.2771991960875077E-2</v>
      </c>
      <c r="BT64">
        <v>8.0485915768148245E-2</v>
      </c>
      <c r="BU64">
        <v>7.8661316317758204E-2</v>
      </c>
      <c r="BV64">
        <v>7.8554813202529092E-2</v>
      </c>
      <c r="BW64">
        <v>7.998091242965516E-2</v>
      </c>
      <c r="BX64">
        <v>8.4133538513908118E-2</v>
      </c>
      <c r="BY64">
        <v>8.858655501993716E-2</v>
      </c>
      <c r="BZ64">
        <v>9.5760445775542838E-2</v>
      </c>
      <c r="CA64">
        <v>0.10204711122658278</v>
      </c>
      <c r="CB64">
        <v>0.11196172121027753</v>
      </c>
      <c r="CD64">
        <v>8.7414879021270403E-2</v>
      </c>
      <c r="CE64">
        <v>8.2754633297184674E-2</v>
      </c>
      <c r="CF64">
        <v>8.0473070732783675E-2</v>
      </c>
      <c r="CG64">
        <v>7.8656908329255024E-2</v>
      </c>
      <c r="CH64">
        <v>7.8557990477270787E-2</v>
      </c>
      <c r="CI64">
        <v>7.9992935620542577E-2</v>
      </c>
      <c r="CJ64">
        <v>8.4154481090856076E-2</v>
      </c>
      <c r="CK64">
        <v>8.8611730343960138E-2</v>
      </c>
      <c r="CL64">
        <v>9.5788704746668174E-2</v>
      </c>
      <c r="CM64">
        <v>0.10207646457446366</v>
      </c>
      <c r="CN64">
        <v>0.11199153979040724</v>
      </c>
    </row>
    <row r="65" spans="2:92">
      <c r="B65" s="15" t="s">
        <v>20</v>
      </c>
      <c r="C65" s="26"/>
      <c r="D65" s="36" t="s">
        <v>159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 t="e">
        <f>_xll.qlBlackVolTermStructureBlackVol(VolSurface_EURGBP!$H$2,$J65,L$60/$W41,TRUE)</f>
        <v>#VALUE!</v>
      </c>
      <c r="M65" s="95" t="e">
        <f>_xll.qlBlackVolTermStructureBlackVol(VolSurface_EURGBP!$H$2,$J65,M$60/$W41,TRUE)</f>
        <v>#VALUE!</v>
      </c>
      <c r="N65" s="95" t="e">
        <f>_xll.qlBlackVolTermStructureBlackVol(VolSurface_EURGBP!$H$2,$J65,N$60/$W41,TRUE)</f>
        <v>#VALUE!</v>
      </c>
      <c r="O65" s="95" t="e">
        <f>_xll.qlBlackVolTermStructureBlackVol(VolSurface_EURGBP!$H$2,$J65,O$60/$W41,TRUE)</f>
        <v>#VALUE!</v>
      </c>
      <c r="P65" s="95" t="e">
        <f>_xll.qlBlackVolTermStructureBlackVol(VolSurface_EURGBP!$H$2,$J65,P$60/$W41,TRUE)</f>
        <v>#VALUE!</v>
      </c>
      <c r="Q65" s="95" t="e">
        <f>_xll.qlBlackVolTermStructureBlackVol(VolSurface_EURGBP!$H$2,$J65,Q$60/$W41,TRUE)</f>
        <v>#VALUE!</v>
      </c>
      <c r="R65" s="95" t="e">
        <f>_xll.qlBlackVolTermStructureBlackVol(VolSurface_EURGBP!$H$2,$J65,R$60/$W41,TRUE)</f>
        <v>#VALUE!</v>
      </c>
      <c r="S65" s="95" t="e">
        <f>_xll.qlBlackVolTermStructureBlackVol(VolSurface_EURGBP!$H$2,$J65,S$60/$W41,TRUE)</f>
        <v>#VALUE!</v>
      </c>
      <c r="T65" s="95" t="e">
        <f>_xll.qlBlackVolTermStructureBlackVol(VolSurface_EURGBP!$H$2,$J65,T$60/$W41,TRUE)</f>
        <v>#VALUE!</v>
      </c>
      <c r="U65" s="95" t="e">
        <f>_xll.qlBlackVolTermStructureBlackVol(VolSurface_EURGBP!$H$2,$J65,U$60/$W41,TRUE)</f>
        <v>#VALUE!</v>
      </c>
      <c r="V65" s="96" t="e">
        <f>_xll.qlBlackVolTermStructureBlackVol(VolSurface_EURGBP!$H$2,$J65,V$60/$W41,TRUE)</f>
        <v>#VALUE!</v>
      </c>
      <c r="X65" t="s">
        <v>24</v>
      </c>
      <c r="Y65">
        <v>43383</v>
      </c>
      <c r="Z65" t="s">
        <v>151</v>
      </c>
      <c r="AA65">
        <v>8.7033174734326618E-2</v>
      </c>
      <c r="AB65">
        <v>8.2992513981861915E-2</v>
      </c>
      <c r="AC65">
        <v>8.1068474481625727E-2</v>
      </c>
      <c r="AD65">
        <v>7.9604210032748202E-2</v>
      </c>
      <c r="AE65">
        <v>7.9593907224929553E-2</v>
      </c>
      <c r="AF65">
        <v>8.0893792931694686E-2</v>
      </c>
      <c r="AG65">
        <v>8.4557055429533609E-2</v>
      </c>
      <c r="AH65">
        <v>8.8504533253757622E-2</v>
      </c>
      <c r="AI65">
        <v>9.4941084509963192E-2</v>
      </c>
      <c r="AJ65">
        <v>0.10064584858447612</v>
      </c>
      <c r="AK65">
        <v>0.1097278739083431</v>
      </c>
      <c r="AN65" t="s">
        <v>24</v>
      </c>
      <c r="AO65">
        <v>43383</v>
      </c>
      <c r="AP65" t="s">
        <v>151</v>
      </c>
      <c r="AQ65">
        <v>8.6932477785144471E-2</v>
      </c>
      <c r="AR65">
        <v>8.2915439876012464E-2</v>
      </c>
      <c r="AS65">
        <v>8.1013208455485639E-2</v>
      </c>
      <c r="AT65">
        <v>7.9587726644717777E-2</v>
      </c>
      <c r="AU65">
        <v>7.9611098870416577E-2</v>
      </c>
      <c r="AV65">
        <v>8.0950040528959877E-2</v>
      </c>
      <c r="AW65">
        <v>8.4653964733128639E-2</v>
      </c>
      <c r="AX65">
        <v>8.8621954419275548E-2</v>
      </c>
      <c r="AY65">
        <v>9.5074612021237431E-2</v>
      </c>
      <c r="AZ65">
        <v>0.10078574750564576</v>
      </c>
      <c r="BA65">
        <v>0.10987132047121131</v>
      </c>
      <c r="BC65">
        <v>8.6916227306017654E-2</v>
      </c>
      <c r="BD65">
        <v>8.2903034671186315E-2</v>
      </c>
      <c r="BE65">
        <v>8.1004349465566283E-2</v>
      </c>
      <c r="BF65">
        <v>7.9585162717678487E-2</v>
      </c>
      <c r="BG65">
        <v>7.9613987184371182E-2</v>
      </c>
      <c r="BH65">
        <v>8.0959235020351503E-2</v>
      </c>
      <c r="BI65">
        <v>8.4669705173991819E-2</v>
      </c>
      <c r="BJ65">
        <v>8.8640989879747223E-2</v>
      </c>
      <c r="BK65">
        <v>9.5096231286422472E-2</v>
      </c>
      <c r="BL65">
        <v>0.10080838730777554</v>
      </c>
      <c r="BM65">
        <v>0.10989452618455577</v>
      </c>
      <c r="BO65" t="s">
        <v>24</v>
      </c>
      <c r="BP65">
        <v>43383</v>
      </c>
      <c r="BQ65" t="s">
        <v>151</v>
      </c>
      <c r="BR65">
        <v>8.6924347693014228E-2</v>
      </c>
      <c r="BS65">
        <v>8.2909232413638706E-2</v>
      </c>
      <c r="BT65">
        <v>8.1008774221986227E-2</v>
      </c>
      <c r="BU65">
        <v>7.958644055649651E-2</v>
      </c>
      <c r="BV65">
        <v>7.9612539914700825E-2</v>
      </c>
      <c r="BW65">
        <v>8.0954636432907859E-2</v>
      </c>
      <c r="BX65">
        <v>8.4661836125714221E-2</v>
      </c>
      <c r="BY65">
        <v>8.8631474832476131E-2</v>
      </c>
      <c r="BZ65">
        <v>9.5085425643200411E-2</v>
      </c>
      <c r="CA65">
        <v>0.10079707196689297</v>
      </c>
      <c r="CB65">
        <v>0.10988292828609483</v>
      </c>
      <c r="CD65">
        <v>8.6922663667921285E-2</v>
      </c>
      <c r="CE65">
        <v>8.2907946921267198E-2</v>
      </c>
      <c r="CF65">
        <v>8.1007856261654396E-2</v>
      </c>
      <c r="CG65">
        <v>7.9586175003489218E-2</v>
      </c>
      <c r="CH65">
        <v>7.9612839400013222E-2</v>
      </c>
      <c r="CI65">
        <v>8.0955589427603919E-2</v>
      </c>
      <c r="CJ65">
        <v>8.4663467448165983E-2</v>
      </c>
      <c r="CK65">
        <v>8.8633447592591813E-2</v>
      </c>
      <c r="CL65">
        <v>9.5087666137952012E-2</v>
      </c>
      <c r="CM65">
        <v>0.10079941820762416</v>
      </c>
      <c r="CN65">
        <v>0.10988533316188258</v>
      </c>
    </row>
    <row r="66" spans="2:92">
      <c r="D66" t="str">
        <f>_xll.ohRangeRetrieveError(D63)</f>
        <v/>
      </c>
    </row>
    <row r="67" spans="2:92">
      <c r="I67" s="1" t="s">
        <v>93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X67" t="s">
        <v>93</v>
      </c>
      <c r="AA67" t="s">
        <v>31</v>
      </c>
      <c r="AN67" t="s">
        <v>93</v>
      </c>
      <c r="AQ67" t="s">
        <v>31</v>
      </c>
      <c r="BC67" t="s">
        <v>31</v>
      </c>
      <c r="BO67" t="s">
        <v>93</v>
      </c>
      <c r="BR67" t="s">
        <v>31</v>
      </c>
      <c r="CD67" t="s">
        <v>31</v>
      </c>
    </row>
    <row r="68" spans="2:92">
      <c r="I68" s="54" t="s">
        <v>25</v>
      </c>
      <c r="J68" s="55" t="s">
        <v>30</v>
      </c>
      <c r="K68" s="55" t="s">
        <v>4</v>
      </c>
      <c r="L68" s="77">
        <f t="shared" ref="L68:V68" si="18">L60</f>
        <v>0.87151206299808792</v>
      </c>
      <c r="M68" s="78">
        <f t="shared" si="18"/>
        <v>0.90216284644338041</v>
      </c>
      <c r="N68" s="78">
        <f t="shared" si="18"/>
        <v>0.92234769785879311</v>
      </c>
      <c r="O68" s="78">
        <f t="shared" si="18"/>
        <v>0.95081286797024822</v>
      </c>
      <c r="P68" s="78">
        <f t="shared" si="18"/>
        <v>0.97294871335629129</v>
      </c>
      <c r="Q68" s="78">
        <f t="shared" si="18"/>
        <v>1</v>
      </c>
      <c r="R68" s="78">
        <f t="shared" si="18"/>
        <v>1.0371120792715558</v>
      </c>
      <c r="S68" s="78">
        <f t="shared" si="18"/>
        <v>1.0668476834085139</v>
      </c>
      <c r="T68" s="78">
        <f t="shared" si="18"/>
        <v>1.1095919855494891</v>
      </c>
      <c r="U68" s="78">
        <f t="shared" si="18"/>
        <v>1.1457807621080653</v>
      </c>
      <c r="V68" s="67">
        <f t="shared" si="18"/>
        <v>1.203642429536993</v>
      </c>
      <c r="X68" t="s">
        <v>25</v>
      </c>
      <c r="Y68" t="s">
        <v>30</v>
      </c>
      <c r="Z68" t="s">
        <v>4</v>
      </c>
      <c r="AA68">
        <v>0.87151206299808792</v>
      </c>
      <c r="AB68">
        <v>0.90216284644338041</v>
      </c>
      <c r="AC68">
        <v>0.92234769785879311</v>
      </c>
      <c r="AD68">
        <v>0.95081286797024822</v>
      </c>
      <c r="AE68">
        <v>0.97294871335629129</v>
      </c>
      <c r="AF68">
        <v>1</v>
      </c>
      <c r="AG68">
        <v>1.0371120792715558</v>
      </c>
      <c r="AH68">
        <v>1.0668476834085139</v>
      </c>
      <c r="AI68">
        <v>1.1095919855494891</v>
      </c>
      <c r="AJ68">
        <v>1.1457807621080653</v>
      </c>
      <c r="AK68">
        <v>1.203642429536993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  <c r="CD68">
        <v>0.87151206299808792</v>
      </c>
      <c r="CE68">
        <v>0.90216284644338041</v>
      </c>
      <c r="CF68">
        <v>0.92234769785879311</v>
      </c>
      <c r="CG68">
        <v>0.95081286797024822</v>
      </c>
      <c r="CH68">
        <v>0.97294871335629129</v>
      </c>
      <c r="CI68">
        <v>1</v>
      </c>
      <c r="CJ68">
        <v>1.0371120792715558</v>
      </c>
      <c r="CK68">
        <v>1.0668476834085139</v>
      </c>
      <c r="CL68">
        <v>1.1095919855494891</v>
      </c>
      <c r="CM68">
        <v>1.1457807621080653</v>
      </c>
      <c r="CN68">
        <v>1.203642429536993</v>
      </c>
    </row>
    <row r="69" spans="2:92">
      <c r="B69">
        <f t="array" ref="B69:B791">(_xll.qlScheduleDates(D56)-D2)/365</f>
        <v>0</v>
      </c>
      <c r="D69">
        <v>1.2500000000000001E-2</v>
      </c>
      <c r="I69" s="75" t="str">
        <f>I61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170">
        <f>_xll.qlLocalVTSLocalVol($G$26,$J69,L$68,TRUE)</f>
        <v>0.15934101237278331</v>
      </c>
      <c r="M69" s="171">
        <f>_xll.qlLocalVTSLocalVol($G$26,$J69,M$68,TRUE)</f>
        <v>0.11919902139391206</v>
      </c>
      <c r="N69" s="171">
        <f>_xll.qlLocalVTSLocalVol($G$26,$J69,N$68,TRUE)</f>
        <v>9.4672150548288092E-2</v>
      </c>
      <c r="O69" s="171">
        <f>_xll.qlLocalVTSLocalVol($G$26,$J69,O$68,TRUE)</f>
        <v>6.4230112860524699E-2</v>
      </c>
      <c r="P69" s="171">
        <f>_xll.qlLocalVTSLocalVol($G$26,$J69,P$68,TRUE)</f>
        <v>4.7256641121022583E-2</v>
      </c>
      <c r="Q69" s="171">
        <f>_xll.qlLocalVTSLocalVol($G$26,$J69,Q$68,TRUE)</f>
        <v>4.3356710206360706E-2</v>
      </c>
      <c r="R69" s="171">
        <f>_xll.qlLocalVTSLocalVol($G$26,$J69,R$68,TRUE)</f>
        <v>6.69454233590491E-2</v>
      </c>
      <c r="S69" s="171">
        <f>_xll.qlLocalVTSLocalVol($G$26,$J69,S$68,TRUE)</f>
        <v>9.4482246859751845E-2</v>
      </c>
      <c r="T69" s="171">
        <f>_xll.qlLocalVTSLocalVol($G$26,$J69,T$68,TRUE)</f>
        <v>0.13618361432452847</v>
      </c>
      <c r="U69" s="171">
        <f>_xll.qlLocalVTSLocalVol($G$26,$J69,U$68,TRUE)</f>
        <v>0.17112876662431648</v>
      </c>
      <c r="V69" s="172">
        <f>_xll.qlLocalVTSLocalVol($G$26,$J69,V$68,TRUE)</f>
        <v>0.22497139558913265</v>
      </c>
      <c r="X69" t="s">
        <v>22</v>
      </c>
      <c r="Y69">
        <v>43049</v>
      </c>
      <c r="Z69" t="s">
        <v>147</v>
      </c>
      <c r="AA69">
        <v>0.15934101237278331</v>
      </c>
      <c r="AB69">
        <v>0.11919902139391206</v>
      </c>
      <c r="AC69">
        <v>9.4672150548288092E-2</v>
      </c>
      <c r="AD69">
        <v>6.4230112860524699E-2</v>
      </c>
      <c r="AE69">
        <v>4.7256641121022583E-2</v>
      </c>
      <c r="AF69">
        <v>4.3356710206360706E-2</v>
      </c>
      <c r="AG69">
        <v>6.69454233590491E-2</v>
      </c>
      <c r="AH69">
        <v>9.4482246859751845E-2</v>
      </c>
      <c r="AI69">
        <v>0.13618361432452847</v>
      </c>
      <c r="AJ69">
        <v>0.17112876662431648</v>
      </c>
      <c r="AK69">
        <v>0.22497139558913265</v>
      </c>
      <c r="AN69" t="s">
        <v>22</v>
      </c>
      <c r="AO69">
        <v>43049</v>
      </c>
      <c r="AP69" t="s">
        <v>147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147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  <c r="CD69">
        <v>0.15934101237278331</v>
      </c>
      <c r="CE69">
        <v>0.11919902139391206</v>
      </c>
      <c r="CF69">
        <v>9.4672150548288092E-2</v>
      </c>
      <c r="CG69">
        <v>6.4230112860524699E-2</v>
      </c>
      <c r="CH69">
        <v>4.7256641121022583E-2</v>
      </c>
      <c r="CI69">
        <v>4.3356710206360706E-2</v>
      </c>
      <c r="CJ69">
        <v>6.69454233590491E-2</v>
      </c>
      <c r="CK69">
        <v>9.4482246859751845E-2</v>
      </c>
      <c r="CL69">
        <v>0.13618361432452847</v>
      </c>
      <c r="CM69">
        <v>0.17112876662431648</v>
      </c>
      <c r="CN69">
        <v>0.22497139558913265</v>
      </c>
    </row>
    <row r="70" spans="2:92">
      <c r="B70">
        <v>2.7397260273972603E-3</v>
      </c>
      <c r="D70">
        <f t="shared" ref="D70:D101" si="19">D69+$D$69</f>
        <v>2.5000000000000001E-2</v>
      </c>
      <c r="I70" s="76" t="str">
        <f>I62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173">
        <f>_xll.qlLocalVTSLocalVol($G$26,$J70,L$68,TRUE)</f>
        <v>0.15286510968038938</v>
      </c>
      <c r="M70" s="174">
        <f>_xll.qlLocalVTSLocalVol($G$26,$J70,M$68,TRUE)</f>
        <v>0.12141794895040556</v>
      </c>
      <c r="N70" s="174">
        <f>_xll.qlLocalVTSLocalVol($G$26,$J70,N$68,TRUE)</f>
        <v>0.10281774909291215</v>
      </c>
      <c r="O70" s="174">
        <f>_xll.qlLocalVTSLocalVol($G$26,$J70,O$68,TRUE)</f>
        <v>8.1283093779903892E-2</v>
      </c>
      <c r="P70" s="174">
        <f>_xll.qlLocalVTSLocalVol($G$26,$J70,P$68,TRUE)</f>
        <v>7.0768779364614565E-2</v>
      </c>
      <c r="Q70" s="174">
        <f>_xll.qlLocalVTSLocalVol($G$26,$J70,Q$68,TRUE)</f>
        <v>6.8480726777785508E-2</v>
      </c>
      <c r="R70" s="174">
        <f>_xll.qlLocalVTSLocalVol($G$26,$J70,R$68,TRUE)</f>
        <v>8.145895972807668E-2</v>
      </c>
      <c r="S70" s="174">
        <f>_xll.qlLocalVTSLocalVol($G$26,$J70,S$68,TRUE)</f>
        <v>9.832379905659254E-2</v>
      </c>
      <c r="T70" s="174">
        <f>_xll.qlLocalVTSLocalVol($G$26,$J70,T$68,TRUE)</f>
        <v>0.12557968953212534</v>
      </c>
      <c r="U70" s="174">
        <f>_xll.qlLocalVTSLocalVol($G$26,$J70,U$68,TRUE)</f>
        <v>0.14917586010508044</v>
      </c>
      <c r="V70" s="175">
        <f>_xll.qlLocalVTSLocalVol($G$26,$J70,V$68,TRUE)</f>
        <v>0.18613388165880976</v>
      </c>
      <c r="X70" t="s">
        <v>29</v>
      </c>
      <c r="Y70">
        <v>43110</v>
      </c>
      <c r="Z70" t="s">
        <v>148</v>
      </c>
      <c r="AA70">
        <v>0.15286510968038938</v>
      </c>
      <c r="AB70">
        <v>0.12141794895040556</v>
      </c>
      <c r="AC70">
        <v>0.10281774909291215</v>
      </c>
      <c r="AD70">
        <v>8.1283093779903892E-2</v>
      </c>
      <c r="AE70">
        <v>7.0768779364614565E-2</v>
      </c>
      <c r="AF70">
        <v>6.8480726777785508E-2</v>
      </c>
      <c r="AG70">
        <v>8.145895972807668E-2</v>
      </c>
      <c r="AH70">
        <v>9.832379905659254E-2</v>
      </c>
      <c r="AI70">
        <v>0.12557968953212534</v>
      </c>
      <c r="AJ70">
        <v>0.14917586010508044</v>
      </c>
      <c r="AK70">
        <v>0.18613388165880976</v>
      </c>
      <c r="AN70" t="s">
        <v>29</v>
      </c>
      <c r="AO70">
        <v>43110</v>
      </c>
      <c r="AP70" t="s">
        <v>148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148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  <c r="CD70">
        <v>0.15286510968038938</v>
      </c>
      <c r="CE70">
        <v>0.12141794895040556</v>
      </c>
      <c r="CF70">
        <v>0.10281774909291215</v>
      </c>
      <c r="CG70">
        <v>8.1283093779903892E-2</v>
      </c>
      <c r="CH70">
        <v>7.0768779364614565E-2</v>
      </c>
      <c r="CI70">
        <v>6.8480726777785508E-2</v>
      </c>
      <c r="CJ70">
        <v>8.145895972807668E-2</v>
      </c>
      <c r="CK70">
        <v>9.832379905659254E-2</v>
      </c>
      <c r="CL70">
        <v>0.12557968953212534</v>
      </c>
      <c r="CM70">
        <v>0.14917586010508044</v>
      </c>
      <c r="CN70">
        <v>0.18613388165880976</v>
      </c>
    </row>
    <row r="71" spans="2:92">
      <c r="B71">
        <v>5.4794520547945206E-3</v>
      </c>
      <c r="D71">
        <f t="shared" si="19"/>
        <v>3.7500000000000006E-2</v>
      </c>
      <c r="I71" s="76" t="str">
        <f>I63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173">
        <f>_xll.qlLocalVTSLocalVol($G$26,$J71,L$68,TRUE)</f>
        <v>0.12028275398763123</v>
      </c>
      <c r="M71" s="174">
        <f>_xll.qlLocalVTSLocalVol($G$26,$J71,M$68,TRUE)</f>
        <v>0.10041519470988668</v>
      </c>
      <c r="N71" s="174">
        <f>_xll.qlLocalVTSLocalVol($G$26,$J71,N$68,TRUE)</f>
        <v>8.9144893102752004E-2</v>
      </c>
      <c r="O71" s="174">
        <f>_xll.qlLocalVTSLocalVol($G$26,$J71,O$68,TRUE)</f>
        <v>7.6980983594155436E-2</v>
      </c>
      <c r="P71" s="174">
        <f>_xll.qlLocalVTSLocalVol($G$26,$J71,P$68,TRUE)</f>
        <v>7.1810418123624417E-2</v>
      </c>
      <c r="Q71" s="174">
        <f>_xll.qlLocalVTSLocalVol($G$26,$J71,Q$68,TRUE)</f>
        <v>7.1787070187456808E-2</v>
      </c>
      <c r="R71" s="174">
        <f>_xll.qlLocalVTSLocalVol($G$26,$J71,R$68,TRUE)</f>
        <v>8.1616546930755998E-2</v>
      </c>
      <c r="S71" s="174">
        <f>_xll.qlLocalVTSLocalVol($G$26,$J71,S$68,TRUE)</f>
        <v>9.4320828766159659E-2</v>
      </c>
      <c r="T71" s="174">
        <f>_xll.qlLocalVTSLocalVol($G$26,$J71,T$68,TRUE)</f>
        <v>0.11540321618664542</v>
      </c>
      <c r="U71" s="174">
        <f>_xll.qlLocalVTSLocalVol($G$26,$J71,U$68,TRUE)</f>
        <v>0.13387718842385266</v>
      </c>
      <c r="V71" s="175">
        <f>_xll.qlLocalVTSLocalVol($G$26,$J71,V$68,TRUE)</f>
        <v>0.16286292550216025</v>
      </c>
      <c r="X71" t="s">
        <v>32</v>
      </c>
      <c r="Y71">
        <v>43200</v>
      </c>
      <c r="Z71" t="s">
        <v>149</v>
      </c>
      <c r="AA71">
        <v>0.12028275398763123</v>
      </c>
      <c r="AB71">
        <v>0.10041519470988668</v>
      </c>
      <c r="AC71">
        <v>8.9144893102752004E-2</v>
      </c>
      <c r="AD71">
        <v>7.6980983594155436E-2</v>
      </c>
      <c r="AE71">
        <v>7.1810418123624417E-2</v>
      </c>
      <c r="AF71">
        <v>7.1787070187456808E-2</v>
      </c>
      <c r="AG71">
        <v>8.1616546930755998E-2</v>
      </c>
      <c r="AH71">
        <v>9.4320828766159659E-2</v>
      </c>
      <c r="AI71">
        <v>0.11540321618664542</v>
      </c>
      <c r="AJ71">
        <v>0.13387718842385266</v>
      </c>
      <c r="AK71">
        <v>0.16286292550216025</v>
      </c>
      <c r="AN71" t="s">
        <v>32</v>
      </c>
      <c r="AO71">
        <v>43200</v>
      </c>
      <c r="AP71" t="s">
        <v>149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149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  <c r="CD71">
        <v>0.12028275398763123</v>
      </c>
      <c r="CE71">
        <v>0.10041519470988668</v>
      </c>
      <c r="CF71">
        <v>8.9144893102752004E-2</v>
      </c>
      <c r="CG71">
        <v>7.6980983594155436E-2</v>
      </c>
      <c r="CH71">
        <v>7.1810418123624417E-2</v>
      </c>
      <c r="CI71">
        <v>7.1787070187456808E-2</v>
      </c>
      <c r="CJ71">
        <v>8.1616546930755998E-2</v>
      </c>
      <c r="CK71">
        <v>9.4320828766159659E-2</v>
      </c>
      <c r="CL71">
        <v>0.11540321618664542</v>
      </c>
      <c r="CM71">
        <v>0.13387718842385266</v>
      </c>
      <c r="CN71">
        <v>0.16286292550216025</v>
      </c>
    </row>
    <row r="72" spans="2:92">
      <c r="B72">
        <v>8.21917808219178E-3</v>
      </c>
      <c r="D72">
        <f t="shared" si="19"/>
        <v>0.05</v>
      </c>
      <c r="I72" s="76" t="str">
        <f>I64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173">
        <f>_xll.qlLocalVTSLocalVol($G$26,$J72,L$68,TRUE)</f>
        <v>0.11670896688953736</v>
      </c>
      <c r="M72" s="174">
        <f>_xll.qlLocalVTSLocalVol($G$26,$J72,M$68,TRUE)</f>
        <v>9.7959086190683914E-2</v>
      </c>
      <c r="N72" s="174">
        <f>_xll.qlLocalVTSLocalVol($G$26,$J72,N$68,TRUE)</f>
        <v>8.7621738942903996E-2</v>
      </c>
      <c r="O72" s="174">
        <f>_xll.qlLocalVTSLocalVol($G$26,$J72,O$68,TRUE)</f>
        <v>7.6770648217256807E-2</v>
      </c>
      <c r="P72" s="174">
        <f>_xll.qlLocalVTSLocalVol($G$26,$J72,P$68,TRUE)</f>
        <v>7.2165165194123762E-2</v>
      </c>
      <c r="Q72" s="174">
        <f>_xll.qlLocalVTSLocalVol($G$26,$J72,Q$68,TRUE)</f>
        <v>7.1681459080631282E-2</v>
      </c>
      <c r="R72" s="174">
        <f>_xll.qlLocalVTSLocalVol($G$26,$J72,R$68,TRUE)</f>
        <v>7.9074951080568556E-2</v>
      </c>
      <c r="S72" s="174">
        <f>_xll.qlLocalVTSLocalVol($G$26,$J72,S$68,TRUE)</f>
        <v>8.9387666715035133E-2</v>
      </c>
      <c r="T72" s="174">
        <f>_xll.qlLocalVTSLocalVol($G$26,$J72,T$68,TRUE)</f>
        <v>0.10742751677683138</v>
      </c>
      <c r="U72" s="174">
        <f>_xll.qlLocalVTSLocalVol($G$26,$J72,U$68,TRUE)</f>
        <v>0.1238353426685237</v>
      </c>
      <c r="V72" s="175">
        <f>_xll.qlLocalVTSLocalVol($G$26,$J72,V$68,TRUE)</f>
        <v>0.15028306435039426</v>
      </c>
      <c r="X72" t="s">
        <v>33</v>
      </c>
      <c r="Y72">
        <v>43291</v>
      </c>
      <c r="Z72" t="s">
        <v>150</v>
      </c>
      <c r="AA72">
        <v>0.11670896688953736</v>
      </c>
      <c r="AB72">
        <v>9.7959086190683914E-2</v>
      </c>
      <c r="AC72">
        <v>8.7621738942903996E-2</v>
      </c>
      <c r="AD72">
        <v>7.6770648217256807E-2</v>
      </c>
      <c r="AE72">
        <v>7.2165165194123762E-2</v>
      </c>
      <c r="AF72">
        <v>7.1681459080631282E-2</v>
      </c>
      <c r="AG72">
        <v>7.9074951080568556E-2</v>
      </c>
      <c r="AH72">
        <v>8.9387666715035133E-2</v>
      </c>
      <c r="AI72">
        <v>0.10742751677683138</v>
      </c>
      <c r="AJ72">
        <v>0.1238353426685237</v>
      </c>
      <c r="AK72">
        <v>0.15028306435039426</v>
      </c>
      <c r="AN72" t="s">
        <v>33</v>
      </c>
      <c r="AO72">
        <v>43291</v>
      </c>
      <c r="AP72" t="s">
        <v>150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150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  <c r="CD72">
        <v>0.11670896688953736</v>
      </c>
      <c r="CE72">
        <v>9.7959086190683914E-2</v>
      </c>
      <c r="CF72">
        <v>8.7621738942903996E-2</v>
      </c>
      <c r="CG72">
        <v>7.6770648217256807E-2</v>
      </c>
      <c r="CH72">
        <v>7.2165165194123762E-2</v>
      </c>
      <c r="CI72">
        <v>7.1681459080631282E-2</v>
      </c>
      <c r="CJ72">
        <v>7.9074951080568556E-2</v>
      </c>
      <c r="CK72">
        <v>8.9387666715035133E-2</v>
      </c>
      <c r="CL72">
        <v>0.10742751677683138</v>
      </c>
      <c r="CM72">
        <v>0.1238353426685237</v>
      </c>
      <c r="CN72">
        <v>0.15028306435039426</v>
      </c>
    </row>
    <row r="73" spans="2:92">
      <c r="B73">
        <v>1.0958904109589041E-2</v>
      </c>
      <c r="D73">
        <f t="shared" si="19"/>
        <v>6.25E-2</v>
      </c>
      <c r="I73" s="77" t="str">
        <f>I65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176">
        <f>_xll.qlLocalVTSLocalVol($G$26,$J73,L$68,TRUE)</f>
        <v>0.10957634573772355</v>
      </c>
      <c r="M73" s="177">
        <f>_xll.qlLocalVTSLocalVol($G$26,$J73,M$68,TRUE)</f>
        <v>9.4624528543282016E-2</v>
      </c>
      <c r="N73" s="177">
        <f>_xll.qlLocalVTSLocalVol($G$26,$J73,N$68,TRUE)</f>
        <v>8.6428976365395982E-2</v>
      </c>
      <c r="O73" s="177">
        <f>_xll.qlLocalVTSLocalVol($G$26,$J73,O$68,TRUE)</f>
        <v>7.7909269384724159E-2</v>
      </c>
      <c r="P73" s="177">
        <f>_xll.qlLocalVTSLocalVol($G$26,$J73,P$68,TRUE)</f>
        <v>7.4343175964198455E-2</v>
      </c>
      <c r="Q73" s="177">
        <f>_xll.qlLocalVTSLocalVol($G$26,$J73,Q$68,TRUE)</f>
        <v>7.3991559332113294E-2</v>
      </c>
      <c r="R73" s="177">
        <f>_xll.qlLocalVTSLocalVol($G$26,$J73,R$68,TRUE)</f>
        <v>7.9754450555332923E-2</v>
      </c>
      <c r="S73" s="177">
        <f>_xll.qlLocalVTSLocalVol($G$26,$J73,S$68,TRUE)</f>
        <v>8.7839690807626547E-2</v>
      </c>
      <c r="T73" s="177">
        <f>_xll.qlLocalVTSLocalVol($G$26,$J73,T$68,TRUE)</f>
        <v>0.1020571810388593</v>
      </c>
      <c r="U73" s="177">
        <f>_xll.qlLocalVTSLocalVol($G$26,$J73,U$68,TRUE)</f>
        <v>0.11500118615377665</v>
      </c>
      <c r="V73" s="178">
        <f>_xll.qlLocalVTSLocalVol($G$26,$J73,V$68,TRUE)</f>
        <v>0.13580915050672401</v>
      </c>
      <c r="X73" t="s">
        <v>24</v>
      </c>
      <c r="Y73">
        <v>43383</v>
      </c>
      <c r="Z73" t="s">
        <v>151</v>
      </c>
      <c r="AA73">
        <v>0.10957634573772355</v>
      </c>
      <c r="AB73">
        <v>9.4624528543282016E-2</v>
      </c>
      <c r="AC73">
        <v>8.6428976365395982E-2</v>
      </c>
      <c r="AD73">
        <v>7.7909269384724159E-2</v>
      </c>
      <c r="AE73">
        <v>7.4343175964198455E-2</v>
      </c>
      <c r="AF73">
        <v>7.3991559332113294E-2</v>
      </c>
      <c r="AG73">
        <v>7.9754450555332923E-2</v>
      </c>
      <c r="AH73">
        <v>8.7839690807626547E-2</v>
      </c>
      <c r="AI73">
        <v>0.1020571810388593</v>
      </c>
      <c r="AJ73">
        <v>0.11500118615377665</v>
      </c>
      <c r="AK73">
        <v>0.13580915050672401</v>
      </c>
      <c r="AN73" t="s">
        <v>24</v>
      </c>
      <c r="AO73">
        <v>43383</v>
      </c>
      <c r="AP73" t="s">
        <v>151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151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  <c r="CD73">
        <v>0.10957634573772355</v>
      </c>
      <c r="CE73">
        <v>9.4624528543282016E-2</v>
      </c>
      <c r="CF73">
        <v>8.6428976365395982E-2</v>
      </c>
      <c r="CG73">
        <v>7.7909269384724159E-2</v>
      </c>
      <c r="CH73">
        <v>7.4343175964198455E-2</v>
      </c>
      <c r="CI73">
        <v>7.3991559332113294E-2</v>
      </c>
      <c r="CJ73">
        <v>7.9754450555332923E-2</v>
      </c>
      <c r="CK73">
        <v>8.7839690807626547E-2</v>
      </c>
      <c r="CL73">
        <v>0.1020571810388593</v>
      </c>
      <c r="CM73">
        <v>0.11500118615377665</v>
      </c>
      <c r="CN73">
        <v>0.13580915050672401</v>
      </c>
    </row>
    <row r="74" spans="2:92">
      <c r="B74">
        <v>1.3698630136986301E-2</v>
      </c>
      <c r="D74">
        <f t="shared" si="19"/>
        <v>7.4999999999999997E-2</v>
      </c>
    </row>
    <row r="75" spans="2:92">
      <c r="B75">
        <v>1.643835616438356E-2</v>
      </c>
      <c r="D75">
        <f t="shared" si="19"/>
        <v>8.7499999999999994E-2</v>
      </c>
    </row>
    <row r="76" spans="2:92">
      <c r="B76">
        <v>1.9178082191780823E-2</v>
      </c>
      <c r="D76">
        <f t="shared" si="19"/>
        <v>9.9999999999999992E-2</v>
      </c>
      <c r="I76" t="s">
        <v>153</v>
      </c>
      <c r="J76">
        <v>0.99999889661383001</v>
      </c>
    </row>
    <row r="77" spans="2:92">
      <c r="B77">
        <v>2.1917808219178082E-2</v>
      </c>
      <c r="D77">
        <f t="shared" si="19"/>
        <v>0.11249999999999999</v>
      </c>
      <c r="I77" t="s">
        <v>79</v>
      </c>
      <c r="J77">
        <v>0.95068493150684896</v>
      </c>
      <c r="K77" s="233">
        <f>ValuationDate!C2+VanillasCross1Y!J77*365</f>
        <v>43365</v>
      </c>
      <c r="L77" s="233">
        <f>_xll.qlCalendarAdjust("NullCalendar",K77,"Following")</f>
        <v>43365</v>
      </c>
    </row>
    <row r="78" spans="2:92">
      <c r="B78">
        <v>2.4657534246575342E-2</v>
      </c>
      <c r="D78">
        <f t="shared" si="19"/>
        <v>0.12499999999999999</v>
      </c>
      <c r="J78" t="str">
        <f t="array" ref="J78:L78">TRANSPOSE(Vanillas!C20:C22)</f>
        <v>EURUSD</v>
      </c>
      <c r="K78" t="str">
        <v>GBPUSD</v>
      </c>
      <c r="L78" t="str">
        <v>EURGBP</v>
      </c>
    </row>
    <row r="79" spans="2:92">
      <c r="B79">
        <v>2.7397260273972601E-2</v>
      </c>
      <c r="D79">
        <f t="shared" si="19"/>
        <v>0.13749999999999998</v>
      </c>
      <c r="I79" t="s">
        <v>110</v>
      </c>
      <c r="J79" t="str">
        <f>D17</f>
        <v>obj_003dd#0001</v>
      </c>
      <c r="K79" t="str">
        <f>D18</f>
        <v>obj_003de#0001</v>
      </c>
      <c r="L79" t="str">
        <f>D49</f>
        <v>obj_003df#0001</v>
      </c>
    </row>
    <row r="80" spans="2:92">
      <c r="B80">
        <v>3.0136986301369864E-2</v>
      </c>
      <c r="D80">
        <f t="shared" si="19"/>
        <v>0.15</v>
      </c>
      <c r="I80" t="s">
        <v>154</v>
      </c>
      <c r="J80" t="str">
        <f>_xll.qlLocalVTSFromGBSProcess(,J79)</f>
        <v>obj_003e1#0001</v>
      </c>
      <c r="K80" t="str">
        <f>_xll.qlLocalVTSFromGBSProcess(,K79)</f>
        <v>obj_003e2#0001</v>
      </c>
      <c r="L80" t="str">
        <f>_xll.qlLocalVTSFromGBSProcess(,L79)</f>
        <v>obj_003e3#0001</v>
      </c>
    </row>
    <row r="81" spans="2:12">
      <c r="B81">
        <v>3.287671232876712E-2</v>
      </c>
      <c r="D81">
        <f t="shared" si="19"/>
        <v>0.16250000000000001</v>
      </c>
      <c r="I81" t="s">
        <v>136</v>
      </c>
      <c r="J81">
        <f>_xll.qlLocalVTSLocalVol(J80,$L77,$J$76,TRUE)</f>
        <v>7.2960206405002101E-2</v>
      </c>
      <c r="K81">
        <f>_xll.qlLocalVTSLocalVol(K80,$L77,$J$76,TRUE)</f>
        <v>7.740599968246982E-2</v>
      </c>
      <c r="L81">
        <f>_xll.qlLocalVTSLocalVol(L80,$L77,$J$76,TRUE)</f>
        <v>8.0075754358988116E-2</v>
      </c>
    </row>
    <row r="82" spans="2:12">
      <c r="B82">
        <v>3.5616438356164383E-2</v>
      </c>
      <c r="D82">
        <f t="shared" si="19"/>
        <v>0.17500000000000002</v>
      </c>
      <c r="K82" t="str">
        <f>_xll.ohRangeRetrieveError(K81)</f>
        <v/>
      </c>
    </row>
    <row r="83" spans="2:12">
      <c r="B83">
        <v>3.8356164383561646E-2</v>
      </c>
      <c r="D83">
        <f t="shared" si="19"/>
        <v>0.18750000000000003</v>
      </c>
    </row>
    <row r="84" spans="2:12">
      <c r="B84">
        <v>4.1095890410958902E-2</v>
      </c>
      <c r="D84">
        <f t="shared" si="19"/>
        <v>0.20000000000000004</v>
      </c>
    </row>
    <row r="85" spans="2:12">
      <c r="B85">
        <v>4.3835616438356165E-2</v>
      </c>
      <c r="D85">
        <f t="shared" si="19"/>
        <v>0.21250000000000005</v>
      </c>
    </row>
    <row r="86" spans="2:12">
      <c r="B86">
        <v>4.6575342465753428E-2</v>
      </c>
      <c r="D86">
        <f t="shared" si="19"/>
        <v>0.22500000000000006</v>
      </c>
    </row>
    <row r="87" spans="2:12">
      <c r="B87">
        <v>4.9315068493150684E-2</v>
      </c>
      <c r="D87">
        <f t="shared" si="19"/>
        <v>0.23750000000000007</v>
      </c>
    </row>
    <row r="88" spans="2:12">
      <c r="B88">
        <v>5.2054794520547946E-2</v>
      </c>
      <c r="D88">
        <f t="shared" si="19"/>
        <v>0.25000000000000006</v>
      </c>
    </row>
    <row r="89" spans="2:12">
      <c r="B89">
        <v>5.4794520547945202E-2</v>
      </c>
      <c r="D89">
        <f t="shared" si="19"/>
        <v>0.26250000000000007</v>
      </c>
    </row>
    <row r="90" spans="2:12">
      <c r="B90">
        <v>5.7534246575342465E-2</v>
      </c>
      <c r="D90">
        <f t="shared" si="19"/>
        <v>0.27500000000000008</v>
      </c>
    </row>
    <row r="91" spans="2:12">
      <c r="B91">
        <v>6.0273972602739728E-2</v>
      </c>
      <c r="D91">
        <f t="shared" si="19"/>
        <v>0.28750000000000009</v>
      </c>
    </row>
    <row r="92" spans="2:12">
      <c r="B92">
        <v>6.3013698630136991E-2</v>
      </c>
      <c r="D92">
        <f t="shared" si="19"/>
        <v>0.3000000000000001</v>
      </c>
    </row>
    <row r="93" spans="2:12">
      <c r="B93">
        <v>6.575342465753424E-2</v>
      </c>
      <c r="D93">
        <f t="shared" si="19"/>
        <v>0.31250000000000011</v>
      </c>
    </row>
    <row r="94" spans="2:12">
      <c r="B94">
        <v>6.8493150684931503E-2</v>
      </c>
      <c r="D94">
        <f t="shared" si="19"/>
        <v>0.32500000000000012</v>
      </c>
    </row>
    <row r="95" spans="2:12">
      <c r="B95">
        <v>7.1232876712328766E-2</v>
      </c>
      <c r="D95">
        <f t="shared" si="19"/>
        <v>0.33750000000000013</v>
      </c>
    </row>
    <row r="96" spans="2:12">
      <c r="B96">
        <v>7.3972602739726029E-2</v>
      </c>
      <c r="D96">
        <f t="shared" si="19"/>
        <v>0.35000000000000014</v>
      </c>
    </row>
    <row r="97" spans="2:27">
      <c r="B97">
        <v>7.6712328767123292E-2</v>
      </c>
      <c r="D97">
        <f t="shared" si="19"/>
        <v>0.36250000000000016</v>
      </c>
    </row>
    <row r="98" spans="2:27">
      <c r="B98">
        <v>7.9452054794520555E-2</v>
      </c>
      <c r="D98">
        <f t="shared" si="19"/>
        <v>0.37500000000000017</v>
      </c>
    </row>
    <row r="99" spans="2:27">
      <c r="B99">
        <v>8.2191780821917804E-2</v>
      </c>
      <c r="D99">
        <f t="shared" si="19"/>
        <v>0.38750000000000018</v>
      </c>
    </row>
    <row r="100" spans="2:27">
      <c r="B100">
        <v>8.4931506849315067E-2</v>
      </c>
      <c r="D100">
        <f t="shared" si="19"/>
        <v>0.40000000000000019</v>
      </c>
    </row>
    <row r="101" spans="2:27">
      <c r="B101">
        <v>8.7671232876712329E-2</v>
      </c>
      <c r="D101">
        <f t="shared" si="19"/>
        <v>0.4125000000000002</v>
      </c>
    </row>
    <row r="102" spans="2:27">
      <c r="B102">
        <v>9.0410958904109592E-2</v>
      </c>
      <c r="D102">
        <f t="shared" ref="D102:D133" si="20">D101+$D$69</f>
        <v>0.42500000000000021</v>
      </c>
    </row>
    <row r="103" spans="2:27">
      <c r="B103">
        <v>9.3150684931506855E-2</v>
      </c>
      <c r="D103">
        <f t="shared" si="20"/>
        <v>0.43750000000000022</v>
      </c>
    </row>
    <row r="104" spans="2:27">
      <c r="B104">
        <v>9.5890410958904104E-2</v>
      </c>
      <c r="D104">
        <f t="shared" si="20"/>
        <v>0.45000000000000023</v>
      </c>
    </row>
    <row r="105" spans="2:27">
      <c r="B105">
        <v>9.8630136986301367E-2</v>
      </c>
      <c r="D105">
        <f t="shared" si="20"/>
        <v>0.46250000000000024</v>
      </c>
    </row>
    <row r="106" spans="2:27">
      <c r="B106">
        <v>0.10136986301369863</v>
      </c>
      <c r="D106">
        <f t="shared" si="20"/>
        <v>0.47500000000000026</v>
      </c>
    </row>
    <row r="107" spans="2:27">
      <c r="B107">
        <v>0.10410958904109589</v>
      </c>
      <c r="D107">
        <f t="shared" si="20"/>
        <v>0.48750000000000027</v>
      </c>
    </row>
    <row r="108" spans="2:27">
      <c r="B108">
        <v>0.10684931506849316</v>
      </c>
      <c r="D108">
        <f t="shared" si="20"/>
        <v>0.50000000000000022</v>
      </c>
    </row>
    <row r="109" spans="2:27">
      <c r="B109">
        <v>0.1095890410958904</v>
      </c>
      <c r="D109">
        <f t="shared" si="20"/>
        <v>0.51250000000000018</v>
      </c>
      <c r="AA109" t="s">
        <v>164</v>
      </c>
    </row>
    <row r="110" spans="2:27">
      <c r="B110">
        <v>0.11232876712328767</v>
      </c>
      <c r="D110">
        <f t="shared" si="20"/>
        <v>0.52500000000000013</v>
      </c>
      <c r="AA110" t="s">
        <v>165</v>
      </c>
    </row>
    <row r="111" spans="2:27">
      <c r="B111">
        <v>0.11506849315068493</v>
      </c>
      <c r="D111">
        <f t="shared" si="20"/>
        <v>0.53750000000000009</v>
      </c>
    </row>
    <row r="112" spans="2:27">
      <c r="B112">
        <v>0.11780821917808219</v>
      </c>
      <c r="D112">
        <f t="shared" si="20"/>
        <v>0.55000000000000004</v>
      </c>
    </row>
    <row r="113" spans="2:4">
      <c r="B113">
        <v>0.12054794520547946</v>
      </c>
      <c r="D113">
        <f t="shared" si="20"/>
        <v>0.5625</v>
      </c>
    </row>
    <row r="114" spans="2:4">
      <c r="B114">
        <v>0.12328767123287671</v>
      </c>
      <c r="D114">
        <f t="shared" si="20"/>
        <v>0.57499999999999996</v>
      </c>
    </row>
    <row r="115" spans="2:4">
      <c r="B115">
        <v>0.12602739726027398</v>
      </c>
      <c r="D115">
        <f t="shared" si="20"/>
        <v>0.58749999999999991</v>
      </c>
    </row>
    <row r="116" spans="2:4">
      <c r="B116">
        <v>0.12876712328767123</v>
      </c>
      <c r="D116">
        <f t="shared" si="20"/>
        <v>0.59999999999999987</v>
      </c>
    </row>
    <row r="117" spans="2:4">
      <c r="B117">
        <v>0.13150684931506848</v>
      </c>
      <c r="D117">
        <f t="shared" si="20"/>
        <v>0.61249999999999982</v>
      </c>
    </row>
    <row r="118" spans="2:4">
      <c r="B118">
        <v>0.13424657534246576</v>
      </c>
      <c r="D118">
        <f t="shared" si="20"/>
        <v>0.62499999999999978</v>
      </c>
    </row>
    <row r="119" spans="2:4">
      <c r="B119">
        <v>0.13698630136986301</v>
      </c>
      <c r="D119">
        <f t="shared" si="20"/>
        <v>0.63749999999999973</v>
      </c>
    </row>
    <row r="120" spans="2:4">
      <c r="B120">
        <v>0.13972602739726028</v>
      </c>
      <c r="D120">
        <f t="shared" si="20"/>
        <v>0.64999999999999969</v>
      </c>
    </row>
    <row r="121" spans="2:4">
      <c r="B121">
        <v>0.14246575342465753</v>
      </c>
      <c r="D121">
        <f t="shared" si="20"/>
        <v>0.66249999999999964</v>
      </c>
    </row>
    <row r="122" spans="2:4">
      <c r="B122">
        <v>0.14520547945205478</v>
      </c>
      <c r="D122">
        <f t="shared" si="20"/>
        <v>0.6749999999999996</v>
      </c>
    </row>
    <row r="123" spans="2:4">
      <c r="B123">
        <v>0.14794520547945206</v>
      </c>
      <c r="D123">
        <f t="shared" si="20"/>
        <v>0.68749999999999956</v>
      </c>
    </row>
    <row r="124" spans="2:4">
      <c r="B124">
        <v>0.15068493150684931</v>
      </c>
      <c r="D124">
        <f t="shared" si="20"/>
        <v>0.69999999999999951</v>
      </c>
    </row>
    <row r="125" spans="2:4">
      <c r="B125">
        <v>0.15342465753424658</v>
      </c>
      <c r="D125">
        <f t="shared" si="20"/>
        <v>0.71249999999999947</v>
      </c>
    </row>
    <row r="126" spans="2:4">
      <c r="B126">
        <v>0.15616438356164383</v>
      </c>
      <c r="D126">
        <f t="shared" si="20"/>
        <v>0.72499999999999942</v>
      </c>
    </row>
    <row r="127" spans="2:4">
      <c r="B127">
        <v>0.15890410958904111</v>
      </c>
      <c r="D127">
        <f t="shared" si="20"/>
        <v>0.73749999999999938</v>
      </c>
    </row>
    <row r="128" spans="2:4">
      <c r="B128">
        <v>0.16164383561643836</v>
      </c>
      <c r="D128">
        <f t="shared" si="20"/>
        <v>0.74999999999999933</v>
      </c>
    </row>
    <row r="129" spans="2:4">
      <c r="B129">
        <v>0.16438356164383561</v>
      </c>
      <c r="D129">
        <f t="shared" si="20"/>
        <v>0.76249999999999929</v>
      </c>
    </row>
    <row r="130" spans="2:4">
      <c r="B130">
        <v>0.16712328767123288</v>
      </c>
      <c r="D130">
        <f t="shared" si="20"/>
        <v>0.77499999999999925</v>
      </c>
    </row>
    <row r="131" spans="2:4">
      <c r="B131">
        <v>0.16986301369863013</v>
      </c>
      <c r="D131">
        <f t="shared" si="20"/>
        <v>0.7874999999999992</v>
      </c>
    </row>
    <row r="132" spans="2:4">
      <c r="B132">
        <v>0.17260273972602741</v>
      </c>
      <c r="D132">
        <f t="shared" si="20"/>
        <v>0.79999999999999916</v>
      </c>
    </row>
    <row r="133" spans="2:4">
      <c r="B133">
        <v>0.17534246575342466</v>
      </c>
      <c r="D133">
        <f t="shared" si="20"/>
        <v>0.81249999999999911</v>
      </c>
    </row>
    <row r="134" spans="2:4">
      <c r="B134">
        <v>0.17808219178082191</v>
      </c>
      <c r="D134">
        <f t="shared" ref="D134:D148" si="21">D133+$D$69</f>
        <v>0.82499999999999907</v>
      </c>
    </row>
    <row r="135" spans="2:4">
      <c r="B135">
        <v>0.18082191780821918</v>
      </c>
      <c r="D135">
        <f t="shared" si="21"/>
        <v>0.83749999999999902</v>
      </c>
    </row>
    <row r="136" spans="2:4">
      <c r="B136">
        <v>0.18356164383561643</v>
      </c>
      <c r="D136">
        <f t="shared" si="21"/>
        <v>0.84999999999999898</v>
      </c>
    </row>
    <row r="137" spans="2:4">
      <c r="B137">
        <v>0.18630136986301371</v>
      </c>
      <c r="D137">
        <f t="shared" si="21"/>
        <v>0.86249999999999893</v>
      </c>
    </row>
    <row r="138" spans="2:4">
      <c r="B138">
        <v>0.18904109589041096</v>
      </c>
      <c r="D138">
        <f t="shared" si="21"/>
        <v>0.87499999999999889</v>
      </c>
    </row>
    <row r="139" spans="2:4">
      <c r="B139">
        <v>0.19178082191780821</v>
      </c>
      <c r="D139">
        <f t="shared" si="21"/>
        <v>0.88749999999999885</v>
      </c>
    </row>
    <row r="140" spans="2:4">
      <c r="B140">
        <v>0.19452054794520549</v>
      </c>
      <c r="D140">
        <f t="shared" si="21"/>
        <v>0.8999999999999988</v>
      </c>
    </row>
    <row r="141" spans="2:4">
      <c r="B141">
        <v>0.19726027397260273</v>
      </c>
      <c r="D141">
        <f t="shared" si="21"/>
        <v>0.91249999999999876</v>
      </c>
    </row>
    <row r="142" spans="2:4">
      <c r="B142">
        <v>0.2</v>
      </c>
      <c r="D142">
        <f t="shared" si="21"/>
        <v>0.92499999999999871</v>
      </c>
    </row>
    <row r="143" spans="2:4">
      <c r="B143">
        <v>0.20273972602739726</v>
      </c>
      <c r="D143">
        <f t="shared" si="21"/>
        <v>0.93749999999999867</v>
      </c>
    </row>
    <row r="144" spans="2:4">
      <c r="B144">
        <v>0.20547945205479451</v>
      </c>
      <c r="D144">
        <f t="shared" si="21"/>
        <v>0.94999999999999862</v>
      </c>
    </row>
    <row r="145" spans="2:4">
      <c r="B145">
        <v>0.20821917808219179</v>
      </c>
      <c r="D145">
        <f t="shared" si="21"/>
        <v>0.96249999999999858</v>
      </c>
    </row>
    <row r="146" spans="2:4">
      <c r="B146">
        <v>0.21095890410958903</v>
      </c>
      <c r="D146">
        <f t="shared" si="21"/>
        <v>0.97499999999999853</v>
      </c>
    </row>
    <row r="147" spans="2:4">
      <c r="B147">
        <v>0.21369863013698631</v>
      </c>
      <c r="D147">
        <f t="shared" si="21"/>
        <v>0.98749999999999849</v>
      </c>
    </row>
    <row r="148" spans="2:4">
      <c r="B148">
        <v>0.21643835616438356</v>
      </c>
      <c r="D148">
        <f t="shared" si="21"/>
        <v>0.99999999999999845</v>
      </c>
    </row>
    <row r="149" spans="2:4">
      <c r="B149">
        <v>0.21917808219178081</v>
      </c>
    </row>
    <row r="150" spans="2:4">
      <c r="B150">
        <v>0.22191780821917809</v>
      </c>
    </row>
    <row r="151" spans="2:4">
      <c r="B151">
        <v>0.22465753424657534</v>
      </c>
    </row>
    <row r="152" spans="2:4">
      <c r="B152">
        <v>0.22739726027397261</v>
      </c>
    </row>
    <row r="153" spans="2:4">
      <c r="B153">
        <v>0.23013698630136986</v>
      </c>
    </row>
    <row r="154" spans="2:4">
      <c r="B154">
        <v>0.23287671232876711</v>
      </c>
    </row>
    <row r="155" spans="2:4">
      <c r="B155">
        <v>0.23561643835616439</v>
      </c>
    </row>
    <row r="156" spans="2:4">
      <c r="B156">
        <v>0.23835616438356164</v>
      </c>
    </row>
    <row r="157" spans="2:4">
      <c r="B157">
        <v>0.24109589041095891</v>
      </c>
    </row>
    <row r="158" spans="2:4">
      <c r="B158">
        <v>0.24383561643835616</v>
      </c>
    </row>
    <row r="159" spans="2:4">
      <c r="B159">
        <v>0.24657534246575341</v>
      </c>
    </row>
    <row r="160" spans="2:4">
      <c r="B160">
        <v>0.24931506849315069</v>
      </c>
    </row>
    <row r="161" spans="2:2">
      <c r="B161">
        <v>0.25205479452054796</v>
      </c>
    </row>
    <row r="162" spans="2:2">
      <c r="B162">
        <v>0.25479452054794521</v>
      </c>
    </row>
    <row r="163" spans="2:2">
      <c r="B163">
        <v>0.25753424657534246</v>
      </c>
    </row>
    <row r="164" spans="2:2">
      <c r="B164">
        <v>0.26027397260273971</v>
      </c>
    </row>
    <row r="165" spans="2:2">
      <c r="B165">
        <v>0.26301369863013696</v>
      </c>
    </row>
    <row r="166" spans="2:2">
      <c r="B166">
        <v>0.26575342465753427</v>
      </c>
    </row>
    <row r="167" spans="2:2">
      <c r="B167">
        <v>0.26849315068493151</v>
      </c>
    </row>
    <row r="168" spans="2:2">
      <c r="B168">
        <v>0.27123287671232876</v>
      </c>
    </row>
    <row r="169" spans="2:2">
      <c r="B169">
        <v>0.27397260273972601</v>
      </c>
    </row>
    <row r="170" spans="2:2">
      <c r="B170">
        <v>0.27671232876712326</v>
      </c>
    </row>
    <row r="171" spans="2:2">
      <c r="B171">
        <v>0.27945205479452057</v>
      </c>
    </row>
    <row r="172" spans="2:2">
      <c r="B172">
        <v>0.28219178082191781</v>
      </c>
    </row>
    <row r="173" spans="2:2">
      <c r="B173">
        <v>0.28493150684931506</v>
      </c>
    </row>
    <row r="174" spans="2:2">
      <c r="B174">
        <v>0.28767123287671231</v>
      </c>
    </row>
    <row r="175" spans="2:2">
      <c r="B175">
        <v>0.29041095890410956</v>
      </c>
    </row>
    <row r="176" spans="2:2">
      <c r="B176">
        <v>0.29315068493150687</v>
      </c>
    </row>
    <row r="177" spans="2:2">
      <c r="B177">
        <v>0.29589041095890412</v>
      </c>
    </row>
    <row r="178" spans="2:2">
      <c r="B178">
        <v>0.29863013698630136</v>
      </c>
    </row>
    <row r="179" spans="2:2">
      <c r="B179">
        <v>0.30136986301369861</v>
      </c>
    </row>
    <row r="180" spans="2:2">
      <c r="B180">
        <v>0.30410958904109592</v>
      </c>
    </row>
    <row r="181" spans="2:2">
      <c r="B181">
        <v>0.30684931506849317</v>
      </c>
    </row>
    <row r="182" spans="2:2">
      <c r="B182">
        <v>0.30958904109589042</v>
      </c>
    </row>
    <row r="183" spans="2:2">
      <c r="B183">
        <v>0.31232876712328766</v>
      </c>
    </row>
    <row r="184" spans="2:2">
      <c r="B184">
        <v>0.31506849315068491</v>
      </c>
    </row>
    <row r="185" spans="2:2">
      <c r="B185">
        <v>0.31780821917808222</v>
      </c>
    </row>
    <row r="186" spans="2:2">
      <c r="B186">
        <v>0.32054794520547947</v>
      </c>
    </row>
    <row r="187" spans="2:2">
      <c r="B187">
        <v>0.32328767123287672</v>
      </c>
    </row>
    <row r="188" spans="2:2">
      <c r="B188">
        <v>0.32602739726027397</v>
      </c>
    </row>
    <row r="189" spans="2:2">
      <c r="B189">
        <v>0.32876712328767121</v>
      </c>
    </row>
    <row r="190" spans="2:2">
      <c r="B190">
        <v>0.33150684931506852</v>
      </c>
    </row>
    <row r="191" spans="2:2">
      <c r="B191">
        <v>0.33424657534246577</v>
      </c>
    </row>
    <row r="192" spans="2:2">
      <c r="B192">
        <v>0.33698630136986302</v>
      </c>
    </row>
    <row r="193" spans="2:2">
      <c r="B193">
        <v>0.33972602739726027</v>
      </c>
    </row>
    <row r="194" spans="2:2">
      <c r="B194">
        <v>0.34246575342465752</v>
      </c>
    </row>
    <row r="195" spans="2:2">
      <c r="B195">
        <v>0.34520547945205482</v>
      </c>
    </row>
    <row r="196" spans="2:2">
      <c r="B196">
        <v>0.34794520547945207</v>
      </c>
    </row>
    <row r="197" spans="2:2">
      <c r="B197">
        <v>0.35068493150684932</v>
      </c>
    </row>
    <row r="198" spans="2:2">
      <c r="B198">
        <v>0.35342465753424657</v>
      </c>
    </row>
    <row r="199" spans="2:2">
      <c r="B199">
        <v>0.35616438356164382</v>
      </c>
    </row>
    <row r="200" spans="2:2">
      <c r="B200">
        <v>0.35890410958904112</v>
      </c>
    </row>
    <row r="201" spans="2:2">
      <c r="B201">
        <v>0.36164383561643837</v>
      </c>
    </row>
    <row r="202" spans="2:2">
      <c r="B202">
        <v>0.36438356164383562</v>
      </c>
    </row>
    <row r="203" spans="2:2">
      <c r="B203">
        <v>0.36712328767123287</v>
      </c>
    </row>
    <row r="204" spans="2:2">
      <c r="B204">
        <v>0.36986301369863012</v>
      </c>
    </row>
    <row r="205" spans="2:2">
      <c r="B205">
        <v>0.37260273972602742</v>
      </c>
    </row>
    <row r="206" spans="2:2">
      <c r="B206">
        <v>0.37534246575342467</v>
      </c>
    </row>
    <row r="207" spans="2:2">
      <c r="B207">
        <v>0.37808219178082192</v>
      </c>
    </row>
    <row r="208" spans="2:2">
      <c r="B208">
        <v>0.38082191780821917</v>
      </c>
    </row>
    <row r="209" spans="2:2">
      <c r="B209">
        <v>0.38356164383561642</v>
      </c>
    </row>
    <row r="210" spans="2:2">
      <c r="B210">
        <v>0.38630136986301372</v>
      </c>
    </row>
    <row r="211" spans="2:2">
      <c r="B211">
        <v>0.38904109589041097</v>
      </c>
    </row>
    <row r="212" spans="2:2">
      <c r="B212">
        <v>0.39178082191780822</v>
      </c>
    </row>
    <row r="213" spans="2:2">
      <c r="B213">
        <v>0.39452054794520547</v>
      </c>
    </row>
    <row r="214" spans="2:2">
      <c r="B214">
        <v>0.39726027397260272</v>
      </c>
    </row>
    <row r="215" spans="2:2">
      <c r="B215">
        <v>0.4</v>
      </c>
    </row>
    <row r="216" spans="2:2">
      <c r="B216">
        <v>0.40273972602739727</v>
      </c>
    </row>
    <row r="217" spans="2:2">
      <c r="B217">
        <v>0.40547945205479452</v>
      </c>
    </row>
    <row r="218" spans="2:2">
      <c r="B218">
        <v>0.40821917808219177</v>
      </c>
    </row>
    <row r="219" spans="2:2">
      <c r="B219">
        <v>0.41095890410958902</v>
      </c>
    </row>
    <row r="220" spans="2:2">
      <c r="B220">
        <v>0.41369863013698632</v>
      </c>
    </row>
    <row r="221" spans="2:2">
      <c r="B221">
        <v>0.41643835616438357</v>
      </c>
    </row>
    <row r="222" spans="2:2">
      <c r="B222">
        <v>0.41917808219178082</v>
      </c>
    </row>
    <row r="223" spans="2:2">
      <c r="B223">
        <v>0.42191780821917807</v>
      </c>
    </row>
    <row r="224" spans="2:2">
      <c r="B224">
        <v>0.42465753424657532</v>
      </c>
    </row>
    <row r="225" spans="2:2">
      <c r="B225">
        <v>0.42739726027397262</v>
      </c>
    </row>
    <row r="226" spans="2:2">
      <c r="B226">
        <v>0.43013698630136987</v>
      </c>
    </row>
    <row r="227" spans="2:2">
      <c r="B227">
        <v>0.43287671232876712</v>
      </c>
    </row>
    <row r="228" spans="2:2">
      <c r="B228">
        <v>0.43561643835616437</v>
      </c>
    </row>
    <row r="229" spans="2:2">
      <c r="B229">
        <v>0.43835616438356162</v>
      </c>
    </row>
    <row r="230" spans="2:2">
      <c r="B230">
        <v>0.44109589041095892</v>
      </c>
    </row>
    <row r="231" spans="2:2">
      <c r="B231">
        <v>0.44383561643835617</v>
      </c>
    </row>
    <row r="232" spans="2:2">
      <c r="B232">
        <v>0.44657534246575342</v>
      </c>
    </row>
    <row r="233" spans="2:2">
      <c r="B233">
        <v>0.44931506849315067</v>
      </c>
    </row>
    <row r="234" spans="2:2">
      <c r="B234">
        <v>0.45205479452054792</v>
      </c>
    </row>
    <row r="235" spans="2:2">
      <c r="B235">
        <v>0.45479452054794522</v>
      </c>
    </row>
    <row r="236" spans="2:2">
      <c r="B236">
        <v>0.45753424657534247</v>
      </c>
    </row>
    <row r="237" spans="2:2">
      <c r="B237">
        <v>0.46027397260273972</v>
      </c>
    </row>
    <row r="238" spans="2:2">
      <c r="B238">
        <v>0.46301369863013697</v>
      </c>
    </row>
    <row r="239" spans="2:2">
      <c r="B239">
        <v>0.46575342465753422</v>
      </c>
    </row>
    <row r="240" spans="2:2">
      <c r="B240">
        <v>0.46849315068493153</v>
      </c>
    </row>
    <row r="241" spans="2:2">
      <c r="B241">
        <v>0.47123287671232877</v>
      </c>
    </row>
    <row r="242" spans="2:2">
      <c r="B242">
        <v>0.47397260273972602</v>
      </c>
    </row>
    <row r="243" spans="2:2">
      <c r="B243">
        <v>0.47671232876712327</v>
      </c>
    </row>
    <row r="244" spans="2:2">
      <c r="B244">
        <v>0.47945205479452052</v>
      </c>
    </row>
    <row r="245" spans="2:2">
      <c r="B245">
        <v>0.48219178082191783</v>
      </c>
    </row>
    <row r="246" spans="2:2">
      <c r="B246">
        <v>0.48493150684931507</v>
      </c>
    </row>
    <row r="247" spans="2:2">
      <c r="B247">
        <v>0.48767123287671232</v>
      </c>
    </row>
    <row r="248" spans="2:2">
      <c r="B248">
        <v>0.49041095890410957</v>
      </c>
    </row>
    <row r="249" spans="2:2">
      <c r="B249">
        <v>0.49315068493150682</v>
      </c>
    </row>
    <row r="250" spans="2:2">
      <c r="B250">
        <v>0.49589041095890413</v>
      </c>
    </row>
    <row r="251" spans="2:2">
      <c r="B251">
        <v>0.49863013698630138</v>
      </c>
    </row>
    <row r="252" spans="2:2">
      <c r="B252">
        <v>0.50136986301369868</v>
      </c>
    </row>
    <row r="253" spans="2:2">
      <c r="B253">
        <v>0.50410958904109593</v>
      </c>
    </row>
    <row r="254" spans="2:2">
      <c r="B254">
        <v>0.50684931506849318</v>
      </c>
    </row>
    <row r="255" spans="2:2">
      <c r="B255">
        <v>0.50958904109589043</v>
      </c>
    </row>
    <row r="256" spans="2:2">
      <c r="B256">
        <v>0.51232876712328768</v>
      </c>
    </row>
    <row r="257" spans="2:2">
      <c r="B257">
        <v>0.51506849315068493</v>
      </c>
    </row>
    <row r="258" spans="2:2">
      <c r="B258">
        <v>0.51780821917808217</v>
      </c>
    </row>
    <row r="259" spans="2:2">
      <c r="B259">
        <v>0.52054794520547942</v>
      </c>
    </row>
    <row r="260" spans="2:2">
      <c r="B260">
        <v>0.52328767123287667</v>
      </c>
    </row>
    <row r="261" spans="2:2">
      <c r="B261">
        <v>0.52602739726027392</v>
      </c>
    </row>
    <row r="262" spans="2:2">
      <c r="B262">
        <v>0.52876712328767128</v>
      </c>
    </row>
    <row r="263" spans="2:2">
      <c r="B263">
        <v>0.53150684931506853</v>
      </c>
    </row>
    <row r="264" spans="2:2">
      <c r="B264">
        <v>0.53424657534246578</v>
      </c>
    </row>
    <row r="265" spans="2:2">
      <c r="B265">
        <v>0.53698630136986303</v>
      </c>
    </row>
    <row r="266" spans="2:2">
      <c r="B266">
        <v>0.53972602739726028</v>
      </c>
    </row>
    <row r="267" spans="2:2">
      <c r="B267">
        <v>0.54246575342465753</v>
      </c>
    </row>
    <row r="268" spans="2:2">
      <c r="B268">
        <v>0.54520547945205478</v>
      </c>
    </row>
    <row r="269" spans="2:2">
      <c r="B269">
        <v>0.54794520547945202</v>
      </c>
    </row>
    <row r="270" spans="2:2">
      <c r="B270">
        <v>0.55068493150684927</v>
      </c>
    </row>
    <row r="271" spans="2:2">
      <c r="B271">
        <v>0.55342465753424652</v>
      </c>
    </row>
    <row r="272" spans="2:2">
      <c r="B272">
        <v>0.55616438356164388</v>
      </c>
    </row>
    <row r="273" spans="2:2">
      <c r="B273">
        <v>0.55890410958904113</v>
      </c>
    </row>
    <row r="274" spans="2:2">
      <c r="B274">
        <v>0.56164383561643838</v>
      </c>
    </row>
    <row r="275" spans="2:2">
      <c r="B275">
        <v>0.56438356164383563</v>
      </c>
    </row>
    <row r="276" spans="2:2">
      <c r="B276">
        <v>0.56712328767123288</v>
      </c>
    </row>
    <row r="277" spans="2:2">
      <c r="B277">
        <v>0.56986301369863013</v>
      </c>
    </row>
    <row r="278" spans="2:2">
      <c r="B278">
        <v>0.57260273972602738</v>
      </c>
    </row>
    <row r="279" spans="2:2">
      <c r="B279">
        <v>0.57534246575342463</v>
      </c>
    </row>
    <row r="280" spans="2:2">
      <c r="B280">
        <v>0.57808219178082187</v>
      </c>
    </row>
    <row r="281" spans="2:2">
      <c r="B281">
        <v>0.58082191780821912</v>
      </c>
    </row>
    <row r="282" spans="2:2">
      <c r="B282">
        <v>0.58356164383561648</v>
      </c>
    </row>
    <row r="283" spans="2:2">
      <c r="B283">
        <v>0.58630136986301373</v>
      </c>
    </row>
    <row r="284" spans="2:2">
      <c r="B284">
        <v>0.58904109589041098</v>
      </c>
    </row>
    <row r="285" spans="2:2">
      <c r="B285">
        <v>0.59178082191780823</v>
      </c>
    </row>
    <row r="286" spans="2:2">
      <c r="B286">
        <v>0.59452054794520548</v>
      </c>
    </row>
    <row r="287" spans="2:2">
      <c r="B287">
        <v>0.59726027397260273</v>
      </c>
    </row>
    <row r="288" spans="2:2">
      <c r="B288">
        <v>0.6</v>
      </c>
    </row>
    <row r="289" spans="2:2">
      <c r="B289">
        <v>0.60273972602739723</v>
      </c>
    </row>
    <row r="290" spans="2:2">
      <c r="B290">
        <v>0.60547945205479448</v>
      </c>
    </row>
    <row r="291" spans="2:2">
      <c r="B291">
        <v>0.60821917808219184</v>
      </c>
    </row>
    <row r="292" spans="2:2">
      <c r="B292">
        <v>0.61095890410958908</v>
      </c>
    </row>
    <row r="293" spans="2:2">
      <c r="B293">
        <v>0.61369863013698633</v>
      </c>
    </row>
    <row r="294" spans="2:2">
      <c r="B294">
        <v>0.61643835616438358</v>
      </c>
    </row>
    <row r="295" spans="2:2">
      <c r="B295">
        <v>0.61917808219178083</v>
      </c>
    </row>
    <row r="296" spans="2:2">
      <c r="B296">
        <v>0.62191780821917808</v>
      </c>
    </row>
    <row r="297" spans="2:2">
      <c r="B297">
        <v>0.62465753424657533</v>
      </c>
    </row>
    <row r="298" spans="2:2">
      <c r="B298">
        <v>0.62739726027397258</v>
      </c>
    </row>
    <row r="299" spans="2:2">
      <c r="B299">
        <v>0.63013698630136983</v>
      </c>
    </row>
    <row r="300" spans="2:2">
      <c r="B300">
        <v>0.63287671232876708</v>
      </c>
    </row>
    <row r="301" spans="2:2">
      <c r="B301">
        <v>0.63561643835616444</v>
      </c>
    </row>
    <row r="302" spans="2:2">
      <c r="B302">
        <v>0.63835616438356169</v>
      </c>
    </row>
    <row r="303" spans="2:2">
      <c r="B303">
        <v>0.64109589041095894</v>
      </c>
    </row>
    <row r="304" spans="2:2">
      <c r="B304">
        <v>0.64383561643835618</v>
      </c>
    </row>
    <row r="305" spans="2:2">
      <c r="B305">
        <v>0.64657534246575343</v>
      </c>
    </row>
    <row r="306" spans="2:2">
      <c r="B306">
        <v>0.64931506849315068</v>
      </c>
    </row>
    <row r="307" spans="2:2">
      <c r="B307">
        <v>0.65205479452054793</v>
      </c>
    </row>
    <row r="308" spans="2:2">
      <c r="B308">
        <v>0.65479452054794518</v>
      </c>
    </row>
    <row r="309" spans="2:2">
      <c r="B309">
        <v>0.65753424657534243</v>
      </c>
    </row>
    <row r="310" spans="2:2">
      <c r="B310">
        <v>0.66027397260273968</v>
      </c>
    </row>
    <row r="311" spans="2:2">
      <c r="B311">
        <v>0.66301369863013704</v>
      </c>
    </row>
    <row r="312" spans="2:2">
      <c r="B312">
        <v>0.66575342465753429</v>
      </c>
    </row>
    <row r="313" spans="2:2">
      <c r="B313">
        <v>0.66849315068493154</v>
      </c>
    </row>
    <row r="314" spans="2:2">
      <c r="B314">
        <v>0.67123287671232879</v>
      </c>
    </row>
    <row r="315" spans="2:2">
      <c r="B315">
        <v>0.67397260273972603</v>
      </c>
    </row>
    <row r="316" spans="2:2">
      <c r="B316">
        <v>0.67671232876712328</v>
      </c>
    </row>
    <row r="317" spans="2:2">
      <c r="B317">
        <v>0.67945205479452053</v>
      </c>
    </row>
    <row r="318" spans="2:2">
      <c r="B318">
        <v>0.68219178082191778</v>
      </c>
    </row>
    <row r="319" spans="2:2">
      <c r="B319">
        <v>0.68493150684931503</v>
      </c>
    </row>
    <row r="320" spans="2:2">
      <c r="B320">
        <v>0.68767123287671228</v>
      </c>
    </row>
    <row r="321" spans="2:2">
      <c r="B321">
        <v>0.69041095890410964</v>
      </c>
    </row>
    <row r="322" spans="2:2">
      <c r="B322">
        <v>0.69315068493150689</v>
      </c>
    </row>
    <row r="323" spans="2:2">
      <c r="B323">
        <v>0.69589041095890414</v>
      </c>
    </row>
    <row r="324" spans="2:2">
      <c r="B324">
        <v>0.69863013698630139</v>
      </c>
    </row>
    <row r="325" spans="2:2">
      <c r="B325">
        <v>0.70136986301369864</v>
      </c>
    </row>
    <row r="326" spans="2:2">
      <c r="B326">
        <v>0.70410958904109588</v>
      </c>
    </row>
    <row r="327" spans="2:2">
      <c r="B327">
        <v>0.70684931506849313</v>
      </c>
    </row>
    <row r="328" spans="2:2">
      <c r="B328">
        <v>0.70958904109589038</v>
      </c>
    </row>
    <row r="329" spans="2:2">
      <c r="B329">
        <v>0.71232876712328763</v>
      </c>
    </row>
    <row r="330" spans="2:2">
      <c r="B330">
        <v>0.71506849315068488</v>
      </c>
    </row>
    <row r="331" spans="2:2">
      <c r="B331">
        <v>0.71780821917808224</v>
      </c>
    </row>
    <row r="332" spans="2:2">
      <c r="B332">
        <v>0.72054794520547949</v>
      </c>
    </row>
    <row r="333" spans="2:2">
      <c r="B333">
        <v>0.72328767123287674</v>
      </c>
    </row>
    <row r="334" spans="2:2">
      <c r="B334">
        <v>0.72602739726027399</v>
      </c>
    </row>
    <row r="335" spans="2:2">
      <c r="B335">
        <v>0.72876712328767124</v>
      </c>
    </row>
    <row r="336" spans="2:2">
      <c r="B336">
        <v>0.73150684931506849</v>
      </c>
    </row>
    <row r="337" spans="2:2">
      <c r="B337">
        <v>0.73424657534246573</v>
      </c>
    </row>
    <row r="338" spans="2:2">
      <c r="B338">
        <v>0.73698630136986298</v>
      </c>
    </row>
    <row r="339" spans="2:2">
      <c r="B339">
        <v>0.73972602739726023</v>
      </c>
    </row>
    <row r="340" spans="2:2">
      <c r="B340">
        <v>0.74246575342465748</v>
      </c>
    </row>
    <row r="341" spans="2:2">
      <c r="B341">
        <v>0.74520547945205484</v>
      </c>
    </row>
    <row r="342" spans="2:2">
      <c r="B342">
        <v>0.74794520547945209</v>
      </c>
    </row>
    <row r="343" spans="2:2">
      <c r="B343">
        <v>0.75068493150684934</v>
      </c>
    </row>
    <row r="344" spans="2:2">
      <c r="B344">
        <v>0.75342465753424659</v>
      </c>
    </row>
    <row r="345" spans="2:2">
      <c r="B345">
        <v>0.75616438356164384</v>
      </c>
    </row>
    <row r="346" spans="2:2">
      <c r="B346">
        <v>0.75890410958904109</v>
      </c>
    </row>
    <row r="347" spans="2:2">
      <c r="B347">
        <v>0.76164383561643834</v>
      </c>
    </row>
    <row r="348" spans="2:2">
      <c r="B348">
        <v>0.76438356164383559</v>
      </c>
    </row>
    <row r="349" spans="2:2">
      <c r="B349">
        <v>0.76712328767123283</v>
      </c>
    </row>
    <row r="350" spans="2:2">
      <c r="B350">
        <v>0.76986301369863008</v>
      </c>
    </row>
    <row r="351" spans="2:2">
      <c r="B351">
        <v>0.77260273972602744</v>
      </c>
    </row>
    <row r="352" spans="2:2">
      <c r="B352">
        <v>0.77534246575342469</v>
      </c>
    </row>
    <row r="353" spans="2:2">
      <c r="B353">
        <v>0.77808219178082194</v>
      </c>
    </row>
    <row r="354" spans="2:2">
      <c r="B354">
        <v>0.78082191780821919</v>
      </c>
    </row>
    <row r="355" spans="2:2">
      <c r="B355">
        <v>0.78356164383561644</v>
      </c>
    </row>
    <row r="356" spans="2:2">
      <c r="B356">
        <v>0.78630136986301369</v>
      </c>
    </row>
    <row r="357" spans="2:2">
      <c r="B357">
        <v>0.78904109589041094</v>
      </c>
    </row>
    <row r="358" spans="2:2">
      <c r="B358">
        <v>0.79178082191780819</v>
      </c>
    </row>
    <row r="359" spans="2:2">
      <c r="B359">
        <v>0.79452054794520544</v>
      </c>
    </row>
    <row r="360" spans="2:2">
      <c r="B360">
        <v>0.79726027397260268</v>
      </c>
    </row>
    <row r="361" spans="2:2">
      <c r="B361">
        <v>0.8</v>
      </c>
    </row>
    <row r="362" spans="2:2">
      <c r="B362">
        <v>0.80273972602739729</v>
      </c>
    </row>
    <row r="363" spans="2:2">
      <c r="B363">
        <v>0.80547945205479454</v>
      </c>
    </row>
    <row r="364" spans="2:2">
      <c r="B364">
        <v>0.80821917808219179</v>
      </c>
    </row>
    <row r="365" spans="2:2">
      <c r="B365">
        <v>0.81095890410958904</v>
      </c>
    </row>
    <row r="366" spans="2:2">
      <c r="B366">
        <v>0.81369863013698629</v>
      </c>
    </row>
    <row r="367" spans="2:2">
      <c r="B367">
        <v>0.81643835616438354</v>
      </c>
    </row>
    <row r="368" spans="2:2">
      <c r="B368">
        <v>0.81917808219178079</v>
      </c>
    </row>
    <row r="369" spans="2:2">
      <c r="B369">
        <v>0.82191780821917804</v>
      </c>
    </row>
    <row r="370" spans="2:2">
      <c r="B370">
        <v>0.8246575342465754</v>
      </c>
    </row>
    <row r="371" spans="2:2">
      <c r="B371">
        <v>0.82739726027397265</v>
      </c>
    </row>
    <row r="372" spans="2:2">
      <c r="B372">
        <v>0.83013698630136989</v>
      </c>
    </row>
    <row r="373" spans="2:2">
      <c r="B373">
        <v>0.83287671232876714</v>
      </c>
    </row>
    <row r="374" spans="2:2">
      <c r="B374">
        <v>0.83561643835616439</v>
      </c>
    </row>
    <row r="375" spans="2:2">
      <c r="B375">
        <v>0.83835616438356164</v>
      </c>
    </row>
    <row r="376" spans="2:2">
      <c r="B376">
        <v>0.84109589041095889</v>
      </c>
    </row>
    <row r="377" spans="2:2">
      <c r="B377">
        <v>0.84383561643835614</v>
      </c>
    </row>
    <row r="378" spans="2:2">
      <c r="B378">
        <v>0.84657534246575339</v>
      </c>
    </row>
    <row r="379" spans="2:2">
      <c r="B379">
        <v>0.84931506849315064</v>
      </c>
    </row>
    <row r="380" spans="2:2">
      <c r="B380">
        <v>0.852054794520548</v>
      </c>
    </row>
    <row r="381" spans="2:2">
      <c r="B381">
        <v>0.85479452054794525</v>
      </c>
    </row>
    <row r="382" spans="2:2">
      <c r="B382">
        <v>0.8575342465753425</v>
      </c>
    </row>
    <row r="383" spans="2:2">
      <c r="B383">
        <v>0.86027397260273974</v>
      </c>
    </row>
    <row r="384" spans="2:2">
      <c r="B384">
        <v>0.86301369863013699</v>
      </c>
    </row>
    <row r="385" spans="2:2">
      <c r="B385">
        <v>0.86575342465753424</v>
      </c>
    </row>
    <row r="386" spans="2:2">
      <c r="B386">
        <v>0.86849315068493149</v>
      </c>
    </row>
    <row r="387" spans="2:2">
      <c r="B387">
        <v>0.87123287671232874</v>
      </c>
    </row>
    <row r="388" spans="2:2">
      <c r="B388">
        <v>0.87397260273972599</v>
      </c>
    </row>
    <row r="389" spans="2:2">
      <c r="B389">
        <v>0.87671232876712324</v>
      </c>
    </row>
    <row r="390" spans="2:2">
      <c r="B390">
        <v>0.8794520547945206</v>
      </c>
    </row>
    <row r="391" spans="2:2">
      <c r="B391">
        <v>0.88219178082191785</v>
      </c>
    </row>
    <row r="392" spans="2:2">
      <c r="B392">
        <v>0.8849315068493151</v>
      </c>
    </row>
    <row r="393" spans="2:2">
      <c r="B393">
        <v>0.88767123287671235</v>
      </c>
    </row>
    <row r="394" spans="2:2">
      <c r="B394">
        <v>0.8904109589041096</v>
      </c>
    </row>
    <row r="395" spans="2:2">
      <c r="B395">
        <v>0.89315068493150684</v>
      </c>
    </row>
    <row r="396" spans="2:2">
      <c r="B396">
        <v>0.89589041095890409</v>
      </c>
    </row>
    <row r="397" spans="2:2">
      <c r="B397">
        <v>0.89863013698630134</v>
      </c>
    </row>
    <row r="398" spans="2:2">
      <c r="B398">
        <v>0.90136986301369859</v>
      </c>
    </row>
    <row r="399" spans="2:2">
      <c r="B399">
        <v>0.90410958904109584</v>
      </c>
    </row>
    <row r="400" spans="2:2">
      <c r="B400">
        <v>0.9068493150684932</v>
      </c>
    </row>
    <row r="401" spans="2:2">
      <c r="B401">
        <v>0.90958904109589045</v>
      </c>
    </row>
    <row r="402" spans="2:2">
      <c r="B402">
        <v>0.9123287671232877</v>
      </c>
    </row>
    <row r="403" spans="2:2">
      <c r="B403">
        <v>0.91506849315068495</v>
      </c>
    </row>
    <row r="404" spans="2:2">
      <c r="B404">
        <v>0.9178082191780822</v>
      </c>
    </row>
    <row r="405" spans="2:2">
      <c r="B405">
        <v>0.92054794520547945</v>
      </c>
    </row>
    <row r="406" spans="2:2">
      <c r="B406">
        <v>0.92328767123287669</v>
      </c>
    </row>
    <row r="407" spans="2:2">
      <c r="B407">
        <v>0.92602739726027394</v>
      </c>
    </row>
    <row r="408" spans="2:2">
      <c r="B408">
        <v>0.92876712328767119</v>
      </c>
    </row>
    <row r="409" spans="2:2">
      <c r="B409">
        <v>0.93150684931506844</v>
      </c>
    </row>
    <row r="410" spans="2:2">
      <c r="B410">
        <v>0.9342465753424658</v>
      </c>
    </row>
    <row r="411" spans="2:2">
      <c r="B411">
        <v>0.93698630136986305</v>
      </c>
    </row>
    <row r="412" spans="2:2">
      <c r="B412">
        <v>0.9397260273972603</v>
      </c>
    </row>
    <row r="413" spans="2:2">
      <c r="B413">
        <v>0.94246575342465755</v>
      </c>
    </row>
    <row r="414" spans="2:2">
      <c r="B414">
        <v>0.9452054794520548</v>
      </c>
    </row>
    <row r="415" spans="2:2">
      <c r="B415">
        <v>0.94794520547945205</v>
      </c>
    </row>
    <row r="416" spans="2:2">
      <c r="B416">
        <v>0.9506849315068493</v>
      </c>
    </row>
    <row r="417" spans="2:2">
      <c r="B417">
        <v>0.95342465753424654</v>
      </c>
    </row>
    <row r="418" spans="2:2">
      <c r="B418">
        <v>0.95616438356164379</v>
      </c>
    </row>
    <row r="419" spans="2:2">
      <c r="B419">
        <v>0.95890410958904104</v>
      </c>
    </row>
    <row r="420" spans="2:2">
      <c r="B420">
        <v>0.9616438356164384</v>
      </c>
    </row>
    <row r="421" spans="2:2">
      <c r="B421">
        <v>0.96438356164383565</v>
      </c>
    </row>
    <row r="422" spans="2:2">
      <c r="B422">
        <v>0.9671232876712329</v>
      </c>
    </row>
    <row r="423" spans="2:2">
      <c r="B423">
        <v>0.96986301369863015</v>
      </c>
    </row>
    <row r="424" spans="2:2">
      <c r="B424">
        <v>0.9726027397260274</v>
      </c>
    </row>
    <row r="425" spans="2:2">
      <c r="B425">
        <v>0.97534246575342465</v>
      </c>
    </row>
    <row r="426" spans="2:2">
      <c r="B426">
        <v>0.9780821917808219</v>
      </c>
    </row>
    <row r="427" spans="2:2">
      <c r="B427">
        <v>0.98082191780821915</v>
      </c>
    </row>
    <row r="428" spans="2:2">
      <c r="B428">
        <v>0.98356164383561639</v>
      </c>
    </row>
    <row r="429" spans="2:2">
      <c r="B429">
        <v>0.98630136986301364</v>
      </c>
    </row>
    <row r="430" spans="2:2">
      <c r="B430">
        <v>0.989041095890411</v>
      </c>
    </row>
    <row r="431" spans="2:2">
      <c r="B431">
        <v>0.99178082191780825</v>
      </c>
    </row>
    <row r="432" spans="2:2">
      <c r="B432">
        <v>0.9945205479452055</v>
      </c>
    </row>
    <row r="433" spans="2:2">
      <c r="B433">
        <v>0.99726027397260275</v>
      </c>
    </row>
    <row r="434" spans="2:2">
      <c r="B434">
        <v>1</v>
      </c>
    </row>
    <row r="435" spans="2:2">
      <c r="B435">
        <v>1.0027397260273974</v>
      </c>
    </row>
    <row r="436" spans="2:2">
      <c r="B436">
        <v>1.0054794520547945</v>
      </c>
    </row>
    <row r="437" spans="2:2">
      <c r="B437">
        <v>1.0082191780821919</v>
      </c>
    </row>
    <row r="438" spans="2:2">
      <c r="B438">
        <v>1.010958904109589</v>
      </c>
    </row>
    <row r="439" spans="2:2">
      <c r="B439">
        <v>1.0136986301369864</v>
      </c>
    </row>
    <row r="440" spans="2:2">
      <c r="B440">
        <v>1.0164383561643835</v>
      </c>
    </row>
    <row r="441" spans="2:2">
      <c r="B441">
        <v>1.0191780821917809</v>
      </c>
    </row>
    <row r="442" spans="2:2">
      <c r="B442">
        <v>1.021917808219178</v>
      </c>
    </row>
    <row r="443" spans="2:2">
      <c r="B443">
        <v>1.0246575342465754</v>
      </c>
    </row>
    <row r="444" spans="2:2">
      <c r="B444">
        <v>1.0273972602739727</v>
      </c>
    </row>
    <row r="445" spans="2:2">
      <c r="B445">
        <v>1.0301369863013699</v>
      </c>
    </row>
    <row r="446" spans="2:2">
      <c r="B446">
        <v>1.0328767123287672</v>
      </c>
    </row>
    <row r="447" spans="2:2">
      <c r="B447">
        <v>1.0356164383561643</v>
      </c>
    </row>
    <row r="448" spans="2:2">
      <c r="B448">
        <v>1.0383561643835617</v>
      </c>
    </row>
    <row r="449" spans="2:2">
      <c r="B449">
        <v>1.0410958904109588</v>
      </c>
    </row>
    <row r="450" spans="2:2">
      <c r="B450">
        <v>1.0438356164383562</v>
      </c>
    </row>
    <row r="451" spans="2:2">
      <c r="B451">
        <v>1.0465753424657533</v>
      </c>
    </row>
    <row r="452" spans="2:2">
      <c r="B452">
        <v>1.0493150684931507</v>
      </c>
    </row>
    <row r="453" spans="2:2">
      <c r="B453">
        <v>1.0520547945205478</v>
      </c>
    </row>
    <row r="454" spans="2:2">
      <c r="B454">
        <v>1.0547945205479452</v>
      </c>
    </row>
    <row r="455" spans="2:2">
      <c r="B455">
        <v>1.0575342465753426</v>
      </c>
    </row>
    <row r="456" spans="2:2">
      <c r="B456">
        <v>1.0602739726027397</v>
      </c>
    </row>
    <row r="457" spans="2:2">
      <c r="B457">
        <v>1.0630136986301371</v>
      </c>
    </row>
    <row r="458" spans="2:2">
      <c r="B458">
        <v>1.0657534246575342</v>
      </c>
    </row>
    <row r="459" spans="2:2">
      <c r="B459">
        <v>1.0684931506849316</v>
      </c>
    </row>
    <row r="460" spans="2:2">
      <c r="B460">
        <v>1.0712328767123287</v>
      </c>
    </row>
    <row r="461" spans="2:2">
      <c r="B461">
        <v>1.0739726027397261</v>
      </c>
    </row>
    <row r="462" spans="2:2">
      <c r="B462">
        <v>1.0767123287671232</v>
      </c>
    </row>
    <row r="463" spans="2:2">
      <c r="B463">
        <v>1.0794520547945206</v>
      </c>
    </row>
    <row r="464" spans="2:2">
      <c r="B464">
        <v>1.0821917808219179</v>
      </c>
    </row>
    <row r="465" spans="2:2">
      <c r="B465">
        <v>1.0849315068493151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L1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opLeftCell="O13" workbookViewId="0">
      <selection activeCell="Z36" sqref="Z36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133</v>
      </c>
      <c r="B1" s="199" t="s">
        <v>134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aca="1" ref="D2:D22" ca="1">TRANSPOSE(Vanillas!M4:W4)</f>
        <v>0.92570347666154618</v>
      </c>
      <c r="E2" s="203" t="e">
        <f t="array" aca="1" ref="E2:O12" ca="1">_xll.qlCTSgetCalibratedFXCorrFromGrid(VanillasCross3M_new!D20,B2,D2:D12,E1:O1)</f>
        <v>#NAME?</v>
      </c>
      <c r="F2" s="204" t="e">
        <f ca="1"/>
        <v>#NAME?</v>
      </c>
      <c r="G2" s="204" t="e">
        <f ca="1"/>
        <v>#NAME?</v>
      </c>
      <c r="H2" s="204" t="e">
        <f ca="1"/>
        <v>#NAME?</v>
      </c>
      <c r="I2" s="204" t="e">
        <f ca="1"/>
        <v>#NAME?</v>
      </c>
      <c r="J2" s="204" t="e">
        <f ca="1"/>
        <v>#NAME?</v>
      </c>
      <c r="K2" s="204" t="e">
        <f ca="1"/>
        <v>#NAME?</v>
      </c>
      <c r="L2" s="204" t="e">
        <f ca="1"/>
        <v>#NAME?</v>
      </c>
      <c r="M2" s="204" t="e">
        <f ca="1"/>
        <v>#NAME?</v>
      </c>
      <c r="N2" s="204" t="e">
        <f ca="1"/>
        <v>#NAME?</v>
      </c>
      <c r="O2" s="204" t="e">
        <f ca="1"/>
        <v>#NAME?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135</v>
      </c>
      <c r="B3" s="208" t="s">
        <v>136</v>
      </c>
      <c r="D3" s="199">
        <f ca="1"/>
        <v>0.94485470244839209</v>
      </c>
      <c r="E3" s="209" t="e">
        <f ca="1"/>
        <v>#NAME?</v>
      </c>
      <c r="F3" s="210" t="e">
        <f ca="1"/>
        <v>#NAME?</v>
      </c>
      <c r="G3" s="210" t="e">
        <f ca="1"/>
        <v>#NAME?</v>
      </c>
      <c r="H3" s="210" t="e">
        <f ca="1"/>
        <v>#NAME?</v>
      </c>
      <c r="I3" s="210" t="e">
        <f ca="1"/>
        <v>#NAME?</v>
      </c>
      <c r="J3" s="210" t="e">
        <f ca="1"/>
        <v>#NAME?</v>
      </c>
      <c r="K3" s="210" t="e">
        <f ca="1"/>
        <v>#NAME?</v>
      </c>
      <c r="L3" s="210" t="e">
        <f ca="1"/>
        <v>#NAME?</v>
      </c>
      <c r="M3" s="210" t="e">
        <f ca="1"/>
        <v>#NAME?</v>
      </c>
      <c r="N3" s="210" t="e">
        <f ca="1"/>
        <v>#NAME?</v>
      </c>
      <c r="O3" s="210" t="e">
        <f ca="1"/>
        <v>#NAME?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137</v>
      </c>
      <c r="B4" s="214" t="s">
        <v>136</v>
      </c>
      <c r="D4" s="199">
        <f ca="1"/>
        <v>0.95722426352554535</v>
      </c>
      <c r="E4" s="209" t="e">
        <f ca="1"/>
        <v>#NAME?</v>
      </c>
      <c r="F4" s="210" t="e">
        <f ca="1"/>
        <v>#NAME?</v>
      </c>
      <c r="G4" s="210" t="e">
        <f ca="1"/>
        <v>#NAME?</v>
      </c>
      <c r="H4" s="210" t="e">
        <f ca="1"/>
        <v>#NAME?</v>
      </c>
      <c r="I4" s="210" t="e">
        <f ca="1"/>
        <v>#NAME?</v>
      </c>
      <c r="J4" s="210" t="e">
        <f ca="1"/>
        <v>#NAME?</v>
      </c>
      <c r="K4" s="210" t="e">
        <f ca="1"/>
        <v>#NAME?</v>
      </c>
      <c r="L4" s="210" t="e">
        <f ca="1"/>
        <v>#NAME?</v>
      </c>
      <c r="M4" s="210" t="e">
        <f ca="1"/>
        <v>#NAME?</v>
      </c>
      <c r="N4" s="210" t="e">
        <f ca="1"/>
        <v>#NAME?</v>
      </c>
      <c r="O4" s="210" t="e">
        <f ca="1"/>
        <v>#NAME?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#NAME?</v>
      </c>
      <c r="F5" s="210" t="e">
        <f ca="1"/>
        <v>#NAME?</v>
      </c>
      <c r="G5" s="210" t="e">
        <f ca="1"/>
        <v>#NAME?</v>
      </c>
      <c r="H5" s="210" t="e">
        <f ca="1"/>
        <v>#NAME?</v>
      </c>
      <c r="I5" s="210" t="e">
        <f ca="1"/>
        <v>#NAME?</v>
      </c>
      <c r="J5" s="210" t="e">
        <f ca="1"/>
        <v>#NAME?</v>
      </c>
      <c r="K5" s="210" t="e">
        <f ca="1"/>
        <v>#NAME?</v>
      </c>
      <c r="L5" s="210" t="e">
        <f ca="1"/>
        <v>#NAME?</v>
      </c>
      <c r="M5" s="210" t="e">
        <f ca="1"/>
        <v>#NAME?</v>
      </c>
      <c r="N5" s="210" t="e">
        <f ca="1"/>
        <v>#NAME?</v>
      </c>
      <c r="O5" s="210" t="e">
        <f ca="1"/>
        <v>#NAME?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#NAME?</v>
      </c>
      <c r="F6" s="210" t="e">
        <f ca="1"/>
        <v>#NAME?</v>
      </c>
      <c r="G6" s="210" t="e">
        <f ca="1"/>
        <v>#NAME?</v>
      </c>
      <c r="H6" s="210" t="e">
        <f ca="1"/>
        <v>#NAME?</v>
      </c>
      <c r="I6" s="210" t="e">
        <f ca="1"/>
        <v>#NAME?</v>
      </c>
      <c r="J6" s="210" t="e">
        <f ca="1"/>
        <v>#NAME?</v>
      </c>
      <c r="K6" s="210" t="e">
        <f ca="1"/>
        <v>#NAME?</v>
      </c>
      <c r="L6" s="210" t="e">
        <f ca="1"/>
        <v>#NAME?</v>
      </c>
      <c r="M6" s="210" t="e">
        <f ca="1"/>
        <v>#NAME?</v>
      </c>
      <c r="N6" s="210" t="e">
        <f ca="1"/>
        <v>#NAME?</v>
      </c>
      <c r="O6" s="210" t="e">
        <f ca="1"/>
        <v>#NAME?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#NAME?</v>
      </c>
      <c r="F7" s="210" t="e">
        <f ca="1"/>
        <v>#NAME?</v>
      </c>
      <c r="G7" s="210" t="e">
        <f ca="1"/>
        <v>#NAME?</v>
      </c>
      <c r="H7" s="210" t="e">
        <f ca="1"/>
        <v>#NAME?</v>
      </c>
      <c r="I7" s="210" t="e">
        <f ca="1"/>
        <v>#NAME?</v>
      </c>
      <c r="J7" s="210" t="e">
        <f ca="1"/>
        <v>#NAME?</v>
      </c>
      <c r="K7" s="210" t="e">
        <f ca="1"/>
        <v>#NAME?</v>
      </c>
      <c r="L7" s="210" t="e">
        <f ca="1"/>
        <v>#NAME?</v>
      </c>
      <c r="M7" s="210" t="e">
        <f ca="1"/>
        <v>#NAME?</v>
      </c>
      <c r="N7" s="210" t="e">
        <f ca="1"/>
        <v>#NAME?</v>
      </c>
      <c r="O7" s="210" t="e">
        <f ca="1"/>
        <v>#NAME?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#NAME?</v>
      </c>
      <c r="F8" s="210" t="e">
        <f ca="1"/>
        <v>#NAME?</v>
      </c>
      <c r="G8" s="210" t="e">
        <f ca="1"/>
        <v>#NAME?</v>
      </c>
      <c r="H8" s="210" t="e">
        <f ca="1"/>
        <v>#NAME?</v>
      </c>
      <c r="I8" s="210" t="e">
        <f ca="1"/>
        <v>#NAME?</v>
      </c>
      <c r="J8" s="210" t="e">
        <f ca="1"/>
        <v>#NAME?</v>
      </c>
      <c r="K8" s="210" t="e">
        <f ca="1"/>
        <v>#NAME?</v>
      </c>
      <c r="L8" s="210" t="e">
        <f ca="1"/>
        <v>#NAME?</v>
      </c>
      <c r="M8" s="210" t="e">
        <f ca="1"/>
        <v>#NAME?</v>
      </c>
      <c r="N8" s="210" t="e">
        <f ca="1"/>
        <v>#NAME?</v>
      </c>
      <c r="O8" s="210" t="e">
        <f ca="1"/>
        <v>#NAME?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#NAME?</v>
      </c>
      <c r="F9" s="210" t="e">
        <f ca="1"/>
        <v>#NAME?</v>
      </c>
      <c r="G9" s="210" t="e">
        <f ca="1"/>
        <v>#NAME?</v>
      </c>
      <c r="H9" s="210" t="e">
        <f ca="1"/>
        <v>#NAME?</v>
      </c>
      <c r="I9" s="210" t="e">
        <f ca="1"/>
        <v>#NAME?</v>
      </c>
      <c r="J9" s="210" t="e">
        <f ca="1"/>
        <v>#NAME?</v>
      </c>
      <c r="K9" s="210" t="e">
        <f ca="1"/>
        <v>#NAME?</v>
      </c>
      <c r="L9" s="210" t="e">
        <f ca="1"/>
        <v>#NAME?</v>
      </c>
      <c r="M9" s="210" t="e">
        <f ca="1"/>
        <v>#NAME?</v>
      </c>
      <c r="N9" s="210" t="e">
        <f ca="1"/>
        <v>#NAME?</v>
      </c>
      <c r="O9" s="210" t="e">
        <f ca="1"/>
        <v>#NAME?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#NAME?</v>
      </c>
      <c r="F10" s="210" t="e">
        <f ca="1"/>
        <v>#NAME?</v>
      </c>
      <c r="G10" s="210" t="e">
        <f ca="1"/>
        <v>#NAME?</v>
      </c>
      <c r="H10" s="210" t="e">
        <f ca="1"/>
        <v>#NAME?</v>
      </c>
      <c r="I10" s="210" t="e">
        <f ca="1"/>
        <v>#NAME?</v>
      </c>
      <c r="J10" s="210" t="e">
        <f ca="1"/>
        <v>#NAME?</v>
      </c>
      <c r="K10" s="210" t="e">
        <f ca="1"/>
        <v>#NAME?</v>
      </c>
      <c r="L10" s="210" t="e">
        <f ca="1"/>
        <v>#NAME?</v>
      </c>
      <c r="M10" s="210" t="e">
        <f ca="1"/>
        <v>#NAME?</v>
      </c>
      <c r="N10" s="210" t="e">
        <f ca="1"/>
        <v>#NAME?</v>
      </c>
      <c r="O10" s="210" t="e">
        <f ca="1"/>
        <v>#NAME?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#NAME?</v>
      </c>
      <c r="F11" s="210" t="e">
        <f ca="1"/>
        <v>#NAME?</v>
      </c>
      <c r="G11" s="210" t="e">
        <f ca="1"/>
        <v>#NAME?</v>
      </c>
      <c r="H11" s="210" t="e">
        <f ca="1"/>
        <v>#NAME?</v>
      </c>
      <c r="I11" s="210" t="e">
        <f ca="1"/>
        <v>#NAME?</v>
      </c>
      <c r="J11" s="210" t="e">
        <f ca="1"/>
        <v>#NAME?</v>
      </c>
      <c r="K11" s="210" t="e">
        <f ca="1"/>
        <v>#NAME?</v>
      </c>
      <c r="L11" s="210" t="e">
        <f ca="1"/>
        <v>#NAME?</v>
      </c>
      <c r="M11" s="210" t="e">
        <f ca="1"/>
        <v>#NAME?</v>
      </c>
      <c r="N11" s="210" t="e">
        <f ca="1"/>
        <v>#NAME?</v>
      </c>
      <c r="O11" s="210" t="e">
        <f ca="1"/>
        <v>#NAME?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#NAME?</v>
      </c>
      <c r="F12" s="210" t="e">
        <f ca="1"/>
        <v>#NAME?</v>
      </c>
      <c r="G12" s="210" t="e">
        <f ca="1"/>
        <v>#NAME?</v>
      </c>
      <c r="H12" s="210" t="e">
        <f ca="1"/>
        <v>#NAME?</v>
      </c>
      <c r="I12" s="210" t="e">
        <f ca="1"/>
        <v>#NAME?</v>
      </c>
      <c r="J12" s="210" t="e">
        <f ca="1"/>
        <v>#NAME?</v>
      </c>
      <c r="K12" s="210" t="e">
        <f ca="1"/>
        <v>#NAME?</v>
      </c>
      <c r="L12" s="210" t="e">
        <f ca="1"/>
        <v>#NAME?</v>
      </c>
      <c r="M12" s="210" t="e">
        <f ca="1"/>
        <v>#NAME?</v>
      </c>
      <c r="N12" s="210" t="e">
        <f ca="1"/>
        <v>#NAME?</v>
      </c>
      <c r="O12" s="210" t="e">
        <f ca="1"/>
        <v>#NAME?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f ca="1"/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f ca="1"/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f ca="1"/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f ca="1"/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8">
      <c r="D17" s="199" t="e">
        <f ca="1"/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8">
      <c r="D18" s="199" t="e">
        <f ca="1"/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8">
      <c r="D19" s="199" t="e">
        <f ca="1"/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8">
      <c r="D20" s="199" t="e">
        <f ca="1"/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8">
      <c r="D21" s="199" t="e">
        <f ca="1"/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8">
      <c r="D22" s="199" t="e">
        <f ca="1"/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  <row r="24" spans="4:38">
      <c r="O24" s="200" t="s">
        <v>177</v>
      </c>
      <c r="AB24" s="200" t="s">
        <v>227</v>
      </c>
    </row>
    <row r="25" spans="4:38">
      <c r="O25" s="200">
        <v>0.54837896998917579</v>
      </c>
      <c r="P25" s="200">
        <v>0.5515930493716158</v>
      </c>
      <c r="Q25" s="200">
        <v>0.52934879727659956</v>
      </c>
      <c r="R25" s="200">
        <v>0.47735913030338939</v>
      </c>
      <c r="S25" s="200">
        <v>0.4286521582489301</v>
      </c>
      <c r="T25" s="200">
        <v>0.37684755416477439</v>
      </c>
      <c r="U25" s="200">
        <v>0.32927738663081174</v>
      </c>
      <c r="V25" s="200">
        <v>0.32927738663081174</v>
      </c>
      <c r="W25" s="200">
        <v>0.32927738663081174</v>
      </c>
      <c r="X25" s="200">
        <v>0.32927738663081174</v>
      </c>
      <c r="Y25" s="200">
        <v>0.32927738663081174</v>
      </c>
      <c r="AB25" s="200">
        <v>0.69058775478170409</v>
      </c>
      <c r="AC25" s="200">
        <v>0.68131925242161095</v>
      </c>
      <c r="AD25" s="200">
        <v>0.65097779147970503</v>
      </c>
      <c r="AE25" s="200">
        <v>0.59381105447786664</v>
      </c>
      <c r="AF25" s="200">
        <v>0.54429912160844363</v>
      </c>
      <c r="AG25" s="200">
        <v>0.49015275429284855</v>
      </c>
      <c r="AH25" s="200">
        <v>0.43767628141492665</v>
      </c>
      <c r="AI25" s="200">
        <v>0.42680061963401172</v>
      </c>
      <c r="AJ25" s="200">
        <v>0.4123211460419941</v>
      </c>
      <c r="AK25" s="200">
        <v>0.40120238957135435</v>
      </c>
      <c r="AL25" s="200">
        <v>0.38379263377487416</v>
      </c>
    </row>
    <row r="26" spans="4:38">
      <c r="O26" s="200">
        <v>0.50017668615632871</v>
      </c>
      <c r="P26" s="200">
        <v>0.54837896998917579</v>
      </c>
      <c r="Q26" s="200">
        <v>0.55582320871433788</v>
      </c>
      <c r="R26" s="200">
        <v>0.53824505045894233</v>
      </c>
      <c r="S26" s="200">
        <v>0.50478680238331486</v>
      </c>
      <c r="T26" s="200">
        <v>0.45299715862322998</v>
      </c>
      <c r="U26" s="200">
        <v>0.39238732470916227</v>
      </c>
      <c r="V26" s="200">
        <v>0.35601381441463126</v>
      </c>
      <c r="W26" s="200">
        <v>0.32927738663081174</v>
      </c>
      <c r="X26" s="200">
        <v>0.32927738663081174</v>
      </c>
      <c r="Y26" s="200">
        <v>0.32927738663081174</v>
      </c>
      <c r="AB26" s="200">
        <v>0.62279358062830559</v>
      </c>
      <c r="AC26" s="200">
        <v>0.65476427274613824</v>
      </c>
      <c r="AD26" s="200">
        <v>0.65343800181282385</v>
      </c>
      <c r="AE26" s="200">
        <v>0.62540128427010855</v>
      </c>
      <c r="AF26" s="200">
        <v>0.58528535013033833</v>
      </c>
      <c r="AG26" s="200">
        <v>0.53124451702009157</v>
      </c>
      <c r="AH26" s="200">
        <v>0.46698994482127021</v>
      </c>
      <c r="AI26" s="200">
        <v>0.43116371093250083</v>
      </c>
      <c r="AJ26" s="200">
        <v>0.39234516834305344</v>
      </c>
      <c r="AK26" s="200">
        <v>0.3809963837683753</v>
      </c>
      <c r="AL26" s="200">
        <v>0.36322644982353736</v>
      </c>
    </row>
    <row r="27" spans="4:38">
      <c r="O27" s="200">
        <v>0.45563971383896429</v>
      </c>
      <c r="P27" s="200">
        <v>0.52211493457902192</v>
      </c>
      <c r="Q27" s="200">
        <v>0.54837896998917579</v>
      </c>
      <c r="R27" s="200">
        <v>0.55464363637518044</v>
      </c>
      <c r="S27" s="200">
        <v>0.53918599469862272</v>
      </c>
      <c r="T27" s="200">
        <v>0.50015587911853632</v>
      </c>
      <c r="U27" s="200">
        <v>0.44316946805273721</v>
      </c>
      <c r="V27" s="200">
        <v>0.39736203675487147</v>
      </c>
      <c r="W27" s="200">
        <v>0.3474659509171597</v>
      </c>
      <c r="X27" s="200">
        <v>0.32927738663081174</v>
      </c>
      <c r="Y27" s="200">
        <v>0.32927738663081174</v>
      </c>
      <c r="AB27" s="200">
        <v>0.56516411763135999</v>
      </c>
      <c r="AC27" s="200">
        <v>0.61594476712062463</v>
      </c>
      <c r="AD27" s="200">
        <v>0.63123639080295513</v>
      </c>
      <c r="AE27" s="200">
        <v>0.62595694652397893</v>
      </c>
      <c r="AF27" s="200">
        <v>0.60250507420104615</v>
      </c>
      <c r="AG27" s="200">
        <v>0.55560099412160435</v>
      </c>
      <c r="AH27" s="200">
        <v>0.49634400521365218</v>
      </c>
      <c r="AI27" s="200">
        <v>0.44744813340031842</v>
      </c>
      <c r="AJ27" s="200">
        <v>0.39538154139114712</v>
      </c>
      <c r="AK27" s="200">
        <v>0.36794555215649316</v>
      </c>
      <c r="AL27" s="200">
        <v>0.3499429832015335</v>
      </c>
    </row>
    <row r="28" spans="4:38">
      <c r="O28" s="200">
        <v>0.40552193019356714</v>
      </c>
      <c r="P28" s="200">
        <v>0.46861831536274817</v>
      </c>
      <c r="Q28" s="200">
        <v>0.51118151316349614</v>
      </c>
      <c r="R28" s="200">
        <v>0.54837896998917579</v>
      </c>
      <c r="S28" s="200">
        <v>0.55586154936312837</v>
      </c>
      <c r="T28" s="200">
        <v>0.54290139390501291</v>
      </c>
      <c r="U28" s="200">
        <v>0.50394700166421424</v>
      </c>
      <c r="V28" s="200">
        <v>0.46357356876831424</v>
      </c>
      <c r="W28" s="200">
        <v>0.40289567961316808</v>
      </c>
      <c r="X28" s="200">
        <v>0.36687106121884616</v>
      </c>
      <c r="Y28" s="200">
        <v>0.32927738663081174</v>
      </c>
      <c r="AB28" s="200">
        <v>0.49215107748243658</v>
      </c>
      <c r="AC28" s="200">
        <v>0.54485457595988718</v>
      </c>
      <c r="AD28" s="200">
        <v>0.57715121989195817</v>
      </c>
      <c r="AE28" s="200">
        <v>0.59996126471072897</v>
      </c>
      <c r="AF28" s="200">
        <v>0.59831542169869489</v>
      </c>
      <c r="AG28" s="200">
        <v>0.57557954370677222</v>
      </c>
      <c r="AH28" s="200">
        <v>0.52717813634955168</v>
      </c>
      <c r="AI28" s="200">
        <v>0.48408060514548734</v>
      </c>
      <c r="AJ28" s="200">
        <v>0.42032582288503861</v>
      </c>
      <c r="AK28" s="200">
        <v>0.3834235845136782</v>
      </c>
      <c r="AL28" s="200">
        <v>0.33254683294263931</v>
      </c>
    </row>
    <row r="29" spans="4:38">
      <c r="O29" s="200">
        <v>0.37185441311776202</v>
      </c>
      <c r="P29" s="200">
        <v>0.42867136254675919</v>
      </c>
      <c r="Q29" s="200">
        <v>0.47064040127510309</v>
      </c>
      <c r="R29" s="200">
        <v>0.52356575202040778</v>
      </c>
      <c r="S29" s="200">
        <v>0.54837896998917579</v>
      </c>
      <c r="T29" s="200">
        <v>0.55572364785832162</v>
      </c>
      <c r="U29" s="200">
        <v>0.53780195050005553</v>
      </c>
      <c r="V29" s="200">
        <v>0.50681702921302352</v>
      </c>
      <c r="W29" s="200">
        <v>0.45320560047672415</v>
      </c>
      <c r="X29" s="200">
        <v>0.40614324382170525</v>
      </c>
      <c r="Y29" s="200">
        <v>0.347845180123182</v>
      </c>
      <c r="AB29" s="200">
        <v>0.44790007792252595</v>
      </c>
      <c r="AC29" s="200">
        <v>0.48699836103951566</v>
      </c>
      <c r="AD29" s="200">
        <v>0.52323642586677444</v>
      </c>
      <c r="AE29" s="200">
        <v>0.56236769924574015</v>
      </c>
      <c r="AF29" s="200">
        <v>0.57611075570372705</v>
      </c>
      <c r="AG29" s="200">
        <v>0.57268233800669988</v>
      </c>
      <c r="AH29" s="200">
        <v>0.54350350496572708</v>
      </c>
      <c r="AI29" s="200">
        <v>0.50553082861011478</v>
      </c>
      <c r="AJ29" s="200">
        <v>0.4482155791181035</v>
      </c>
      <c r="AK29" s="200">
        <v>0.39857462209180894</v>
      </c>
      <c r="AL29" s="200">
        <v>0.33577065180097243</v>
      </c>
    </row>
    <row r="30" spans="4:38">
      <c r="O30" s="200">
        <v>0.33393745895254223</v>
      </c>
      <c r="P30" s="200">
        <v>0.38763789766517864</v>
      </c>
      <c r="Q30" s="200">
        <v>0.42432394964697812</v>
      </c>
      <c r="R30" s="200">
        <v>0.47860204109539062</v>
      </c>
      <c r="S30" s="200">
        <v>0.51777578267067714</v>
      </c>
      <c r="T30" s="200">
        <v>0.54837896998917579</v>
      </c>
      <c r="U30" s="200">
        <v>0.555654234582585</v>
      </c>
      <c r="V30" s="200">
        <v>0.54270789196867408</v>
      </c>
      <c r="W30" s="200">
        <v>0.50495350124666516</v>
      </c>
      <c r="X30" s="200">
        <v>0.46503505399695283</v>
      </c>
      <c r="Y30" s="200">
        <v>0.39567777918419583</v>
      </c>
      <c r="AB30" s="200">
        <v>0.39359404943240706</v>
      </c>
      <c r="AC30" s="200">
        <v>0.43047446615973384</v>
      </c>
      <c r="AD30" s="200">
        <v>0.4560973457248837</v>
      </c>
      <c r="AE30" s="200">
        <v>0.50141613619883219</v>
      </c>
      <c r="AF30" s="200">
        <v>0.53030649794671558</v>
      </c>
      <c r="AG30" s="200">
        <v>0.54751468148497784</v>
      </c>
      <c r="AH30" s="200">
        <v>0.54265514171421914</v>
      </c>
      <c r="AI30" s="200">
        <v>0.52142011948898159</v>
      </c>
      <c r="AJ30" s="200">
        <v>0.47360071954018945</v>
      </c>
      <c r="AK30" s="200">
        <v>0.43024185766338863</v>
      </c>
      <c r="AL30" s="200">
        <v>0.35559467937306866</v>
      </c>
    </row>
    <row r="31" spans="4:38">
      <c r="O31" s="200">
        <v>0.30014468669559347</v>
      </c>
      <c r="P31" s="200">
        <v>0.34805709535834095</v>
      </c>
      <c r="Q31" s="200">
        <v>0.380821452113558</v>
      </c>
      <c r="R31" s="200">
        <v>0.42788394298269722</v>
      </c>
      <c r="S31" s="200">
        <v>0.46766528645106042</v>
      </c>
      <c r="T31" s="200">
        <v>0.51474283505581986</v>
      </c>
      <c r="U31" s="200">
        <v>0.54837896998917579</v>
      </c>
      <c r="V31" s="200">
        <v>0.55592330487890518</v>
      </c>
      <c r="W31" s="200">
        <v>0.54343410997354558</v>
      </c>
      <c r="X31" s="200">
        <v>0.51766093758246878</v>
      </c>
      <c r="Y31" s="200">
        <v>0.45684783150482228</v>
      </c>
      <c r="AB31" s="200">
        <v>0.33500089421914381</v>
      </c>
      <c r="AC31" s="200">
        <v>0.37949958606039469</v>
      </c>
      <c r="AD31" s="200">
        <v>0.39588479748215055</v>
      </c>
      <c r="AE31" s="200">
        <v>0.42867160652957137</v>
      </c>
      <c r="AF31" s="200">
        <v>0.46257206944905049</v>
      </c>
      <c r="AG31" s="200">
        <v>0.49702440424175309</v>
      </c>
      <c r="AH31" s="200">
        <v>0.51591876902459144</v>
      </c>
      <c r="AI31" s="200">
        <v>0.5139403157622966</v>
      </c>
      <c r="AJ31" s="200">
        <v>0.49002638313941027</v>
      </c>
      <c r="AK31" s="200">
        <v>0.45522396336040072</v>
      </c>
      <c r="AL31" s="200">
        <v>0.38833153157754863</v>
      </c>
    </row>
    <row r="32" spans="4:38">
      <c r="O32" s="200">
        <v>0.27221849830761824</v>
      </c>
      <c r="P32" s="200">
        <v>0.31538727293881197</v>
      </c>
      <c r="Q32" s="200">
        <v>0.3516613709052262</v>
      </c>
      <c r="R32" s="200">
        <v>0.3949438713952822</v>
      </c>
      <c r="S32" s="200">
        <v>0.43057319035307834</v>
      </c>
      <c r="T32" s="200">
        <v>0.47818828378232076</v>
      </c>
      <c r="U32" s="200">
        <v>0.52578387086061618</v>
      </c>
      <c r="V32" s="200">
        <v>0.54837896998917579</v>
      </c>
      <c r="W32" s="200">
        <v>0.5556836699307256</v>
      </c>
      <c r="X32" s="200">
        <v>0.54351815790284719</v>
      </c>
      <c r="Y32" s="200">
        <v>0.49858431669935743</v>
      </c>
      <c r="AB32" s="200">
        <v>0.30506676373127117</v>
      </c>
      <c r="AC32" s="200">
        <v>0.31928038550244908</v>
      </c>
      <c r="AD32" s="200">
        <v>0.35982033384634704</v>
      </c>
      <c r="AE32" s="200">
        <v>0.38291008516375835</v>
      </c>
      <c r="AF32" s="200">
        <v>0.40777258011419892</v>
      </c>
      <c r="AG32" s="200">
        <v>0.44700035135265836</v>
      </c>
      <c r="AH32" s="200">
        <v>0.48047859154367023</v>
      </c>
      <c r="AI32" s="200">
        <v>0.49191534735533637</v>
      </c>
      <c r="AJ32" s="200">
        <v>0.48677324637889963</v>
      </c>
      <c r="AK32" s="200">
        <v>0.46550057014318047</v>
      </c>
      <c r="AL32" s="200">
        <v>0.40823394144947378</v>
      </c>
    </row>
    <row r="33" spans="15:38">
      <c r="O33" s="200">
        <v>0.25495888172572645</v>
      </c>
      <c r="P33" s="200">
        <v>0.28870058937302745</v>
      </c>
      <c r="Q33" s="200">
        <v>0.3101359214346126</v>
      </c>
      <c r="R33" s="200">
        <v>0.35565788182527464</v>
      </c>
      <c r="S33" s="200">
        <v>0.38778209653458351</v>
      </c>
      <c r="T33" s="200">
        <v>0.42882761293676513</v>
      </c>
      <c r="U33" s="200">
        <v>0.47971581415159908</v>
      </c>
      <c r="V33" s="200">
        <v>0.51602976049921256</v>
      </c>
      <c r="W33" s="200">
        <v>0.54837896998917579</v>
      </c>
      <c r="X33" s="200">
        <v>0.55592672385724606</v>
      </c>
      <c r="Y33" s="200">
        <v>0.53933833240052642</v>
      </c>
      <c r="AB33" s="200">
        <v>0.26134689158265834</v>
      </c>
      <c r="AC33" s="200">
        <v>0.2835486418122446</v>
      </c>
      <c r="AD33" s="200">
        <v>0.28356405526108375</v>
      </c>
      <c r="AE33" s="200">
        <v>0.33253056345245358</v>
      </c>
      <c r="AF33" s="200">
        <v>0.34743853785985945</v>
      </c>
      <c r="AG33" s="200">
        <v>0.37535725120738994</v>
      </c>
      <c r="AH33" s="200">
        <v>0.41656823519235142</v>
      </c>
      <c r="AI33" s="200">
        <v>0.44238966914999756</v>
      </c>
      <c r="AJ33" s="200">
        <v>0.45952961084836619</v>
      </c>
      <c r="AK33" s="200">
        <v>0.45694154988931479</v>
      </c>
      <c r="AL33" s="200">
        <v>0.42593862313103137</v>
      </c>
    </row>
    <row r="34" spans="15:38">
      <c r="O34" s="200">
        <v>0.25495888172572645</v>
      </c>
      <c r="P34" s="200">
        <v>0.25878987680795118</v>
      </c>
      <c r="Q34" s="200">
        <v>0.29176720726399136</v>
      </c>
      <c r="R34" s="200">
        <v>0.32344908517817628</v>
      </c>
      <c r="S34" s="200">
        <v>0.35799712697939595</v>
      </c>
      <c r="T34" s="200">
        <v>0.39601675305188178</v>
      </c>
      <c r="U34" s="200">
        <v>0.44128553772343659</v>
      </c>
      <c r="V34" s="200">
        <v>0.47988778456863035</v>
      </c>
      <c r="W34" s="200">
        <v>0.52590655255335583</v>
      </c>
      <c r="X34" s="200">
        <v>0.54837896998917579</v>
      </c>
      <c r="Y34" s="200">
        <v>0.55391066766488917</v>
      </c>
      <c r="AB34" s="200">
        <v>0.25022813511201858</v>
      </c>
      <c r="AC34" s="200">
        <v>0.23959391395188467</v>
      </c>
      <c r="AD34" s="200">
        <v>0.26098898171294427</v>
      </c>
      <c r="AE34" s="200">
        <v>0.27568808850512538</v>
      </c>
      <c r="AF34" s="200">
        <v>0.31067396525583413</v>
      </c>
      <c r="AG34" s="200">
        <v>0.32898907554868284</v>
      </c>
      <c r="AH34" s="200">
        <v>0.36198180511154932</v>
      </c>
      <c r="AI34" s="200">
        <v>0.39215362467806725</v>
      </c>
      <c r="AJ34" s="200">
        <v>0.42361733709142779</v>
      </c>
      <c r="AK34" s="200">
        <v>0.43432853288739715</v>
      </c>
      <c r="AL34" s="200">
        <v>0.4242879912213342</v>
      </c>
    </row>
    <row r="35" spans="15:38">
      <c r="O35" s="200">
        <v>0.25495888172572645</v>
      </c>
      <c r="P35" s="200">
        <v>0.25495888172572645</v>
      </c>
      <c r="Q35" s="200">
        <v>0.25495888172572645</v>
      </c>
      <c r="R35" s="200">
        <v>0.29002148533793648</v>
      </c>
      <c r="S35" s="200">
        <v>0.31036936826147249</v>
      </c>
      <c r="T35" s="200">
        <v>0.35044230858405545</v>
      </c>
      <c r="U35" s="200">
        <v>0.39029926209286214</v>
      </c>
      <c r="V35" s="200">
        <v>0.42284563245567153</v>
      </c>
      <c r="W35" s="200">
        <v>0.47096755507174287</v>
      </c>
      <c r="X35" s="200">
        <v>0.50860742392018421</v>
      </c>
      <c r="Y35" s="200">
        <v>0.54837896998917579</v>
      </c>
      <c r="AB35" s="200">
        <v>0.23281837931553839</v>
      </c>
      <c r="AC35" s="200">
        <v>0.21225219536420159</v>
      </c>
      <c r="AD35" s="200">
        <v>0.19896872874219773</v>
      </c>
      <c r="AE35" s="200">
        <v>0.22454283768168093</v>
      </c>
      <c r="AF35" s="200">
        <v>0.22395096172501705</v>
      </c>
      <c r="AG35" s="200">
        <v>0.26801480460572868</v>
      </c>
      <c r="AH35" s="200">
        <v>0.28742968715940309</v>
      </c>
      <c r="AI35" s="200">
        <v>0.30831404319842615</v>
      </c>
      <c r="AJ35" s="200">
        <v>0.346880504369524</v>
      </c>
      <c r="AK35" s="200">
        <v>0.37318651410535386</v>
      </c>
      <c r="AL35" s="200">
        <v>0.39428906982774969</v>
      </c>
    </row>
    <row r="37" spans="15:38">
      <c r="O37" s="200" t="s">
        <v>219</v>
      </c>
      <c r="AB37" s="200" t="s">
        <v>229</v>
      </c>
    </row>
    <row r="38" spans="15:38">
      <c r="O38" s="200">
        <v>0.32957661367426666</v>
      </c>
      <c r="P38" s="200">
        <v>0.35394647355372577</v>
      </c>
      <c r="Q38" s="200">
        <v>0.36654590399417813</v>
      </c>
      <c r="R38" s="200">
        <v>0.37911151192463582</v>
      </c>
      <c r="S38" s="200">
        <v>0.38103964534233159</v>
      </c>
      <c r="T38" s="200">
        <v>0.39201512914021636</v>
      </c>
      <c r="U38" s="200">
        <v>0.37481053577703377</v>
      </c>
      <c r="V38" s="200">
        <v>0.37781709545837433</v>
      </c>
      <c r="W38" s="200">
        <v>0.37575772987537737</v>
      </c>
      <c r="X38" s="200">
        <v>0.36999548116359254</v>
      </c>
      <c r="Y38" s="200">
        <v>0.35555766895638269</v>
      </c>
      <c r="AB38" s="200">
        <v>0.62266747649116172</v>
      </c>
      <c r="AC38" s="200">
        <v>0.61843606206541102</v>
      </c>
      <c r="AD38" s="200">
        <v>0.59189545266456234</v>
      </c>
      <c r="AE38" s="200">
        <v>0.53520966128324243</v>
      </c>
      <c r="AF38" s="200">
        <v>0.48706179650249914</v>
      </c>
      <c r="AG38" s="200">
        <v>0.43067982691604634</v>
      </c>
      <c r="AH38" s="200">
        <v>0.38525569929580095</v>
      </c>
      <c r="AI38" s="200">
        <v>0.37966376751048359</v>
      </c>
      <c r="AJ38" s="200">
        <v>0.3722682515897151</v>
      </c>
      <c r="AK38" s="200">
        <v>0.36662681573032396</v>
      </c>
      <c r="AL38" s="200">
        <v>0.35785756998764451</v>
      </c>
    </row>
    <row r="39" spans="15:38">
      <c r="O39" s="200">
        <v>0.34673344336454437</v>
      </c>
      <c r="P39" s="200">
        <v>0.38779374424535817</v>
      </c>
      <c r="Q39" s="200">
        <v>0.40566287249176042</v>
      </c>
      <c r="R39" s="200">
        <v>0.42456505111170301</v>
      </c>
      <c r="S39" s="200">
        <v>0.43146376303786349</v>
      </c>
      <c r="T39" s="200">
        <v>0.4341596776325431</v>
      </c>
      <c r="U39" s="200">
        <v>0.43241347928514406</v>
      </c>
      <c r="V39" s="200">
        <v>0.43054053392510244</v>
      </c>
      <c r="W39" s="200">
        <v>0.40356220237658497</v>
      </c>
      <c r="X39" s="200">
        <v>0.39737357178862398</v>
      </c>
      <c r="Y39" s="200">
        <v>0.3818674229363474</v>
      </c>
      <c r="AB39" s="200">
        <v>0.56336129659612633</v>
      </c>
      <c r="AC39" s="200">
        <v>0.6035162507043158</v>
      </c>
      <c r="AD39" s="200">
        <v>0.60565581807171109</v>
      </c>
      <c r="AE39" s="200">
        <v>0.58315662524333656</v>
      </c>
      <c r="AF39" s="200">
        <v>0.54469630137997649</v>
      </c>
      <c r="AG39" s="200">
        <v>0.49124313272751097</v>
      </c>
      <c r="AH39" s="200">
        <v>0.4276975566482123</v>
      </c>
      <c r="AI39" s="200">
        <v>0.39066717539778884</v>
      </c>
      <c r="AJ39" s="200">
        <v>0.36215577816944344</v>
      </c>
      <c r="AK39" s="200">
        <v>0.35645628520633421</v>
      </c>
      <c r="AL39" s="200">
        <v>0.34759679346559635</v>
      </c>
    </row>
    <row r="40" spans="15:38">
      <c r="O40" s="200">
        <v>0.3525365968212954</v>
      </c>
      <c r="P40" s="200">
        <v>0.39739800307685941</v>
      </c>
      <c r="Q40" s="200">
        <v>0.42497903582624591</v>
      </c>
      <c r="R40" s="200">
        <v>0.44711741108043895</v>
      </c>
      <c r="S40" s="200">
        <v>0.45958129518487584</v>
      </c>
      <c r="T40" s="200">
        <v>0.46404936436499739</v>
      </c>
      <c r="U40" s="200">
        <v>0.45830968678859224</v>
      </c>
      <c r="V40" s="200">
        <v>0.45119210402943499</v>
      </c>
      <c r="W40" s="200">
        <v>0.43578151565647677</v>
      </c>
      <c r="X40" s="200">
        <v>0.41176241886877774</v>
      </c>
      <c r="Y40" s="200">
        <v>0.39569479431585691</v>
      </c>
      <c r="AB40" s="200">
        <v>0.51163608882164624</v>
      </c>
      <c r="AC40" s="200">
        <v>0.57021928385337906</v>
      </c>
      <c r="AD40" s="200">
        <v>0.59114668962716255</v>
      </c>
      <c r="AE40" s="200">
        <v>0.59059327576611342</v>
      </c>
      <c r="AF40" s="200">
        <v>0.57169318821249204</v>
      </c>
      <c r="AG40" s="200">
        <v>0.52701032115736435</v>
      </c>
      <c r="AH40" s="200">
        <v>0.46888619146085297</v>
      </c>
      <c r="AI40" s="200">
        <v>0.42101208729970785</v>
      </c>
      <c r="AJ40" s="200">
        <v>0.36968172968876045</v>
      </c>
      <c r="AK40" s="200">
        <v>0.349941962566926</v>
      </c>
      <c r="AL40" s="200">
        <v>0.34102466739628046</v>
      </c>
    </row>
    <row r="41" spans="15:38">
      <c r="O41" s="200">
        <v>0.35713421153212666</v>
      </c>
      <c r="P41" s="200">
        <v>0.40067710074758089</v>
      </c>
      <c r="Q41" s="200">
        <v>0.43109781150057264</v>
      </c>
      <c r="R41" s="200">
        <v>0.46825424733890625</v>
      </c>
      <c r="S41" s="200">
        <v>0.48385532963420685</v>
      </c>
      <c r="T41" s="200">
        <v>0.49448012915597556</v>
      </c>
      <c r="U41" s="200">
        <v>0.4924143165958717</v>
      </c>
      <c r="V41" s="200">
        <v>0.48453827803678234</v>
      </c>
      <c r="W41" s="200">
        <v>0.46196364447785621</v>
      </c>
      <c r="X41" s="200">
        <v>0.45482903287109577</v>
      </c>
      <c r="Y41" s="200">
        <v>0.40783764811152684</v>
      </c>
      <c r="AB41" s="200">
        <v>0.44948796197833096</v>
      </c>
      <c r="AC41" s="200">
        <v>0.50740966066521664</v>
      </c>
      <c r="AD41" s="200">
        <v>0.54462093693409197</v>
      </c>
      <c r="AE41" s="200">
        <v>0.57494739848893828</v>
      </c>
      <c r="AF41" s="200">
        <v>0.57715638680507675</v>
      </c>
      <c r="AG41" s="200">
        <v>0.55958269765669966</v>
      </c>
      <c r="AH41" s="200">
        <v>0.51459959892344131</v>
      </c>
      <c r="AI41" s="200">
        <v>0.47223514194141303</v>
      </c>
      <c r="AJ41" s="200">
        <v>0.4110704192165211</v>
      </c>
      <c r="AK41" s="200">
        <v>0.37152647812459083</v>
      </c>
      <c r="AL41" s="200">
        <v>0.33248163849933454</v>
      </c>
    </row>
    <row r="42" spans="15:38">
      <c r="O42" s="200">
        <v>0.36697773241622234</v>
      </c>
      <c r="P42" s="200">
        <v>0.39706533044838066</v>
      </c>
      <c r="Q42" s="200">
        <v>0.42800240697196151</v>
      </c>
      <c r="R42" s="200">
        <v>0.46758710714929619</v>
      </c>
      <c r="S42" s="200">
        <v>0.49317257272709758</v>
      </c>
      <c r="T42" s="200">
        <v>0.5065019972693271</v>
      </c>
      <c r="U42" s="200">
        <v>0.51037005533433055</v>
      </c>
      <c r="V42" s="200">
        <v>0.50163277664223094</v>
      </c>
      <c r="W42" s="200">
        <v>0.4819677346870424</v>
      </c>
      <c r="X42" s="200">
        <v>0.45866250851185958</v>
      </c>
      <c r="Y42" s="200">
        <v>0.42918306431885273</v>
      </c>
      <c r="AB42" s="200">
        <v>0.41264836345615097</v>
      </c>
      <c r="AC42" s="200">
        <v>0.45726706985284815</v>
      </c>
      <c r="AD42" s="200">
        <v>0.49723408584497109</v>
      </c>
      <c r="AE42" s="200">
        <v>0.54316277838100036</v>
      </c>
      <c r="AF42" s="200">
        <v>0.56277269535125929</v>
      </c>
      <c r="AG42" s="200">
        <v>0.56397180301813132</v>
      </c>
      <c r="AH42" s="200">
        <v>0.54102244371460761</v>
      </c>
      <c r="AI42" s="200">
        <v>0.50530761704510008</v>
      </c>
      <c r="AJ42" s="200">
        <v>0.44953247997636137</v>
      </c>
      <c r="AK42" s="200">
        <v>0.40248781022072433</v>
      </c>
      <c r="AL42" s="200">
        <v>0.34042302392196455</v>
      </c>
    </row>
    <row r="43" spans="15:38">
      <c r="O43" s="200">
        <v>0.36180522033538615</v>
      </c>
      <c r="P43" s="200">
        <v>0.39626661555274156</v>
      </c>
      <c r="Q43" s="200">
        <v>0.41704925286922301</v>
      </c>
      <c r="R43" s="200">
        <v>0.45713323718707427</v>
      </c>
      <c r="S43" s="200">
        <v>0.48445279890011933</v>
      </c>
      <c r="T43" s="200">
        <v>0.51073175478753541</v>
      </c>
      <c r="U43" s="200">
        <v>0.51708167938429961</v>
      </c>
      <c r="V43" s="200">
        <v>0.51413033627316829</v>
      </c>
      <c r="W43" s="200">
        <v>0.49598610081811195</v>
      </c>
      <c r="X43" s="200">
        <v>0.47706836535364894</v>
      </c>
      <c r="Y43" s="200">
        <v>0.43961395808354675</v>
      </c>
      <c r="AB43" s="200">
        <v>0.36112450171848409</v>
      </c>
      <c r="AC43" s="200">
        <v>0.4111938036524988</v>
      </c>
      <c r="AD43" s="200">
        <v>0.43915161421146987</v>
      </c>
      <c r="AE43" s="200">
        <v>0.49016016373907434</v>
      </c>
      <c r="AF43" s="200">
        <v>0.52401099139450436</v>
      </c>
      <c r="AG43" s="200">
        <v>0.5483709531527079</v>
      </c>
      <c r="AH43" s="200">
        <v>0.5488146917693959</v>
      </c>
      <c r="AI43" s="200">
        <v>0.53241903824065795</v>
      </c>
      <c r="AJ43" s="200">
        <v>0.48855760159278971</v>
      </c>
      <c r="AK43" s="200">
        <v>0.44637092010330504</v>
      </c>
      <c r="AL43" s="200">
        <v>0.37460594653201729</v>
      </c>
    </row>
    <row r="44" spans="15:38">
      <c r="O44" s="200">
        <v>0.33371631573763766</v>
      </c>
      <c r="P44" s="200">
        <v>0.3872017944701272</v>
      </c>
      <c r="Q44" s="200">
        <v>0.41243178116017581</v>
      </c>
      <c r="R44" s="200">
        <v>0.43670777572503605</v>
      </c>
      <c r="S44" s="200">
        <v>0.46408425863183178</v>
      </c>
      <c r="T44" s="200">
        <v>0.49230927863595259</v>
      </c>
      <c r="U44" s="200">
        <v>0.51309552583260132</v>
      </c>
      <c r="V44" s="200">
        <v>0.51270566517010485</v>
      </c>
      <c r="W44" s="200">
        <v>0.50031895643058844</v>
      </c>
      <c r="X44" s="200">
        <v>0.48093440651782676</v>
      </c>
      <c r="Y44" s="200">
        <v>0.44520014691970167</v>
      </c>
      <c r="AB44" s="200">
        <v>0.31483821983177118</v>
      </c>
      <c r="AC44" s="200">
        <v>0.35851430909715376</v>
      </c>
      <c r="AD44" s="200">
        <v>0.39124822824874472</v>
      </c>
      <c r="AE44" s="200">
        <v>0.42709354051036263</v>
      </c>
      <c r="AF44" s="200">
        <v>0.46492931183037767</v>
      </c>
      <c r="AG44" s="200">
        <v>0.50581571920966861</v>
      </c>
      <c r="AH44" s="200">
        <v>0.532695851331074</v>
      </c>
      <c r="AI44" s="200">
        <v>0.53507270858234013</v>
      </c>
      <c r="AJ44" s="200">
        <v>0.5173853466250331</v>
      </c>
      <c r="AK44" s="200">
        <v>0.48652666085984886</v>
      </c>
      <c r="AL44" s="200">
        <v>0.42218781900370206</v>
      </c>
    </row>
    <row r="45" spans="15:38">
      <c r="O45" s="200">
        <v>0.34296483490994523</v>
      </c>
      <c r="P45" s="200">
        <v>0.3739813727827303</v>
      </c>
      <c r="Q45" s="200">
        <v>0.39976181086581142</v>
      </c>
      <c r="R45" s="200">
        <v>0.42410781968083894</v>
      </c>
      <c r="S45" s="200">
        <v>0.44458301646820558</v>
      </c>
      <c r="T45" s="200">
        <v>0.4728730073215523</v>
      </c>
      <c r="U45" s="200">
        <v>0.4951816971728889</v>
      </c>
      <c r="V45" s="200">
        <v>0.50379289867033294</v>
      </c>
      <c r="W45" s="200">
        <v>0.49407124962739868</v>
      </c>
      <c r="X45" s="200">
        <v>0.47989962210279929</v>
      </c>
      <c r="Y45" s="200">
        <v>0.44545075500474346</v>
      </c>
      <c r="AB45" s="200">
        <v>0.28765439265426929</v>
      </c>
      <c r="AC45" s="200">
        <v>0.31854186212390356</v>
      </c>
      <c r="AD45" s="200">
        <v>0.35097635473751287</v>
      </c>
      <c r="AE45" s="200">
        <v>0.38959195092150178</v>
      </c>
      <c r="AF45" s="200">
        <v>0.41806218521095495</v>
      </c>
      <c r="AG45" s="200">
        <v>0.46275887425198547</v>
      </c>
      <c r="AH45" s="200">
        <v>0.50339979764019049</v>
      </c>
      <c r="AI45" s="200">
        <v>0.52094731407793882</v>
      </c>
      <c r="AJ45" s="200">
        <v>0.52155788332600195</v>
      </c>
      <c r="AK45" s="200">
        <v>0.505578685192144</v>
      </c>
      <c r="AL45" s="200">
        <v>0.45352627915542465</v>
      </c>
    </row>
    <row r="46" spans="15:38">
      <c r="O46" s="200">
        <v>0.3521909505071969</v>
      </c>
      <c r="P46" s="200">
        <v>0.35239858609427949</v>
      </c>
      <c r="Q46" s="200">
        <v>0.37409616824239994</v>
      </c>
      <c r="R46" s="200">
        <v>0.40991050411775426</v>
      </c>
      <c r="S46" s="200">
        <v>0.42614631542310233</v>
      </c>
      <c r="T46" s="200">
        <v>0.44230123254575082</v>
      </c>
      <c r="U46" s="200">
        <v>0.46510041502083749</v>
      </c>
      <c r="V46" s="200">
        <v>0.47544653208961485</v>
      </c>
      <c r="W46" s="200">
        <v>0.47941962037921559</v>
      </c>
      <c r="X46" s="200">
        <v>0.46799039852524094</v>
      </c>
      <c r="Y46" s="200">
        <v>0.43970297456494717</v>
      </c>
      <c r="AB46" s="200">
        <v>0.26172551696989577</v>
      </c>
      <c r="AC46" s="200">
        <v>0.28176287557936941</v>
      </c>
      <c r="AD46" s="200">
        <v>0.2985609789238306</v>
      </c>
      <c r="AE46" s="200">
        <v>0.34007039811310991</v>
      </c>
      <c r="AF46" s="200">
        <v>0.36943167803570942</v>
      </c>
      <c r="AG46" s="200">
        <v>0.40114356444777211</v>
      </c>
      <c r="AH46" s="200">
        <v>0.44860683658237854</v>
      </c>
      <c r="AI46" s="200">
        <v>0.47974925227167731</v>
      </c>
      <c r="AJ46" s="200">
        <v>0.50530572478172453</v>
      </c>
      <c r="AK46" s="200">
        <v>0.50754918869590893</v>
      </c>
      <c r="AL46" s="200">
        <v>0.48477006227008945</v>
      </c>
    </row>
    <row r="47" spans="15:38">
      <c r="O47" s="200">
        <v>0.3388522511954879</v>
      </c>
      <c r="P47" s="200">
        <v>0.36023982800903087</v>
      </c>
      <c r="Q47" s="200">
        <v>0.35398795889463502</v>
      </c>
      <c r="R47" s="200">
        <v>0.39492757421749181</v>
      </c>
      <c r="S47" s="200">
        <v>0.41225381697894853</v>
      </c>
      <c r="T47" s="200">
        <v>0.42398653271471759</v>
      </c>
      <c r="U47" s="200">
        <v>0.43956392092108287</v>
      </c>
      <c r="V47" s="200">
        <v>0.45110220940816814</v>
      </c>
      <c r="W47" s="200">
        <v>0.45704375341568304</v>
      </c>
      <c r="X47" s="200">
        <v>0.45418886510707962</v>
      </c>
      <c r="Y47" s="200">
        <v>0.42914347020407639</v>
      </c>
      <c r="AB47" s="200">
        <v>0.25608408111050462</v>
      </c>
      <c r="AC47" s="200">
        <v>0.2513583978417957</v>
      </c>
      <c r="AD47" s="200">
        <v>0.27206669863713073</v>
      </c>
      <c r="AE47" s="200">
        <v>0.29967796938052116</v>
      </c>
      <c r="AF47" s="200">
        <v>0.33091404556556836</v>
      </c>
      <c r="AG47" s="200">
        <v>0.36340505183815486</v>
      </c>
      <c r="AH47" s="200">
        <v>0.40138565096178058</v>
      </c>
      <c r="AI47" s="200">
        <v>0.43690171873512185</v>
      </c>
      <c r="AJ47" s="200">
        <v>0.47600463529966275</v>
      </c>
      <c r="AK47" s="200">
        <v>0.49329458217400912</v>
      </c>
      <c r="AL47" s="200">
        <v>0.49091214239438474</v>
      </c>
    </row>
    <row r="48" spans="15:38">
      <c r="O48" s="200">
        <v>0.31759761440409434</v>
      </c>
      <c r="P48" s="200">
        <v>0.34795179665800496</v>
      </c>
      <c r="Q48" s="200">
        <v>0.36799173515739042</v>
      </c>
      <c r="R48" s="200">
        <v>0.35730369901511017</v>
      </c>
      <c r="S48" s="200">
        <v>0.37663138703909282</v>
      </c>
      <c r="T48" s="200">
        <v>0.40023126464168984</v>
      </c>
      <c r="U48" s="200">
        <v>0.40986956144633757</v>
      </c>
      <c r="V48" s="200">
        <v>0.41188390740403147</v>
      </c>
      <c r="W48" s="200">
        <v>0.4187382397401897</v>
      </c>
      <c r="X48" s="200">
        <v>0.41849438553672164</v>
      </c>
      <c r="Y48" s="200">
        <v>0.40908821594161743</v>
      </c>
      <c r="AB48" s="200">
        <v>0.24731483536782517</v>
      </c>
      <c r="AC48" s="200">
        <v>0.23705405884577702</v>
      </c>
      <c r="AD48" s="200">
        <v>0.23048193277646112</v>
      </c>
      <c r="AE48" s="200">
        <v>0.2531731679662379</v>
      </c>
      <c r="AF48" s="200">
        <v>0.26925824366125028</v>
      </c>
      <c r="AG48" s="200">
        <v>0.30486036498685687</v>
      </c>
      <c r="AH48" s="200">
        <v>0.341185404896311</v>
      </c>
      <c r="AI48" s="200">
        <v>0.36551858286861427</v>
      </c>
      <c r="AJ48" s="200">
        <v>0.41051923541430813</v>
      </c>
      <c r="AK48" s="200">
        <v>0.44278955525967389</v>
      </c>
      <c r="AL48" s="200">
        <v>0.47448752760912116</v>
      </c>
    </row>
    <row r="50" spans="15:25">
      <c r="O50" s="200" t="s">
        <v>226</v>
      </c>
    </row>
    <row r="51" spans="15:25">
      <c r="O51" s="200">
        <v>0.74572213406685661</v>
      </c>
      <c r="P51" s="200">
        <v>0.71476777639861888</v>
      </c>
      <c r="Q51" s="200">
        <v>0.66967167095011393</v>
      </c>
      <c r="R51" s="200">
        <v>0.57913005983869992</v>
      </c>
      <c r="S51" s="200">
        <v>0.48731167247083751</v>
      </c>
      <c r="T51" s="200">
        <v>0.3555846846817004</v>
      </c>
      <c r="U51" s="200">
        <v>0.21030458131110324</v>
      </c>
      <c r="V51" s="200">
        <v>0.20467924381484662</v>
      </c>
      <c r="W51" s="200">
        <v>0.20852607334763046</v>
      </c>
      <c r="X51" s="200">
        <v>0.21943693852847937</v>
      </c>
      <c r="Y51" s="200">
        <v>0.24778698131638324</v>
      </c>
    </row>
    <row r="52" spans="15:25">
      <c r="O52" s="200">
        <v>0.67654840623379764</v>
      </c>
      <c r="P52" s="200">
        <v>0.6913834461353775</v>
      </c>
      <c r="Q52" s="200">
        <v>0.6786329849924243</v>
      </c>
      <c r="R52" s="200">
        <v>0.63123056286051471</v>
      </c>
      <c r="S52" s="200">
        <v>0.56867426169335722</v>
      </c>
      <c r="T52" s="200">
        <v>0.46872325234103335</v>
      </c>
      <c r="U52" s="200">
        <v>0.33209004282207766</v>
      </c>
      <c r="V52" s="200">
        <v>0.21624983824914265</v>
      </c>
      <c r="W52" s="200">
        <v>0.14569420181250176</v>
      </c>
      <c r="X52" s="200">
        <v>0.15861257182986699</v>
      </c>
      <c r="Y52" s="200">
        <v>0.19206746979453965</v>
      </c>
    </row>
    <row r="53" spans="15:25">
      <c r="O53" s="200">
        <v>0.6032632201544964</v>
      </c>
      <c r="P53" s="200">
        <v>0.6454523366811763</v>
      </c>
      <c r="Q53" s="200">
        <v>0.65534356214275891</v>
      </c>
      <c r="R53" s="200">
        <v>0.63840128830178322</v>
      </c>
      <c r="S53" s="200">
        <v>0.60136278374043128</v>
      </c>
      <c r="T53" s="200">
        <v>0.5279201348615451</v>
      </c>
      <c r="U53" s="200">
        <v>0.41690257491981891</v>
      </c>
      <c r="V53" s="200">
        <v>0.31601265351903302</v>
      </c>
      <c r="W53" s="200">
        <v>0.16876773074756343</v>
      </c>
      <c r="X53" s="200">
        <v>0.12862647471137886</v>
      </c>
      <c r="Y53" s="200">
        <v>0.1646869898451867</v>
      </c>
    </row>
    <row r="54" spans="15:25">
      <c r="O54" s="200">
        <v>0.47765114835385747</v>
      </c>
      <c r="P54" s="200">
        <v>0.55003630330917663</v>
      </c>
      <c r="Q54" s="200">
        <v>0.58578984881837826</v>
      </c>
      <c r="R54" s="200">
        <v>0.61182814556063692</v>
      </c>
      <c r="S54" s="200">
        <v>0.60812405472962094</v>
      </c>
      <c r="T54" s="200">
        <v>0.57596953009452334</v>
      </c>
      <c r="U54" s="200">
        <v>0.50600561880388473</v>
      </c>
      <c r="V54" s="200">
        <v>0.43287708288561377</v>
      </c>
      <c r="W54" s="200">
        <v>0.31556126671941975</v>
      </c>
      <c r="X54" s="200">
        <v>0.21573668690824643</v>
      </c>
      <c r="Y54" s="200">
        <v>0.14158507903234033</v>
      </c>
    </row>
    <row r="55" spans="15:25">
      <c r="O55" s="200">
        <v>0.36599798187182941</v>
      </c>
      <c r="P55" s="200">
        <v>0.45681571492167428</v>
      </c>
      <c r="Q55" s="200">
        <v>0.50907627452535187</v>
      </c>
      <c r="R55" s="200">
        <v>0.56254604216952997</v>
      </c>
      <c r="S55" s="200">
        <v>0.58569459786058153</v>
      </c>
      <c r="T55" s="200">
        <v>0.58667570137317138</v>
      </c>
      <c r="U55" s="200">
        <v>0.55210103950078504</v>
      </c>
      <c r="V55" s="200">
        <v>0.50204879132656988</v>
      </c>
      <c r="W55" s="200">
        <v>0.41217784941455188</v>
      </c>
      <c r="X55" s="200">
        <v>0.33056539582924616</v>
      </c>
      <c r="Y55" s="200">
        <v>0.18899708326039721</v>
      </c>
    </row>
    <row r="56" spans="15:25">
      <c r="O56" s="200">
        <v>0.22167263452056024</v>
      </c>
      <c r="P56" s="200">
        <v>0.3289180214263675</v>
      </c>
      <c r="Q56" s="200">
        <v>0.39675043235931412</v>
      </c>
      <c r="R56" s="200">
        <v>0.47813489775071022</v>
      </c>
      <c r="S56" s="200">
        <v>0.52775707883448608</v>
      </c>
      <c r="T56" s="200">
        <v>0.5661046477905668</v>
      </c>
      <c r="U56" s="200">
        <v>0.57509332014999892</v>
      </c>
      <c r="V56" s="200">
        <v>0.55682835044913104</v>
      </c>
      <c r="W56" s="200">
        <v>0.50432155261350409</v>
      </c>
      <c r="X56" s="200">
        <v>0.4463362752465625</v>
      </c>
      <c r="Y56" s="200">
        <v>0.33477889365166114</v>
      </c>
    </row>
    <row r="57" spans="15:25">
      <c r="O57" s="200">
        <v>5.9980298835450488E-2</v>
      </c>
      <c r="P57" s="200">
        <v>0.17910235149700088</v>
      </c>
      <c r="Q57" s="200">
        <v>0.25902450330111054</v>
      </c>
      <c r="R57" s="200">
        <v>0.36306691843026223</v>
      </c>
      <c r="S57" s="200">
        <v>0.43511907207723749</v>
      </c>
      <c r="T57" s="200">
        <v>0.50763688896786829</v>
      </c>
      <c r="U57" s="200">
        <v>0.56136171307457083</v>
      </c>
      <c r="V57" s="200">
        <v>0.57781183560579219</v>
      </c>
      <c r="W57" s="200">
        <v>0.5693139878161837</v>
      </c>
      <c r="X57" s="200">
        <v>0.54128317479638999</v>
      </c>
      <c r="Y57" s="200">
        <v>0.46703943541914755</v>
      </c>
    </row>
    <row r="58" spans="15:25">
      <c r="O58" s="200">
        <v>-5.8761396916755415E-2</v>
      </c>
      <c r="P58" s="200">
        <v>6.5956366671384298E-2</v>
      </c>
      <c r="Q58" s="200">
        <v>0.15193871815823595</v>
      </c>
      <c r="R58" s="200">
        <v>0.26771270052845864</v>
      </c>
      <c r="S58" s="200">
        <v>0.35350826987004186</v>
      </c>
      <c r="T58" s="200">
        <v>0.44606319763370561</v>
      </c>
      <c r="U58" s="200">
        <v>0.52681267595941705</v>
      </c>
      <c r="V58" s="200">
        <v>0.56886952216237796</v>
      </c>
      <c r="W58" s="200">
        <v>0.59320868259073167</v>
      </c>
      <c r="X58" s="200">
        <v>0.58679387782787151</v>
      </c>
      <c r="Y58" s="200">
        <v>0.5448890712958474</v>
      </c>
    </row>
    <row r="59" spans="15:25">
      <c r="O59" s="200">
        <v>-0.15302753674215358</v>
      </c>
      <c r="P59" s="200">
        <v>-8.053568989416672E-2</v>
      </c>
      <c r="Q59" s="200">
        <v>1.0448230084406694E-2</v>
      </c>
      <c r="R59" s="200">
        <v>0.13756822682854716</v>
      </c>
      <c r="S59" s="200">
        <v>0.23512039840004609</v>
      </c>
      <c r="T59" s="200">
        <v>0.34840729683235588</v>
      </c>
      <c r="U59" s="200">
        <v>0.45881016796283419</v>
      </c>
      <c r="V59" s="200">
        <v>0.52687020114159944</v>
      </c>
      <c r="W59" s="200">
        <v>0.59062652221621526</v>
      </c>
      <c r="X59" s="200">
        <v>0.61476534422833362</v>
      </c>
      <c r="Y59" s="200">
        <v>0.61542943157334506</v>
      </c>
    </row>
    <row r="60" spans="15:25">
      <c r="O60" s="200">
        <v>-0.11815086479209561</v>
      </c>
      <c r="P60" s="200">
        <v>-0.18689460487917539</v>
      </c>
      <c r="Q60" s="200">
        <v>-9.3972747674375301E-2</v>
      </c>
      <c r="R60" s="200">
        <v>3.7884252644803718E-2</v>
      </c>
      <c r="S60" s="200">
        <v>0.14232440015771491</v>
      </c>
      <c r="T60" s="200">
        <v>0.26634278855544935</v>
      </c>
      <c r="U60" s="200">
        <v>0.39397417811811747</v>
      </c>
      <c r="V60" s="200">
        <v>0.47844675529174163</v>
      </c>
      <c r="W60" s="200">
        <v>0.56679705081511245</v>
      </c>
      <c r="X60" s="200">
        <v>0.61347315527585522</v>
      </c>
      <c r="Y60" s="200">
        <v>0.64456603744610552</v>
      </c>
    </row>
    <row r="61" spans="15:25">
      <c r="O61" s="200">
        <v>-6.000401175650899E-2</v>
      </c>
      <c r="P61" s="200">
        <v>-0.17520065074136579</v>
      </c>
      <c r="Q61" s="200">
        <v>-0.24653130119629951</v>
      </c>
      <c r="R61" s="200">
        <v>-0.11153992031337644</v>
      </c>
      <c r="S61" s="200">
        <v>-1.0493470832632485E-3</v>
      </c>
      <c r="T61" s="200">
        <v>0.13495589893421681</v>
      </c>
      <c r="U61" s="200">
        <v>0.28220837199332605</v>
      </c>
      <c r="V61" s="200">
        <v>0.38473395532635485</v>
      </c>
      <c r="W61" s="200">
        <v>0.50420717463894804</v>
      </c>
      <c r="X61" s="200">
        <v>0.57678504241610917</v>
      </c>
      <c r="Y61" s="200">
        <v>0.65402515110532555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opLeftCell="A11" workbookViewId="0">
      <selection activeCell="D18" sqref="D18"/>
    </sheetView>
  </sheetViews>
  <sheetFormatPr defaultRowHeight="13.8"/>
  <sheetData>
    <row r="1" spans="1:4">
      <c r="B1" t="s">
        <v>138</v>
      </c>
      <c r="C1">
        <v>15</v>
      </c>
    </row>
    <row r="2" spans="1:4">
      <c r="B2" t="e">
        <f ca="1">_xll.ohRangeRetrieveError(B6)</f>
        <v>#NAME?</v>
      </c>
    </row>
    <row r="4" spans="1:4">
      <c r="A4" t="s">
        <v>139</v>
      </c>
      <c r="B4" t="s">
        <v>140</v>
      </c>
      <c r="C4" t="s">
        <v>141</v>
      </c>
      <c r="D4" t="s">
        <v>146</v>
      </c>
    </row>
    <row r="5" spans="1:4">
      <c r="A5">
        <f t="array" ref="A5:A671">VanillasCross1Y!B69:B791</f>
        <v>0</v>
      </c>
      <c r="B5" t="e">
        <f t="array" ref="B5:D671">_xll.qlRealMCSimulationPath(VanillasCross1Y!D62,C1,)</f>
        <v>#VALUE!</v>
      </c>
      <c r="C5" t="e">
        <v>#VALUE!</v>
      </c>
      <c r="D5" t="e">
        <v>#VALUE!</v>
      </c>
    </row>
    <row r="6" spans="1:4">
      <c r="A6">
        <v>2.7397260273972603E-3</v>
      </c>
      <c r="B6" t="e">
        <v>#VALUE!</v>
      </c>
      <c r="C6" t="e">
        <v>#VALUE!</v>
      </c>
      <c r="D6" t="e">
        <v>#VALUE!</v>
      </c>
    </row>
    <row r="7" spans="1:4">
      <c r="A7">
        <v>5.4794520547945206E-3</v>
      </c>
      <c r="B7" t="e">
        <v>#VALUE!</v>
      </c>
      <c r="C7" t="e">
        <v>#VALUE!</v>
      </c>
      <c r="D7" t="e">
        <v>#VALUE!</v>
      </c>
    </row>
    <row r="8" spans="1:4">
      <c r="A8">
        <v>8.21917808219178E-3</v>
      </c>
      <c r="B8" t="e">
        <v>#VALUE!</v>
      </c>
      <c r="C8" t="e">
        <v>#VALUE!</v>
      </c>
      <c r="D8" t="e">
        <v>#VALUE!</v>
      </c>
    </row>
    <row r="9" spans="1:4">
      <c r="A9">
        <v>1.0958904109589041E-2</v>
      </c>
      <c r="B9" t="e">
        <v>#VALUE!</v>
      </c>
      <c r="C9" t="e">
        <v>#VALUE!</v>
      </c>
      <c r="D9" t="e">
        <v>#VALUE!</v>
      </c>
    </row>
    <row r="10" spans="1:4">
      <c r="A10">
        <v>1.3698630136986301E-2</v>
      </c>
      <c r="B10" t="e">
        <v>#VALUE!</v>
      </c>
      <c r="C10" t="e">
        <v>#VALUE!</v>
      </c>
      <c r="D10" t="e">
        <v>#VALUE!</v>
      </c>
    </row>
    <row r="11" spans="1:4">
      <c r="A11">
        <v>1.643835616438356E-2</v>
      </c>
      <c r="B11" t="e">
        <v>#VALUE!</v>
      </c>
      <c r="C11" t="e">
        <v>#VALUE!</v>
      </c>
      <c r="D11" t="e">
        <v>#VALUE!</v>
      </c>
    </row>
    <row r="12" spans="1:4">
      <c r="A12">
        <v>1.9178082191780823E-2</v>
      </c>
      <c r="B12" t="e">
        <v>#VALUE!</v>
      </c>
      <c r="C12" t="e">
        <v>#VALUE!</v>
      </c>
      <c r="D12" t="e">
        <v>#VALUE!</v>
      </c>
    </row>
    <row r="13" spans="1:4">
      <c r="A13">
        <v>2.1917808219178082E-2</v>
      </c>
      <c r="B13" t="e">
        <v>#VALUE!</v>
      </c>
      <c r="C13" t="e">
        <v>#VALUE!</v>
      </c>
      <c r="D13" t="e">
        <v>#VALUE!</v>
      </c>
    </row>
    <row r="14" spans="1:4">
      <c r="A14">
        <v>2.4657534246575342E-2</v>
      </c>
      <c r="B14" t="e">
        <v>#VALUE!</v>
      </c>
      <c r="C14" t="e">
        <v>#VALUE!</v>
      </c>
      <c r="D14" t="e">
        <v>#VALUE!</v>
      </c>
    </row>
    <row r="15" spans="1:4">
      <c r="A15">
        <v>2.7397260273972601E-2</v>
      </c>
      <c r="B15" t="e">
        <v>#VALUE!</v>
      </c>
      <c r="C15" t="e">
        <v>#VALUE!</v>
      </c>
      <c r="D15" t="e">
        <v>#VALUE!</v>
      </c>
    </row>
    <row r="16" spans="1:4">
      <c r="A16">
        <v>3.0136986301369864E-2</v>
      </c>
      <c r="B16" t="e">
        <v>#VALUE!</v>
      </c>
      <c r="C16" t="e">
        <v>#VALUE!</v>
      </c>
      <c r="D16" t="e">
        <v>#VALUE!</v>
      </c>
    </row>
    <row r="17" spans="1:4">
      <c r="A17">
        <v>3.287671232876712E-2</v>
      </c>
      <c r="B17" t="e">
        <v>#VALUE!</v>
      </c>
      <c r="C17" t="e">
        <v>#VALUE!</v>
      </c>
      <c r="D17" t="e">
        <v>#VALUE!</v>
      </c>
    </row>
    <row r="18" spans="1:4">
      <c r="A18">
        <v>3.5616438356164383E-2</v>
      </c>
      <c r="B18" t="e">
        <v>#VALUE!</v>
      </c>
      <c r="C18" t="e">
        <v>#VALUE!</v>
      </c>
      <c r="D18" t="e">
        <v>#VALUE!</v>
      </c>
    </row>
    <row r="19" spans="1:4">
      <c r="A19">
        <v>3.8356164383561646E-2</v>
      </c>
      <c r="B19" t="e">
        <v>#VALUE!</v>
      </c>
      <c r="C19" t="e">
        <v>#VALUE!</v>
      </c>
      <c r="D19" t="e">
        <v>#VALUE!</v>
      </c>
    </row>
    <row r="20" spans="1:4">
      <c r="A20">
        <v>4.1095890410958902E-2</v>
      </c>
      <c r="B20" t="e">
        <v>#VALUE!</v>
      </c>
      <c r="C20" t="e">
        <v>#VALUE!</v>
      </c>
      <c r="D20" t="e">
        <v>#VALUE!</v>
      </c>
    </row>
    <row r="21" spans="1:4">
      <c r="A21">
        <v>4.3835616438356165E-2</v>
      </c>
      <c r="B21" t="e">
        <v>#VALUE!</v>
      </c>
      <c r="C21" t="e">
        <v>#VALUE!</v>
      </c>
      <c r="D21" t="e">
        <v>#VALUE!</v>
      </c>
    </row>
    <row r="22" spans="1:4">
      <c r="A22">
        <v>4.6575342465753428E-2</v>
      </c>
      <c r="B22" t="e">
        <v>#VALUE!</v>
      </c>
      <c r="C22" t="e">
        <v>#VALUE!</v>
      </c>
      <c r="D22" t="e">
        <v>#VALUE!</v>
      </c>
    </row>
    <row r="23" spans="1:4">
      <c r="A23">
        <v>4.9315068493150684E-2</v>
      </c>
      <c r="B23" t="e">
        <v>#VALUE!</v>
      </c>
      <c r="C23" t="e">
        <v>#VALUE!</v>
      </c>
      <c r="D23" t="e">
        <v>#VALUE!</v>
      </c>
    </row>
    <row r="24" spans="1:4">
      <c r="A24">
        <v>5.2054794520547946E-2</v>
      </c>
      <c r="B24" t="e">
        <v>#VALUE!</v>
      </c>
      <c r="C24" t="e">
        <v>#VALUE!</v>
      </c>
      <c r="D24" t="e">
        <v>#VALUE!</v>
      </c>
    </row>
    <row r="25" spans="1:4">
      <c r="A25">
        <v>5.4794520547945202E-2</v>
      </c>
      <c r="B25" t="e">
        <v>#VALUE!</v>
      </c>
      <c r="C25" t="e">
        <v>#VALUE!</v>
      </c>
      <c r="D25" t="e">
        <v>#VALUE!</v>
      </c>
    </row>
    <row r="26" spans="1:4">
      <c r="A26">
        <v>5.7534246575342465E-2</v>
      </c>
      <c r="B26" t="e">
        <v>#VALUE!</v>
      </c>
      <c r="C26" t="e">
        <v>#VALUE!</v>
      </c>
      <c r="D26" t="e">
        <v>#VALUE!</v>
      </c>
    </row>
    <row r="27" spans="1:4">
      <c r="A27">
        <v>6.0273972602739728E-2</v>
      </c>
      <c r="B27" t="e">
        <v>#VALUE!</v>
      </c>
      <c r="C27" t="e">
        <v>#VALUE!</v>
      </c>
      <c r="D27" t="e">
        <v>#VALUE!</v>
      </c>
    </row>
    <row r="28" spans="1:4">
      <c r="A28">
        <v>6.3013698630136991E-2</v>
      </c>
      <c r="B28" t="e">
        <v>#VALUE!</v>
      </c>
      <c r="C28" t="e">
        <v>#VALUE!</v>
      </c>
      <c r="D28" t="e">
        <v>#VALUE!</v>
      </c>
    </row>
    <row r="29" spans="1:4">
      <c r="A29">
        <v>6.575342465753424E-2</v>
      </c>
      <c r="B29" t="e">
        <v>#VALUE!</v>
      </c>
      <c r="C29" t="e">
        <v>#VALUE!</v>
      </c>
      <c r="D29" t="e">
        <v>#VALUE!</v>
      </c>
    </row>
    <row r="30" spans="1:4">
      <c r="A30">
        <v>6.8493150684931503E-2</v>
      </c>
      <c r="B30" t="e">
        <v>#VALUE!</v>
      </c>
      <c r="C30" t="e">
        <v>#VALUE!</v>
      </c>
      <c r="D30" t="e">
        <v>#VALUE!</v>
      </c>
    </row>
    <row r="31" spans="1:4">
      <c r="A31">
        <v>7.1232876712328766E-2</v>
      </c>
      <c r="B31" t="e">
        <v>#VALUE!</v>
      </c>
      <c r="C31" t="e">
        <v>#VALUE!</v>
      </c>
      <c r="D31" t="e">
        <v>#VALUE!</v>
      </c>
    </row>
    <row r="32" spans="1:4">
      <c r="A32">
        <v>7.3972602739726029E-2</v>
      </c>
      <c r="B32" t="e">
        <v>#VALUE!</v>
      </c>
      <c r="C32" t="e">
        <v>#VALUE!</v>
      </c>
      <c r="D32" t="e">
        <v>#VALUE!</v>
      </c>
    </row>
    <row r="33" spans="1:4">
      <c r="A33">
        <v>7.6712328767123292E-2</v>
      </c>
      <c r="B33" t="e">
        <v>#VALUE!</v>
      </c>
      <c r="C33" t="e">
        <v>#VALUE!</v>
      </c>
      <c r="D33" t="e">
        <v>#VALUE!</v>
      </c>
    </row>
    <row r="34" spans="1:4">
      <c r="A34">
        <v>7.9452054794520555E-2</v>
      </c>
      <c r="B34" t="e">
        <v>#VALUE!</v>
      </c>
      <c r="C34" t="e">
        <v>#VALUE!</v>
      </c>
      <c r="D34" t="e">
        <v>#VALUE!</v>
      </c>
    </row>
    <row r="35" spans="1:4">
      <c r="A35">
        <v>8.2191780821917804E-2</v>
      </c>
      <c r="B35" t="e">
        <v>#VALUE!</v>
      </c>
      <c r="C35" t="e">
        <v>#VALUE!</v>
      </c>
      <c r="D35" t="e">
        <v>#VALUE!</v>
      </c>
    </row>
    <row r="36" spans="1:4">
      <c r="A36">
        <v>8.4931506849315067E-2</v>
      </c>
      <c r="B36" t="e">
        <v>#VALUE!</v>
      </c>
      <c r="C36" t="e">
        <v>#VALUE!</v>
      </c>
      <c r="D36" t="e">
        <v>#VALUE!</v>
      </c>
    </row>
    <row r="37" spans="1:4">
      <c r="A37">
        <v>8.7671232876712329E-2</v>
      </c>
      <c r="B37" t="e">
        <v>#VALUE!</v>
      </c>
      <c r="C37" t="e">
        <v>#VALUE!</v>
      </c>
      <c r="D37" t="e">
        <v>#VALUE!</v>
      </c>
    </row>
    <row r="38" spans="1:4">
      <c r="A38">
        <v>9.0410958904109592E-2</v>
      </c>
      <c r="B38" t="e">
        <v>#VALUE!</v>
      </c>
      <c r="C38" t="e">
        <v>#VALUE!</v>
      </c>
      <c r="D38" t="e">
        <v>#VALUE!</v>
      </c>
    </row>
    <row r="39" spans="1:4">
      <c r="A39">
        <v>9.3150684931506855E-2</v>
      </c>
      <c r="B39" t="e">
        <v>#VALUE!</v>
      </c>
      <c r="C39" t="e">
        <v>#VALUE!</v>
      </c>
      <c r="D39" t="e">
        <v>#VALUE!</v>
      </c>
    </row>
    <row r="40" spans="1:4">
      <c r="A40">
        <v>9.5890410958904104E-2</v>
      </c>
      <c r="B40" t="e">
        <v>#VALUE!</v>
      </c>
      <c r="C40" t="e">
        <v>#VALUE!</v>
      </c>
      <c r="D40" t="e">
        <v>#VALUE!</v>
      </c>
    </row>
    <row r="41" spans="1:4">
      <c r="A41">
        <v>9.8630136986301367E-2</v>
      </c>
      <c r="B41" t="e">
        <v>#VALUE!</v>
      </c>
      <c r="C41" t="e">
        <v>#VALUE!</v>
      </c>
      <c r="D41" t="e">
        <v>#VALUE!</v>
      </c>
    </row>
    <row r="42" spans="1:4">
      <c r="A42">
        <v>0.10136986301369863</v>
      </c>
      <c r="B42" t="e">
        <v>#VALUE!</v>
      </c>
      <c r="C42" t="e">
        <v>#VALUE!</v>
      </c>
      <c r="D42" t="e">
        <v>#VALUE!</v>
      </c>
    </row>
    <row r="43" spans="1:4">
      <c r="A43">
        <v>0.10410958904109589</v>
      </c>
      <c r="B43" t="e">
        <v>#VALUE!</v>
      </c>
      <c r="C43" t="e">
        <v>#VALUE!</v>
      </c>
      <c r="D43" t="e">
        <v>#VALUE!</v>
      </c>
    </row>
    <row r="44" spans="1:4">
      <c r="A44">
        <v>0.10684931506849316</v>
      </c>
      <c r="B44" t="e">
        <v>#VALUE!</v>
      </c>
      <c r="C44" t="e">
        <v>#VALUE!</v>
      </c>
      <c r="D44" t="e">
        <v>#VALUE!</v>
      </c>
    </row>
    <row r="45" spans="1:4">
      <c r="A45">
        <v>0.1095890410958904</v>
      </c>
      <c r="B45" t="e">
        <v>#VALUE!</v>
      </c>
      <c r="C45" t="e">
        <v>#VALUE!</v>
      </c>
      <c r="D45" t="e">
        <v>#VALUE!</v>
      </c>
    </row>
    <row r="46" spans="1:4">
      <c r="A46">
        <v>0.11232876712328767</v>
      </c>
      <c r="B46" t="e">
        <v>#VALUE!</v>
      </c>
      <c r="C46" t="e">
        <v>#VALUE!</v>
      </c>
      <c r="D46" t="e">
        <v>#VALUE!</v>
      </c>
    </row>
    <row r="47" spans="1:4">
      <c r="A47">
        <v>0.11506849315068493</v>
      </c>
      <c r="B47" t="e">
        <v>#VALUE!</v>
      </c>
      <c r="C47" t="e">
        <v>#VALUE!</v>
      </c>
      <c r="D47" t="e">
        <v>#VALUE!</v>
      </c>
    </row>
    <row r="48" spans="1:4">
      <c r="A48">
        <v>0.11780821917808219</v>
      </c>
      <c r="B48" t="e">
        <v>#VALUE!</v>
      </c>
      <c r="C48" t="e">
        <v>#VALUE!</v>
      </c>
      <c r="D48" t="e">
        <v>#VALUE!</v>
      </c>
    </row>
    <row r="49" spans="1:4">
      <c r="A49">
        <v>0.12054794520547946</v>
      </c>
      <c r="B49" t="e">
        <v>#VALUE!</v>
      </c>
      <c r="C49" t="e">
        <v>#VALUE!</v>
      </c>
      <c r="D49" t="e">
        <v>#VALUE!</v>
      </c>
    </row>
    <row r="50" spans="1:4">
      <c r="A50">
        <v>0.12328767123287671</v>
      </c>
      <c r="B50" t="e">
        <v>#VALUE!</v>
      </c>
      <c r="C50" t="e">
        <v>#VALUE!</v>
      </c>
      <c r="D50" t="e">
        <v>#VALUE!</v>
      </c>
    </row>
    <row r="51" spans="1:4">
      <c r="A51">
        <v>0.12602739726027398</v>
      </c>
      <c r="B51" t="e">
        <v>#VALUE!</v>
      </c>
      <c r="C51" t="e">
        <v>#VALUE!</v>
      </c>
      <c r="D51" t="e">
        <v>#VALUE!</v>
      </c>
    </row>
    <row r="52" spans="1:4">
      <c r="A52">
        <v>0.12876712328767123</v>
      </c>
      <c r="B52" t="e">
        <v>#VALUE!</v>
      </c>
      <c r="C52" t="e">
        <v>#VALUE!</v>
      </c>
      <c r="D52" t="e">
        <v>#VALUE!</v>
      </c>
    </row>
    <row r="53" spans="1:4">
      <c r="A53">
        <v>0.13150684931506848</v>
      </c>
      <c r="B53" t="e">
        <v>#VALUE!</v>
      </c>
      <c r="C53" t="e">
        <v>#VALUE!</v>
      </c>
      <c r="D53" t="e">
        <v>#VALUE!</v>
      </c>
    </row>
    <row r="54" spans="1:4">
      <c r="A54">
        <v>0.13424657534246576</v>
      </c>
      <c r="B54" t="e">
        <v>#VALUE!</v>
      </c>
      <c r="C54" t="e">
        <v>#VALUE!</v>
      </c>
      <c r="D54" t="e">
        <v>#VALUE!</v>
      </c>
    </row>
    <row r="55" spans="1:4">
      <c r="A55">
        <v>0.13698630136986301</v>
      </c>
      <c r="B55" t="e">
        <v>#VALUE!</v>
      </c>
      <c r="C55" t="e">
        <v>#VALUE!</v>
      </c>
      <c r="D55" t="e">
        <v>#VALUE!</v>
      </c>
    </row>
    <row r="56" spans="1:4">
      <c r="A56">
        <v>0.13972602739726028</v>
      </c>
      <c r="B56" t="e">
        <v>#VALUE!</v>
      </c>
      <c r="C56" t="e">
        <v>#VALUE!</v>
      </c>
      <c r="D56" t="e">
        <v>#VALUE!</v>
      </c>
    </row>
    <row r="57" spans="1:4">
      <c r="A57">
        <v>0.14246575342465753</v>
      </c>
      <c r="B57" t="e">
        <v>#VALUE!</v>
      </c>
      <c r="C57" t="e">
        <v>#VALUE!</v>
      </c>
      <c r="D57" t="e">
        <v>#VALUE!</v>
      </c>
    </row>
    <row r="58" spans="1:4">
      <c r="A58">
        <v>0.14520547945205478</v>
      </c>
      <c r="B58" t="e">
        <v>#VALUE!</v>
      </c>
      <c r="C58" t="e">
        <v>#VALUE!</v>
      </c>
      <c r="D58" t="e">
        <v>#VALUE!</v>
      </c>
    </row>
    <row r="59" spans="1:4">
      <c r="A59">
        <v>0.14794520547945206</v>
      </c>
      <c r="B59" t="e">
        <v>#VALUE!</v>
      </c>
      <c r="C59" t="e">
        <v>#VALUE!</v>
      </c>
      <c r="D59" t="e">
        <v>#VALUE!</v>
      </c>
    </row>
    <row r="60" spans="1:4">
      <c r="A60">
        <v>0.15068493150684931</v>
      </c>
      <c r="B60" t="e">
        <v>#VALUE!</v>
      </c>
      <c r="C60" t="e">
        <v>#VALUE!</v>
      </c>
      <c r="D60" t="e">
        <v>#VALUE!</v>
      </c>
    </row>
    <row r="61" spans="1:4">
      <c r="A61">
        <v>0.15342465753424658</v>
      </c>
      <c r="B61" t="e">
        <v>#VALUE!</v>
      </c>
      <c r="C61" t="e">
        <v>#VALUE!</v>
      </c>
      <c r="D61" t="e">
        <v>#VALUE!</v>
      </c>
    </row>
    <row r="62" spans="1:4">
      <c r="A62">
        <v>0.15616438356164383</v>
      </c>
      <c r="B62" t="e">
        <v>#VALUE!</v>
      </c>
      <c r="C62" t="e">
        <v>#VALUE!</v>
      </c>
      <c r="D62" t="e">
        <v>#VALUE!</v>
      </c>
    </row>
    <row r="63" spans="1:4">
      <c r="A63">
        <v>0.15890410958904111</v>
      </c>
      <c r="B63" t="e">
        <v>#VALUE!</v>
      </c>
      <c r="C63" t="e">
        <v>#VALUE!</v>
      </c>
      <c r="D63" t="e">
        <v>#VALUE!</v>
      </c>
    </row>
    <row r="64" spans="1:4">
      <c r="A64">
        <v>0.16164383561643836</v>
      </c>
      <c r="B64" t="e">
        <v>#VALUE!</v>
      </c>
      <c r="C64" t="e">
        <v>#VALUE!</v>
      </c>
      <c r="D64" t="e">
        <v>#VALUE!</v>
      </c>
    </row>
    <row r="65" spans="1:4">
      <c r="A65">
        <v>0.16438356164383561</v>
      </c>
      <c r="B65" t="e">
        <v>#VALUE!</v>
      </c>
      <c r="C65" t="e">
        <v>#VALUE!</v>
      </c>
      <c r="D65" t="e">
        <v>#VALUE!</v>
      </c>
    </row>
    <row r="66" spans="1:4">
      <c r="A66">
        <v>0.16712328767123288</v>
      </c>
      <c r="B66" t="e">
        <v>#VALUE!</v>
      </c>
      <c r="C66" t="e">
        <v>#VALUE!</v>
      </c>
      <c r="D66" t="e">
        <v>#VALUE!</v>
      </c>
    </row>
    <row r="67" spans="1:4">
      <c r="A67">
        <v>0.16986301369863013</v>
      </c>
      <c r="B67" t="e">
        <v>#VALUE!</v>
      </c>
      <c r="C67" t="e">
        <v>#VALUE!</v>
      </c>
      <c r="D67" t="e">
        <v>#VALUE!</v>
      </c>
    </row>
    <row r="68" spans="1:4">
      <c r="A68">
        <v>0.17260273972602741</v>
      </c>
      <c r="B68" t="e">
        <v>#VALUE!</v>
      </c>
      <c r="C68" t="e">
        <v>#VALUE!</v>
      </c>
      <c r="D68" t="e">
        <v>#VALUE!</v>
      </c>
    </row>
    <row r="69" spans="1:4">
      <c r="A69">
        <v>0.17534246575342466</v>
      </c>
      <c r="B69" t="e">
        <v>#VALUE!</v>
      </c>
      <c r="C69" t="e">
        <v>#VALUE!</v>
      </c>
      <c r="D69" t="e">
        <v>#VALUE!</v>
      </c>
    </row>
    <row r="70" spans="1:4">
      <c r="A70">
        <v>0.17808219178082191</v>
      </c>
      <c r="B70" t="e">
        <v>#VALUE!</v>
      </c>
      <c r="C70" t="e">
        <v>#VALUE!</v>
      </c>
      <c r="D70" t="e">
        <v>#VALUE!</v>
      </c>
    </row>
    <row r="71" spans="1:4">
      <c r="A71">
        <v>0.18082191780821918</v>
      </c>
      <c r="B71" t="e">
        <v>#VALUE!</v>
      </c>
      <c r="C71" t="e">
        <v>#VALUE!</v>
      </c>
      <c r="D71" t="e">
        <v>#VALUE!</v>
      </c>
    </row>
    <row r="72" spans="1:4">
      <c r="A72">
        <v>0.18356164383561643</v>
      </c>
      <c r="B72" t="e">
        <v>#VALUE!</v>
      </c>
      <c r="C72" t="e">
        <v>#VALUE!</v>
      </c>
      <c r="D72" t="e">
        <v>#VALUE!</v>
      </c>
    </row>
    <row r="73" spans="1:4">
      <c r="A73">
        <v>0.18630136986301371</v>
      </c>
      <c r="B73" t="e">
        <v>#VALUE!</v>
      </c>
      <c r="C73" t="e">
        <v>#VALUE!</v>
      </c>
      <c r="D73" t="e">
        <v>#VALUE!</v>
      </c>
    </row>
    <row r="74" spans="1:4">
      <c r="A74">
        <v>0.18904109589041096</v>
      </c>
      <c r="B74" t="e">
        <v>#VALUE!</v>
      </c>
      <c r="C74" t="e">
        <v>#VALUE!</v>
      </c>
      <c r="D74" t="e">
        <v>#VALUE!</v>
      </c>
    </row>
    <row r="75" spans="1:4">
      <c r="A75">
        <v>0.19178082191780821</v>
      </c>
      <c r="B75" t="e">
        <v>#VALUE!</v>
      </c>
      <c r="C75" t="e">
        <v>#VALUE!</v>
      </c>
      <c r="D75" t="e">
        <v>#VALUE!</v>
      </c>
    </row>
    <row r="76" spans="1:4">
      <c r="A76">
        <v>0.19452054794520549</v>
      </c>
      <c r="B76" t="e">
        <v>#VALUE!</v>
      </c>
      <c r="C76" t="e">
        <v>#VALUE!</v>
      </c>
      <c r="D76" t="e">
        <v>#VALUE!</v>
      </c>
    </row>
    <row r="77" spans="1:4">
      <c r="A77">
        <v>0.19726027397260273</v>
      </c>
      <c r="B77" t="e">
        <v>#VALUE!</v>
      </c>
      <c r="C77" t="e">
        <v>#VALUE!</v>
      </c>
      <c r="D77" t="e">
        <v>#VALUE!</v>
      </c>
    </row>
    <row r="78" spans="1:4">
      <c r="A78">
        <v>0.2</v>
      </c>
      <c r="B78" t="e">
        <v>#VALUE!</v>
      </c>
      <c r="C78" t="e">
        <v>#VALUE!</v>
      </c>
      <c r="D78" t="e">
        <v>#VALUE!</v>
      </c>
    </row>
    <row r="79" spans="1:4">
      <c r="A79">
        <v>0.20273972602739726</v>
      </c>
      <c r="B79" t="e">
        <v>#VALUE!</v>
      </c>
      <c r="C79" t="e">
        <v>#VALUE!</v>
      </c>
      <c r="D79" t="e">
        <v>#VALUE!</v>
      </c>
    </row>
    <row r="80" spans="1:4">
      <c r="A80">
        <v>0.20547945205479451</v>
      </c>
      <c r="B80" t="e">
        <v>#VALUE!</v>
      </c>
      <c r="C80" t="e">
        <v>#VALUE!</v>
      </c>
      <c r="D80" t="e">
        <v>#VALUE!</v>
      </c>
    </row>
    <row r="81" spans="1:4">
      <c r="A81">
        <v>0.20821917808219179</v>
      </c>
      <c r="B81" t="e">
        <v>#VALUE!</v>
      </c>
      <c r="C81" t="e">
        <v>#VALUE!</v>
      </c>
      <c r="D81" t="e">
        <v>#VALUE!</v>
      </c>
    </row>
    <row r="82" spans="1:4">
      <c r="A82">
        <v>0.21095890410958903</v>
      </c>
      <c r="B82" t="e">
        <v>#VALUE!</v>
      </c>
      <c r="C82" t="e">
        <v>#VALUE!</v>
      </c>
      <c r="D82" t="e">
        <v>#VALUE!</v>
      </c>
    </row>
    <row r="83" spans="1:4">
      <c r="A83">
        <v>0.21369863013698631</v>
      </c>
      <c r="B83" t="e">
        <v>#VALUE!</v>
      </c>
      <c r="C83" t="e">
        <v>#VALUE!</v>
      </c>
      <c r="D83" t="e">
        <v>#VALUE!</v>
      </c>
    </row>
    <row r="84" spans="1:4">
      <c r="A84">
        <v>0.21643835616438356</v>
      </c>
      <c r="B84" t="e">
        <v>#VALUE!</v>
      </c>
      <c r="C84" t="e">
        <v>#VALUE!</v>
      </c>
      <c r="D84" t="e">
        <v>#VALUE!</v>
      </c>
    </row>
    <row r="85" spans="1:4">
      <c r="A85">
        <v>0.21917808219178081</v>
      </c>
      <c r="B85" t="e">
        <v>#VALUE!</v>
      </c>
      <c r="C85" t="e">
        <v>#VALUE!</v>
      </c>
      <c r="D85" t="e">
        <v>#VALUE!</v>
      </c>
    </row>
    <row r="86" spans="1:4">
      <c r="A86">
        <v>0.22191780821917809</v>
      </c>
      <c r="B86" t="e">
        <v>#VALUE!</v>
      </c>
      <c r="C86" t="e">
        <v>#VALUE!</v>
      </c>
      <c r="D86" t="e">
        <v>#VALUE!</v>
      </c>
    </row>
    <row r="87" spans="1:4">
      <c r="A87">
        <v>0.22465753424657534</v>
      </c>
      <c r="B87" t="e">
        <v>#VALUE!</v>
      </c>
      <c r="C87" t="e">
        <v>#VALUE!</v>
      </c>
      <c r="D87" t="e">
        <v>#VALUE!</v>
      </c>
    </row>
    <row r="88" spans="1:4">
      <c r="A88">
        <v>0.22739726027397261</v>
      </c>
      <c r="B88" t="e">
        <v>#VALUE!</v>
      </c>
      <c r="C88" t="e">
        <v>#VALUE!</v>
      </c>
      <c r="D88" t="e">
        <v>#VALUE!</v>
      </c>
    </row>
    <row r="89" spans="1:4">
      <c r="A89">
        <v>0.23013698630136986</v>
      </c>
      <c r="B89" t="e">
        <v>#VALUE!</v>
      </c>
      <c r="C89" t="e">
        <v>#VALUE!</v>
      </c>
      <c r="D89" t="e">
        <v>#VALUE!</v>
      </c>
    </row>
    <row r="90" spans="1:4">
      <c r="A90">
        <v>0.23287671232876711</v>
      </c>
      <c r="B90" t="e">
        <v>#VALUE!</v>
      </c>
      <c r="C90" t="e">
        <v>#VALUE!</v>
      </c>
      <c r="D90" t="e">
        <v>#VALUE!</v>
      </c>
    </row>
    <row r="91" spans="1:4">
      <c r="A91">
        <v>0.23561643835616439</v>
      </c>
      <c r="B91" t="e">
        <v>#VALUE!</v>
      </c>
      <c r="C91" t="e">
        <v>#VALUE!</v>
      </c>
      <c r="D91" t="e">
        <v>#VALUE!</v>
      </c>
    </row>
    <row r="92" spans="1:4">
      <c r="A92">
        <v>0.23835616438356164</v>
      </c>
      <c r="B92" t="e">
        <v>#VALUE!</v>
      </c>
      <c r="C92" t="e">
        <v>#VALUE!</v>
      </c>
      <c r="D92" t="e">
        <v>#VALUE!</v>
      </c>
    </row>
    <row r="93" spans="1:4">
      <c r="A93">
        <v>0.24109589041095891</v>
      </c>
      <c r="B93" t="e">
        <v>#VALUE!</v>
      </c>
      <c r="C93" t="e">
        <v>#VALUE!</v>
      </c>
      <c r="D93" t="e">
        <v>#VALUE!</v>
      </c>
    </row>
    <row r="94" spans="1:4">
      <c r="A94">
        <v>0.24383561643835616</v>
      </c>
      <c r="B94" t="e">
        <v>#VALUE!</v>
      </c>
      <c r="C94" t="e">
        <v>#VALUE!</v>
      </c>
      <c r="D94" t="e">
        <v>#VALUE!</v>
      </c>
    </row>
    <row r="95" spans="1:4">
      <c r="A95">
        <v>0.24657534246575341</v>
      </c>
      <c r="B95" t="e">
        <v>#VALUE!</v>
      </c>
      <c r="C95" t="e">
        <v>#VALUE!</v>
      </c>
      <c r="D95" t="e">
        <v>#VALUE!</v>
      </c>
    </row>
    <row r="96" spans="1:4">
      <c r="A96">
        <v>0.24931506849315069</v>
      </c>
      <c r="B96" t="e">
        <v>#VALUE!</v>
      </c>
      <c r="C96" t="e">
        <v>#VALUE!</v>
      </c>
      <c r="D96" t="e">
        <v>#VALUE!</v>
      </c>
    </row>
    <row r="97" spans="1:4">
      <c r="A97">
        <v>0.25205479452054796</v>
      </c>
      <c r="B97" t="e">
        <v>#VALUE!</v>
      </c>
      <c r="C97" t="e">
        <v>#VALUE!</v>
      </c>
      <c r="D97" t="e">
        <v>#VALUE!</v>
      </c>
    </row>
    <row r="98" spans="1:4">
      <c r="A98">
        <v>0.25479452054794521</v>
      </c>
      <c r="B98" t="e">
        <v>#VALUE!</v>
      </c>
      <c r="C98" t="e">
        <v>#VALUE!</v>
      </c>
      <c r="D98" t="e">
        <v>#VALUE!</v>
      </c>
    </row>
    <row r="99" spans="1:4">
      <c r="A99">
        <v>0.25753424657534246</v>
      </c>
      <c r="B99" t="e">
        <v>#VALUE!</v>
      </c>
      <c r="C99" t="e">
        <v>#VALUE!</v>
      </c>
      <c r="D99" t="e">
        <v>#VALUE!</v>
      </c>
    </row>
    <row r="100" spans="1:4">
      <c r="A100">
        <v>0.26027397260273971</v>
      </c>
      <c r="B100" t="e">
        <v>#VALUE!</v>
      </c>
      <c r="C100" t="e">
        <v>#VALUE!</v>
      </c>
      <c r="D100" t="e">
        <v>#VALUE!</v>
      </c>
    </row>
    <row r="101" spans="1:4">
      <c r="A101">
        <v>0.26301369863013696</v>
      </c>
      <c r="B101" t="e">
        <v>#VALUE!</v>
      </c>
      <c r="C101" t="e">
        <v>#VALUE!</v>
      </c>
      <c r="D101" t="e">
        <v>#VALUE!</v>
      </c>
    </row>
    <row r="102" spans="1:4">
      <c r="A102">
        <v>0.26575342465753427</v>
      </c>
      <c r="B102" t="e">
        <v>#VALUE!</v>
      </c>
      <c r="C102" t="e">
        <v>#VALUE!</v>
      </c>
      <c r="D102" t="e">
        <v>#VALUE!</v>
      </c>
    </row>
    <row r="103" spans="1:4">
      <c r="A103">
        <v>0.26849315068493151</v>
      </c>
      <c r="B103" t="e">
        <v>#VALUE!</v>
      </c>
      <c r="C103" t="e">
        <v>#VALUE!</v>
      </c>
      <c r="D103" t="e">
        <v>#VALUE!</v>
      </c>
    </row>
    <row r="104" spans="1:4">
      <c r="A104">
        <v>0.27123287671232876</v>
      </c>
      <c r="B104" t="e">
        <v>#VALUE!</v>
      </c>
      <c r="C104" t="e">
        <v>#VALUE!</v>
      </c>
      <c r="D104" t="e">
        <v>#VALUE!</v>
      </c>
    </row>
    <row r="105" spans="1:4">
      <c r="A105">
        <v>0.27397260273972601</v>
      </c>
      <c r="B105" t="e">
        <v>#VALUE!</v>
      </c>
      <c r="C105" t="e">
        <v>#VALUE!</v>
      </c>
      <c r="D105" t="e">
        <v>#VALUE!</v>
      </c>
    </row>
    <row r="106" spans="1:4">
      <c r="A106">
        <v>0.27671232876712326</v>
      </c>
      <c r="B106" t="e">
        <v>#VALUE!</v>
      </c>
      <c r="C106" t="e">
        <v>#VALUE!</v>
      </c>
      <c r="D106" t="e">
        <v>#VALUE!</v>
      </c>
    </row>
    <row r="107" spans="1:4">
      <c r="A107">
        <v>0.27945205479452057</v>
      </c>
      <c r="B107" t="e">
        <v>#VALUE!</v>
      </c>
      <c r="C107" t="e">
        <v>#VALUE!</v>
      </c>
      <c r="D107" t="e">
        <v>#VALUE!</v>
      </c>
    </row>
    <row r="108" spans="1:4">
      <c r="A108">
        <v>0.28219178082191781</v>
      </c>
      <c r="B108" t="e">
        <v>#VALUE!</v>
      </c>
      <c r="C108" t="e">
        <v>#VALUE!</v>
      </c>
      <c r="D108" t="e">
        <v>#VALUE!</v>
      </c>
    </row>
    <row r="109" spans="1:4">
      <c r="A109">
        <v>0.28493150684931506</v>
      </c>
      <c r="B109" t="e">
        <v>#VALUE!</v>
      </c>
      <c r="C109" t="e">
        <v>#VALUE!</v>
      </c>
      <c r="D109" t="e">
        <v>#VALUE!</v>
      </c>
    </row>
    <row r="110" spans="1:4">
      <c r="A110">
        <v>0.28767123287671231</v>
      </c>
      <c r="B110" t="e">
        <v>#VALUE!</v>
      </c>
      <c r="C110" t="e">
        <v>#VALUE!</v>
      </c>
      <c r="D110" t="e">
        <v>#VALUE!</v>
      </c>
    </row>
    <row r="111" spans="1:4">
      <c r="A111">
        <v>0.29041095890410956</v>
      </c>
      <c r="B111" t="e">
        <v>#VALUE!</v>
      </c>
      <c r="C111" t="e">
        <v>#VALUE!</v>
      </c>
      <c r="D111" t="e">
        <v>#VALUE!</v>
      </c>
    </row>
    <row r="112" spans="1:4">
      <c r="A112">
        <v>0.29315068493150687</v>
      </c>
      <c r="B112" t="e">
        <v>#VALUE!</v>
      </c>
      <c r="C112" t="e">
        <v>#VALUE!</v>
      </c>
      <c r="D112" t="e">
        <v>#VALUE!</v>
      </c>
    </row>
    <row r="113" spans="1:4">
      <c r="A113">
        <v>0.29589041095890412</v>
      </c>
      <c r="B113" t="e">
        <v>#VALUE!</v>
      </c>
      <c r="C113" t="e">
        <v>#VALUE!</v>
      </c>
      <c r="D113" t="e">
        <v>#VALUE!</v>
      </c>
    </row>
    <row r="114" spans="1:4">
      <c r="A114">
        <v>0.29863013698630136</v>
      </c>
      <c r="B114" t="e">
        <v>#VALUE!</v>
      </c>
      <c r="C114" t="e">
        <v>#VALUE!</v>
      </c>
      <c r="D114" t="e">
        <v>#VALUE!</v>
      </c>
    </row>
    <row r="115" spans="1:4">
      <c r="A115">
        <v>0.30136986301369861</v>
      </c>
      <c r="B115" t="e">
        <v>#VALUE!</v>
      </c>
      <c r="C115" t="e">
        <v>#VALUE!</v>
      </c>
      <c r="D115" t="e">
        <v>#VALUE!</v>
      </c>
    </row>
    <row r="116" spans="1:4">
      <c r="A116">
        <v>0.30410958904109592</v>
      </c>
      <c r="B116" t="e">
        <v>#VALUE!</v>
      </c>
      <c r="C116" t="e">
        <v>#VALUE!</v>
      </c>
      <c r="D116" t="e">
        <v>#VALUE!</v>
      </c>
    </row>
    <row r="117" spans="1:4">
      <c r="A117">
        <v>0.30684931506849317</v>
      </c>
      <c r="B117" t="e">
        <v>#VALUE!</v>
      </c>
      <c r="C117" t="e">
        <v>#VALUE!</v>
      </c>
      <c r="D117" t="e">
        <v>#VALUE!</v>
      </c>
    </row>
    <row r="118" spans="1:4">
      <c r="A118">
        <v>0.30958904109589042</v>
      </c>
      <c r="B118" t="e">
        <v>#VALUE!</v>
      </c>
      <c r="C118" t="e">
        <v>#VALUE!</v>
      </c>
      <c r="D118" t="e">
        <v>#VALUE!</v>
      </c>
    </row>
    <row r="119" spans="1:4">
      <c r="A119">
        <v>0.31232876712328766</v>
      </c>
      <c r="B119" t="e">
        <v>#VALUE!</v>
      </c>
      <c r="C119" t="e">
        <v>#VALUE!</v>
      </c>
      <c r="D119" t="e">
        <v>#VALUE!</v>
      </c>
    </row>
    <row r="120" spans="1:4">
      <c r="A120">
        <v>0.31506849315068491</v>
      </c>
      <c r="B120" t="e">
        <v>#VALUE!</v>
      </c>
      <c r="C120" t="e">
        <v>#VALUE!</v>
      </c>
      <c r="D120" t="e">
        <v>#VALUE!</v>
      </c>
    </row>
    <row r="121" spans="1:4">
      <c r="A121">
        <v>0.31780821917808222</v>
      </c>
      <c r="B121" t="e">
        <v>#VALUE!</v>
      </c>
      <c r="C121" t="e">
        <v>#VALUE!</v>
      </c>
      <c r="D121" t="e">
        <v>#VALUE!</v>
      </c>
    </row>
    <row r="122" spans="1:4">
      <c r="A122">
        <v>0.32054794520547947</v>
      </c>
      <c r="B122" t="e">
        <v>#VALUE!</v>
      </c>
      <c r="C122" t="e">
        <v>#VALUE!</v>
      </c>
      <c r="D122" t="e">
        <v>#VALUE!</v>
      </c>
    </row>
    <row r="123" spans="1:4">
      <c r="A123">
        <v>0.32328767123287672</v>
      </c>
      <c r="B123" t="e">
        <v>#VALUE!</v>
      </c>
      <c r="C123" t="e">
        <v>#VALUE!</v>
      </c>
      <c r="D123" t="e">
        <v>#VALUE!</v>
      </c>
    </row>
    <row r="124" spans="1:4">
      <c r="A124">
        <v>0.32602739726027397</v>
      </c>
      <c r="B124" t="e">
        <v>#VALUE!</v>
      </c>
      <c r="C124" t="e">
        <v>#VALUE!</v>
      </c>
      <c r="D124" t="e">
        <v>#VALUE!</v>
      </c>
    </row>
    <row r="125" spans="1:4">
      <c r="A125">
        <v>0.32876712328767121</v>
      </c>
      <c r="B125" t="e">
        <v>#VALUE!</v>
      </c>
      <c r="C125" t="e">
        <v>#VALUE!</v>
      </c>
      <c r="D125" t="e">
        <v>#VALUE!</v>
      </c>
    </row>
    <row r="126" spans="1:4">
      <c r="A126">
        <v>0.33150684931506852</v>
      </c>
      <c r="B126" t="e">
        <v>#VALUE!</v>
      </c>
      <c r="C126" t="e">
        <v>#VALUE!</v>
      </c>
      <c r="D126" t="e">
        <v>#VALUE!</v>
      </c>
    </row>
    <row r="127" spans="1:4">
      <c r="A127">
        <v>0.33424657534246577</v>
      </c>
      <c r="B127" t="e">
        <v>#VALUE!</v>
      </c>
      <c r="C127" t="e">
        <v>#VALUE!</v>
      </c>
      <c r="D127" t="e">
        <v>#VALUE!</v>
      </c>
    </row>
    <row r="128" spans="1:4">
      <c r="A128">
        <v>0.33698630136986302</v>
      </c>
      <c r="B128" t="e">
        <v>#VALUE!</v>
      </c>
      <c r="C128" t="e">
        <v>#VALUE!</v>
      </c>
      <c r="D128" t="e">
        <v>#VALUE!</v>
      </c>
    </row>
    <row r="129" spans="1:4">
      <c r="A129">
        <v>0.33972602739726027</v>
      </c>
      <c r="B129" t="e">
        <v>#VALUE!</v>
      </c>
      <c r="C129" t="e">
        <v>#VALUE!</v>
      </c>
      <c r="D129" t="e">
        <v>#VALUE!</v>
      </c>
    </row>
    <row r="130" spans="1:4">
      <c r="A130">
        <v>0.34246575342465752</v>
      </c>
      <c r="B130" t="e">
        <v>#VALUE!</v>
      </c>
      <c r="C130" t="e">
        <v>#VALUE!</v>
      </c>
      <c r="D130" t="e">
        <v>#VALUE!</v>
      </c>
    </row>
    <row r="131" spans="1:4">
      <c r="A131">
        <v>0.34520547945205482</v>
      </c>
      <c r="B131" t="e">
        <v>#VALUE!</v>
      </c>
      <c r="C131" t="e">
        <v>#VALUE!</v>
      </c>
      <c r="D131" t="e">
        <v>#VALUE!</v>
      </c>
    </row>
    <row r="132" spans="1:4">
      <c r="A132">
        <v>0.34794520547945207</v>
      </c>
      <c r="B132" t="e">
        <v>#VALUE!</v>
      </c>
      <c r="C132" t="e">
        <v>#VALUE!</v>
      </c>
      <c r="D132" t="e">
        <v>#VALUE!</v>
      </c>
    </row>
    <row r="133" spans="1:4">
      <c r="A133">
        <v>0.35068493150684932</v>
      </c>
      <c r="B133" t="e">
        <v>#VALUE!</v>
      </c>
      <c r="C133" t="e">
        <v>#VALUE!</v>
      </c>
      <c r="D133" t="e">
        <v>#VALUE!</v>
      </c>
    </row>
    <row r="134" spans="1:4">
      <c r="A134">
        <v>0.35342465753424657</v>
      </c>
      <c r="B134" t="e">
        <v>#VALUE!</v>
      </c>
      <c r="C134" t="e">
        <v>#VALUE!</v>
      </c>
      <c r="D134" t="e">
        <v>#VALUE!</v>
      </c>
    </row>
    <row r="135" spans="1:4">
      <c r="A135">
        <v>0.35616438356164382</v>
      </c>
      <c r="B135" t="e">
        <v>#VALUE!</v>
      </c>
      <c r="C135" t="e">
        <v>#VALUE!</v>
      </c>
      <c r="D135" t="e">
        <v>#VALUE!</v>
      </c>
    </row>
    <row r="136" spans="1:4">
      <c r="A136">
        <v>0.35890410958904112</v>
      </c>
      <c r="B136" t="e">
        <v>#VALUE!</v>
      </c>
      <c r="C136" t="e">
        <v>#VALUE!</v>
      </c>
      <c r="D136" t="e">
        <v>#VALUE!</v>
      </c>
    </row>
    <row r="137" spans="1:4">
      <c r="A137">
        <v>0.36164383561643837</v>
      </c>
      <c r="B137" t="e">
        <v>#VALUE!</v>
      </c>
      <c r="C137" t="e">
        <v>#VALUE!</v>
      </c>
      <c r="D137" t="e">
        <v>#VALUE!</v>
      </c>
    </row>
    <row r="138" spans="1:4">
      <c r="A138">
        <v>0.36438356164383562</v>
      </c>
      <c r="B138" t="e">
        <v>#VALUE!</v>
      </c>
      <c r="C138" t="e">
        <v>#VALUE!</v>
      </c>
      <c r="D138" t="e">
        <v>#VALUE!</v>
      </c>
    </row>
    <row r="139" spans="1:4">
      <c r="A139">
        <v>0.36712328767123287</v>
      </c>
      <c r="B139" t="e">
        <v>#VALUE!</v>
      </c>
      <c r="C139" t="e">
        <v>#VALUE!</v>
      </c>
      <c r="D139" t="e">
        <v>#VALUE!</v>
      </c>
    </row>
    <row r="140" spans="1:4">
      <c r="A140">
        <v>0.36986301369863012</v>
      </c>
      <c r="B140" t="e">
        <v>#VALUE!</v>
      </c>
      <c r="C140" t="e">
        <v>#VALUE!</v>
      </c>
      <c r="D140" t="e">
        <v>#VALUE!</v>
      </c>
    </row>
    <row r="141" spans="1:4">
      <c r="A141">
        <v>0.37260273972602742</v>
      </c>
      <c r="B141" t="e">
        <v>#VALUE!</v>
      </c>
      <c r="C141" t="e">
        <v>#VALUE!</v>
      </c>
      <c r="D141" t="e">
        <v>#VALUE!</v>
      </c>
    </row>
    <row r="142" spans="1:4">
      <c r="A142">
        <v>0.37534246575342467</v>
      </c>
      <c r="B142" t="e">
        <v>#VALUE!</v>
      </c>
      <c r="C142" t="e">
        <v>#VALUE!</v>
      </c>
      <c r="D142" t="e">
        <v>#VALUE!</v>
      </c>
    </row>
    <row r="143" spans="1:4">
      <c r="A143">
        <v>0.37808219178082192</v>
      </c>
      <c r="B143" t="e">
        <v>#VALUE!</v>
      </c>
      <c r="C143" t="e">
        <v>#VALUE!</v>
      </c>
      <c r="D143" t="e">
        <v>#VALUE!</v>
      </c>
    </row>
    <row r="144" spans="1:4">
      <c r="A144">
        <v>0.38082191780821917</v>
      </c>
      <c r="B144" t="e">
        <v>#VALUE!</v>
      </c>
      <c r="C144" t="e">
        <v>#VALUE!</v>
      </c>
      <c r="D144" t="e">
        <v>#VALUE!</v>
      </c>
    </row>
    <row r="145" spans="1:4">
      <c r="A145">
        <v>0.38356164383561642</v>
      </c>
      <c r="B145" t="e">
        <v>#VALUE!</v>
      </c>
      <c r="C145" t="e">
        <v>#VALUE!</v>
      </c>
      <c r="D145" t="e">
        <v>#VALUE!</v>
      </c>
    </row>
    <row r="146" spans="1:4">
      <c r="A146">
        <v>0.38630136986301372</v>
      </c>
      <c r="B146" t="e">
        <v>#VALUE!</v>
      </c>
      <c r="C146" t="e">
        <v>#VALUE!</v>
      </c>
      <c r="D146" t="e">
        <v>#VALUE!</v>
      </c>
    </row>
    <row r="147" spans="1:4">
      <c r="A147">
        <v>0.38904109589041097</v>
      </c>
      <c r="B147" t="e">
        <v>#VALUE!</v>
      </c>
      <c r="C147" t="e">
        <v>#VALUE!</v>
      </c>
      <c r="D147" t="e">
        <v>#VALUE!</v>
      </c>
    </row>
    <row r="148" spans="1:4">
      <c r="A148">
        <v>0.39178082191780822</v>
      </c>
      <c r="B148" t="e">
        <v>#VALUE!</v>
      </c>
      <c r="C148" t="e">
        <v>#VALUE!</v>
      </c>
      <c r="D148" t="e">
        <v>#VALUE!</v>
      </c>
    </row>
    <row r="149" spans="1:4">
      <c r="A149">
        <v>0.39452054794520547</v>
      </c>
      <c r="B149" t="e">
        <v>#VALUE!</v>
      </c>
      <c r="C149" t="e">
        <v>#VALUE!</v>
      </c>
      <c r="D149" t="e">
        <v>#VALUE!</v>
      </c>
    </row>
    <row r="150" spans="1:4">
      <c r="A150">
        <v>0.39726027397260272</v>
      </c>
      <c r="B150" t="e">
        <v>#VALUE!</v>
      </c>
      <c r="C150" t="e">
        <v>#VALUE!</v>
      </c>
      <c r="D150" t="e">
        <v>#VALUE!</v>
      </c>
    </row>
    <row r="151" spans="1:4">
      <c r="A151">
        <v>0.4</v>
      </c>
      <c r="B151" t="e">
        <v>#VALUE!</v>
      </c>
      <c r="C151" t="e">
        <v>#VALUE!</v>
      </c>
      <c r="D151" t="e">
        <v>#VALUE!</v>
      </c>
    </row>
    <row r="152" spans="1:4">
      <c r="A152">
        <v>0.40273972602739727</v>
      </c>
      <c r="B152" t="e">
        <v>#VALUE!</v>
      </c>
      <c r="C152" t="e">
        <v>#VALUE!</v>
      </c>
      <c r="D152" t="e">
        <v>#VALUE!</v>
      </c>
    </row>
    <row r="153" spans="1:4">
      <c r="A153">
        <v>0.40547945205479452</v>
      </c>
      <c r="B153" t="e">
        <v>#VALUE!</v>
      </c>
      <c r="C153" t="e">
        <v>#VALUE!</v>
      </c>
      <c r="D153" t="e">
        <v>#VALUE!</v>
      </c>
    </row>
    <row r="154" spans="1:4">
      <c r="A154">
        <v>0.40821917808219177</v>
      </c>
      <c r="B154" t="e">
        <v>#VALUE!</v>
      </c>
      <c r="C154" t="e">
        <v>#VALUE!</v>
      </c>
      <c r="D154" t="e">
        <v>#VALUE!</v>
      </c>
    </row>
    <row r="155" spans="1:4">
      <c r="A155">
        <v>0.41095890410958902</v>
      </c>
      <c r="B155" t="e">
        <v>#VALUE!</v>
      </c>
      <c r="C155" t="e">
        <v>#VALUE!</v>
      </c>
      <c r="D155" t="e">
        <v>#VALUE!</v>
      </c>
    </row>
    <row r="156" spans="1:4">
      <c r="A156">
        <v>0.41369863013698632</v>
      </c>
      <c r="B156" t="e">
        <v>#VALUE!</v>
      </c>
      <c r="C156" t="e">
        <v>#VALUE!</v>
      </c>
      <c r="D156" t="e">
        <v>#VALUE!</v>
      </c>
    </row>
    <row r="157" spans="1:4">
      <c r="A157">
        <v>0.41643835616438357</v>
      </c>
      <c r="B157" t="e">
        <v>#VALUE!</v>
      </c>
      <c r="C157" t="e">
        <v>#VALUE!</v>
      </c>
      <c r="D157" t="e">
        <v>#VALUE!</v>
      </c>
    </row>
    <row r="158" spans="1:4">
      <c r="A158">
        <v>0.41917808219178082</v>
      </c>
      <c r="B158" t="e">
        <v>#VALUE!</v>
      </c>
      <c r="C158" t="e">
        <v>#VALUE!</v>
      </c>
      <c r="D158" t="e">
        <v>#VALUE!</v>
      </c>
    </row>
    <row r="159" spans="1:4">
      <c r="A159">
        <v>0.42191780821917807</v>
      </c>
      <c r="B159" t="e">
        <v>#VALUE!</v>
      </c>
      <c r="C159" t="e">
        <v>#VALUE!</v>
      </c>
      <c r="D159" t="e">
        <v>#VALUE!</v>
      </c>
    </row>
    <row r="160" spans="1:4">
      <c r="A160">
        <v>0.42465753424657532</v>
      </c>
      <c r="B160" t="e">
        <v>#VALUE!</v>
      </c>
      <c r="C160" t="e">
        <v>#VALUE!</v>
      </c>
      <c r="D160" t="e">
        <v>#VALUE!</v>
      </c>
    </row>
    <row r="161" spans="1:4">
      <c r="A161">
        <v>0.42739726027397262</v>
      </c>
      <c r="B161" t="e">
        <v>#VALUE!</v>
      </c>
      <c r="C161" t="e">
        <v>#VALUE!</v>
      </c>
      <c r="D161" t="e">
        <v>#VALUE!</v>
      </c>
    </row>
    <row r="162" spans="1:4">
      <c r="A162">
        <v>0.43013698630136987</v>
      </c>
      <c r="B162" t="e">
        <v>#VALUE!</v>
      </c>
      <c r="C162" t="e">
        <v>#VALUE!</v>
      </c>
      <c r="D162" t="e">
        <v>#VALUE!</v>
      </c>
    </row>
    <row r="163" spans="1:4">
      <c r="A163">
        <v>0.43287671232876712</v>
      </c>
      <c r="B163" t="e">
        <v>#VALUE!</v>
      </c>
      <c r="C163" t="e">
        <v>#VALUE!</v>
      </c>
      <c r="D163" t="e">
        <v>#VALUE!</v>
      </c>
    </row>
    <row r="164" spans="1:4">
      <c r="A164">
        <v>0.43561643835616437</v>
      </c>
      <c r="B164" t="e">
        <v>#VALUE!</v>
      </c>
      <c r="C164" t="e">
        <v>#VALUE!</v>
      </c>
      <c r="D164" t="e">
        <v>#VALUE!</v>
      </c>
    </row>
    <row r="165" spans="1:4">
      <c r="A165">
        <v>0.43835616438356162</v>
      </c>
      <c r="B165" t="e">
        <v>#VALUE!</v>
      </c>
      <c r="C165" t="e">
        <v>#VALUE!</v>
      </c>
      <c r="D165" t="e">
        <v>#VALUE!</v>
      </c>
    </row>
    <row r="166" spans="1:4">
      <c r="A166">
        <v>0.44109589041095892</v>
      </c>
      <c r="B166" t="e">
        <v>#VALUE!</v>
      </c>
      <c r="C166" t="e">
        <v>#VALUE!</v>
      </c>
      <c r="D166" t="e">
        <v>#VALUE!</v>
      </c>
    </row>
    <row r="167" spans="1:4">
      <c r="A167">
        <v>0.44383561643835617</v>
      </c>
      <c r="B167" t="e">
        <v>#VALUE!</v>
      </c>
      <c r="C167" t="e">
        <v>#VALUE!</v>
      </c>
      <c r="D167" t="e">
        <v>#VALUE!</v>
      </c>
    </row>
    <row r="168" spans="1:4">
      <c r="A168">
        <v>0.44657534246575342</v>
      </c>
      <c r="B168" t="e">
        <v>#VALUE!</v>
      </c>
      <c r="C168" t="e">
        <v>#VALUE!</v>
      </c>
      <c r="D168" t="e">
        <v>#VALUE!</v>
      </c>
    </row>
    <row r="169" spans="1:4">
      <c r="A169">
        <v>0.44931506849315067</v>
      </c>
      <c r="B169" t="e">
        <v>#VALUE!</v>
      </c>
      <c r="C169" t="e">
        <v>#VALUE!</v>
      </c>
      <c r="D169" t="e">
        <v>#VALUE!</v>
      </c>
    </row>
    <row r="170" spans="1:4">
      <c r="A170">
        <v>0.45205479452054792</v>
      </c>
      <c r="B170" t="e">
        <v>#VALUE!</v>
      </c>
      <c r="C170" t="e">
        <v>#VALUE!</v>
      </c>
      <c r="D170" t="e">
        <v>#VALUE!</v>
      </c>
    </row>
    <row r="171" spans="1:4">
      <c r="A171">
        <v>0.45479452054794522</v>
      </c>
      <c r="B171" t="e">
        <v>#VALUE!</v>
      </c>
      <c r="C171" t="e">
        <v>#VALUE!</v>
      </c>
      <c r="D171" t="e">
        <v>#VALUE!</v>
      </c>
    </row>
    <row r="172" spans="1:4">
      <c r="A172">
        <v>0.45753424657534247</v>
      </c>
      <c r="B172" t="e">
        <v>#VALUE!</v>
      </c>
      <c r="C172" t="e">
        <v>#VALUE!</v>
      </c>
      <c r="D172" t="e">
        <v>#VALUE!</v>
      </c>
    </row>
    <row r="173" spans="1:4">
      <c r="A173">
        <v>0.46027397260273972</v>
      </c>
      <c r="B173" t="e">
        <v>#VALUE!</v>
      </c>
      <c r="C173" t="e">
        <v>#VALUE!</v>
      </c>
      <c r="D173" t="e">
        <v>#VALUE!</v>
      </c>
    </row>
    <row r="174" spans="1:4">
      <c r="A174">
        <v>0.46301369863013697</v>
      </c>
      <c r="B174" t="e">
        <v>#VALUE!</v>
      </c>
      <c r="C174" t="e">
        <v>#VALUE!</v>
      </c>
      <c r="D174" t="e">
        <v>#VALUE!</v>
      </c>
    </row>
    <row r="175" spans="1:4">
      <c r="A175">
        <v>0.46575342465753422</v>
      </c>
      <c r="B175" t="e">
        <v>#VALUE!</v>
      </c>
      <c r="C175" t="e">
        <v>#VALUE!</v>
      </c>
      <c r="D175" t="e">
        <v>#VALUE!</v>
      </c>
    </row>
    <row r="176" spans="1:4">
      <c r="A176">
        <v>0.46849315068493153</v>
      </c>
      <c r="B176" t="e">
        <v>#VALUE!</v>
      </c>
      <c r="C176" t="e">
        <v>#VALUE!</v>
      </c>
      <c r="D176" t="e">
        <v>#VALUE!</v>
      </c>
    </row>
    <row r="177" spans="1:4">
      <c r="A177">
        <v>0.47123287671232877</v>
      </c>
      <c r="B177" t="e">
        <v>#VALUE!</v>
      </c>
      <c r="C177" t="e">
        <v>#VALUE!</v>
      </c>
      <c r="D177" t="e">
        <v>#VALUE!</v>
      </c>
    </row>
    <row r="178" spans="1:4">
      <c r="A178">
        <v>0.47397260273972602</v>
      </c>
      <c r="B178" t="e">
        <v>#VALUE!</v>
      </c>
      <c r="C178" t="e">
        <v>#VALUE!</v>
      </c>
      <c r="D178" t="e">
        <v>#VALUE!</v>
      </c>
    </row>
    <row r="179" spans="1:4">
      <c r="A179">
        <v>0.47671232876712327</v>
      </c>
      <c r="B179" t="e">
        <v>#VALUE!</v>
      </c>
      <c r="C179" t="e">
        <v>#VALUE!</v>
      </c>
      <c r="D179" t="e">
        <v>#VALUE!</v>
      </c>
    </row>
    <row r="180" spans="1:4">
      <c r="A180">
        <v>0.47945205479452052</v>
      </c>
      <c r="B180" t="e">
        <v>#VALUE!</v>
      </c>
      <c r="C180" t="e">
        <v>#VALUE!</v>
      </c>
      <c r="D180" t="e">
        <v>#VALUE!</v>
      </c>
    </row>
    <row r="181" spans="1:4">
      <c r="A181">
        <v>0.48219178082191783</v>
      </c>
      <c r="B181" t="e">
        <v>#VALUE!</v>
      </c>
      <c r="C181" t="e">
        <v>#VALUE!</v>
      </c>
      <c r="D181" t="e">
        <v>#VALUE!</v>
      </c>
    </row>
    <row r="182" spans="1:4">
      <c r="A182">
        <v>0.48493150684931507</v>
      </c>
      <c r="B182" t="e">
        <v>#VALUE!</v>
      </c>
      <c r="C182" t="e">
        <v>#VALUE!</v>
      </c>
      <c r="D182" t="e">
        <v>#VALUE!</v>
      </c>
    </row>
    <row r="183" spans="1:4">
      <c r="A183">
        <v>0.48767123287671232</v>
      </c>
      <c r="B183" t="e">
        <v>#VALUE!</v>
      </c>
      <c r="C183" t="e">
        <v>#VALUE!</v>
      </c>
      <c r="D183" t="e">
        <v>#VALUE!</v>
      </c>
    </row>
    <row r="184" spans="1:4">
      <c r="A184">
        <v>0.49041095890410957</v>
      </c>
      <c r="B184" t="e">
        <v>#VALUE!</v>
      </c>
      <c r="C184" t="e">
        <v>#VALUE!</v>
      </c>
      <c r="D184" t="e">
        <v>#VALUE!</v>
      </c>
    </row>
    <row r="185" spans="1:4">
      <c r="A185">
        <v>0.49315068493150682</v>
      </c>
      <c r="B185" t="e">
        <v>#VALUE!</v>
      </c>
      <c r="C185" t="e">
        <v>#VALUE!</v>
      </c>
      <c r="D185" t="e">
        <v>#VALUE!</v>
      </c>
    </row>
    <row r="186" spans="1:4">
      <c r="A186">
        <v>0.49589041095890413</v>
      </c>
      <c r="B186" t="e">
        <v>#VALUE!</v>
      </c>
      <c r="C186" t="e">
        <v>#VALUE!</v>
      </c>
      <c r="D186" t="e">
        <v>#VALUE!</v>
      </c>
    </row>
    <row r="187" spans="1:4">
      <c r="A187">
        <v>0.49863013698630138</v>
      </c>
      <c r="B187" t="e">
        <v>#VALUE!</v>
      </c>
      <c r="C187" t="e">
        <v>#VALUE!</v>
      </c>
      <c r="D187" t="e">
        <v>#VALUE!</v>
      </c>
    </row>
    <row r="188" spans="1:4">
      <c r="A188">
        <v>0.50136986301369868</v>
      </c>
      <c r="B188" t="e">
        <v>#VALUE!</v>
      </c>
      <c r="C188" t="e">
        <v>#VALUE!</v>
      </c>
      <c r="D188" t="e">
        <v>#VALUE!</v>
      </c>
    </row>
    <row r="189" spans="1:4">
      <c r="A189">
        <v>0.50410958904109593</v>
      </c>
      <c r="B189" t="e">
        <v>#VALUE!</v>
      </c>
      <c r="C189" t="e">
        <v>#VALUE!</v>
      </c>
      <c r="D189" t="e">
        <v>#VALUE!</v>
      </c>
    </row>
    <row r="190" spans="1:4">
      <c r="A190">
        <v>0.50684931506849318</v>
      </c>
      <c r="B190" t="e">
        <v>#VALUE!</v>
      </c>
      <c r="C190" t="e">
        <v>#VALUE!</v>
      </c>
      <c r="D190" t="e">
        <v>#VALUE!</v>
      </c>
    </row>
    <row r="191" spans="1:4">
      <c r="A191">
        <v>0.50958904109589043</v>
      </c>
      <c r="B191" t="e">
        <v>#VALUE!</v>
      </c>
      <c r="C191" t="e">
        <v>#VALUE!</v>
      </c>
      <c r="D191" t="e">
        <v>#VALUE!</v>
      </c>
    </row>
    <row r="192" spans="1:4">
      <c r="A192">
        <v>0.51232876712328768</v>
      </c>
      <c r="B192" t="e">
        <v>#VALUE!</v>
      </c>
      <c r="C192" t="e">
        <v>#VALUE!</v>
      </c>
      <c r="D192" t="e">
        <v>#VALUE!</v>
      </c>
    </row>
    <row r="193" spans="1:4">
      <c r="A193">
        <v>0.51506849315068493</v>
      </c>
      <c r="B193" t="e">
        <v>#VALUE!</v>
      </c>
      <c r="C193" t="e">
        <v>#VALUE!</v>
      </c>
      <c r="D193" t="e">
        <v>#VALUE!</v>
      </c>
    </row>
    <row r="194" spans="1:4">
      <c r="A194">
        <v>0.51780821917808217</v>
      </c>
      <c r="B194" t="e">
        <v>#VALUE!</v>
      </c>
      <c r="C194" t="e">
        <v>#VALUE!</v>
      </c>
      <c r="D194" t="e">
        <v>#VALUE!</v>
      </c>
    </row>
    <row r="195" spans="1:4">
      <c r="A195">
        <v>0.52054794520547942</v>
      </c>
      <c r="B195" t="e">
        <v>#VALUE!</v>
      </c>
      <c r="C195" t="e">
        <v>#VALUE!</v>
      </c>
      <c r="D195" t="e">
        <v>#VALUE!</v>
      </c>
    </row>
    <row r="196" spans="1:4">
      <c r="A196">
        <v>0.52328767123287667</v>
      </c>
      <c r="B196" t="e">
        <v>#VALUE!</v>
      </c>
      <c r="C196" t="e">
        <v>#VALUE!</v>
      </c>
      <c r="D196" t="e">
        <v>#VALUE!</v>
      </c>
    </row>
    <row r="197" spans="1:4">
      <c r="A197">
        <v>0.52602739726027392</v>
      </c>
      <c r="B197" t="e">
        <v>#VALUE!</v>
      </c>
      <c r="C197" t="e">
        <v>#VALUE!</v>
      </c>
      <c r="D197" t="e">
        <v>#VALUE!</v>
      </c>
    </row>
    <row r="198" spans="1:4">
      <c r="A198">
        <v>0.52876712328767128</v>
      </c>
      <c r="B198" t="e">
        <v>#VALUE!</v>
      </c>
      <c r="C198" t="e">
        <v>#VALUE!</v>
      </c>
      <c r="D198" t="e">
        <v>#VALUE!</v>
      </c>
    </row>
    <row r="199" spans="1:4">
      <c r="A199">
        <v>0.53150684931506853</v>
      </c>
      <c r="B199" t="e">
        <v>#VALUE!</v>
      </c>
      <c r="C199" t="e">
        <v>#VALUE!</v>
      </c>
      <c r="D199" t="e">
        <v>#VALUE!</v>
      </c>
    </row>
    <row r="200" spans="1:4">
      <c r="A200">
        <v>0.53424657534246578</v>
      </c>
      <c r="B200" t="e">
        <v>#VALUE!</v>
      </c>
      <c r="C200" t="e">
        <v>#VALUE!</v>
      </c>
      <c r="D200" t="e">
        <v>#VALUE!</v>
      </c>
    </row>
    <row r="201" spans="1:4">
      <c r="A201">
        <v>0.53698630136986303</v>
      </c>
      <c r="B201" t="e">
        <v>#VALUE!</v>
      </c>
      <c r="C201" t="e">
        <v>#VALUE!</v>
      </c>
      <c r="D201" t="e">
        <v>#VALUE!</v>
      </c>
    </row>
    <row r="202" spans="1:4">
      <c r="A202">
        <v>0.53972602739726028</v>
      </c>
      <c r="B202" t="e">
        <v>#VALUE!</v>
      </c>
      <c r="C202" t="e">
        <v>#VALUE!</v>
      </c>
      <c r="D202" t="e">
        <v>#VALUE!</v>
      </c>
    </row>
    <row r="203" spans="1:4">
      <c r="A203">
        <v>0.54246575342465753</v>
      </c>
      <c r="B203" t="e">
        <v>#VALUE!</v>
      </c>
      <c r="C203" t="e">
        <v>#VALUE!</v>
      </c>
      <c r="D203" t="e">
        <v>#VALUE!</v>
      </c>
    </row>
    <row r="204" spans="1:4">
      <c r="A204">
        <v>0.54520547945205478</v>
      </c>
      <c r="B204" t="e">
        <v>#VALUE!</v>
      </c>
      <c r="C204" t="e">
        <v>#VALUE!</v>
      </c>
      <c r="D204" t="e">
        <v>#VALUE!</v>
      </c>
    </row>
    <row r="205" spans="1:4">
      <c r="A205">
        <v>0.54794520547945202</v>
      </c>
      <c r="B205" t="e">
        <v>#VALUE!</v>
      </c>
      <c r="C205" t="e">
        <v>#VALUE!</v>
      </c>
      <c r="D205" t="e">
        <v>#VALUE!</v>
      </c>
    </row>
    <row r="206" spans="1:4">
      <c r="A206">
        <v>0.55068493150684927</v>
      </c>
      <c r="B206" t="e">
        <v>#VALUE!</v>
      </c>
      <c r="C206" t="e">
        <v>#VALUE!</v>
      </c>
      <c r="D206" t="e">
        <v>#VALUE!</v>
      </c>
    </row>
    <row r="207" spans="1:4">
      <c r="A207">
        <v>0.55342465753424652</v>
      </c>
      <c r="B207" t="e">
        <v>#VALUE!</v>
      </c>
      <c r="C207" t="e">
        <v>#VALUE!</v>
      </c>
      <c r="D207" t="e">
        <v>#VALUE!</v>
      </c>
    </row>
    <row r="208" spans="1:4">
      <c r="A208">
        <v>0.55616438356164388</v>
      </c>
      <c r="B208" t="e">
        <v>#VALUE!</v>
      </c>
      <c r="C208" t="e">
        <v>#VALUE!</v>
      </c>
      <c r="D208" t="e">
        <v>#VALUE!</v>
      </c>
    </row>
    <row r="209" spans="1:4">
      <c r="A209">
        <v>0.55890410958904113</v>
      </c>
      <c r="B209" t="e">
        <v>#VALUE!</v>
      </c>
      <c r="C209" t="e">
        <v>#VALUE!</v>
      </c>
      <c r="D209" t="e">
        <v>#VALUE!</v>
      </c>
    </row>
    <row r="210" spans="1:4">
      <c r="A210">
        <v>0.56164383561643838</v>
      </c>
      <c r="B210" t="e">
        <v>#VALUE!</v>
      </c>
      <c r="C210" t="e">
        <v>#VALUE!</v>
      </c>
      <c r="D210" t="e">
        <v>#VALUE!</v>
      </c>
    </row>
    <row r="211" spans="1:4">
      <c r="A211">
        <v>0.56438356164383563</v>
      </c>
      <c r="B211" t="e">
        <v>#VALUE!</v>
      </c>
      <c r="C211" t="e">
        <v>#VALUE!</v>
      </c>
      <c r="D211" t="e">
        <v>#VALUE!</v>
      </c>
    </row>
    <row r="212" spans="1:4">
      <c r="A212">
        <v>0.56712328767123288</v>
      </c>
      <c r="B212" t="e">
        <v>#VALUE!</v>
      </c>
      <c r="C212" t="e">
        <v>#VALUE!</v>
      </c>
      <c r="D212" t="e">
        <v>#VALUE!</v>
      </c>
    </row>
    <row r="213" spans="1:4">
      <c r="A213">
        <v>0.56986301369863013</v>
      </c>
      <c r="B213" t="e">
        <v>#VALUE!</v>
      </c>
      <c r="C213" t="e">
        <v>#VALUE!</v>
      </c>
      <c r="D213" t="e">
        <v>#VALUE!</v>
      </c>
    </row>
    <row r="214" spans="1:4">
      <c r="A214">
        <v>0.57260273972602738</v>
      </c>
      <c r="B214" t="e">
        <v>#VALUE!</v>
      </c>
      <c r="C214" t="e">
        <v>#VALUE!</v>
      </c>
      <c r="D214" t="e">
        <v>#VALUE!</v>
      </c>
    </row>
    <row r="215" spans="1:4">
      <c r="A215">
        <v>0.57534246575342463</v>
      </c>
      <c r="B215" t="e">
        <v>#VALUE!</v>
      </c>
      <c r="C215" t="e">
        <v>#VALUE!</v>
      </c>
      <c r="D215" t="e">
        <v>#VALUE!</v>
      </c>
    </row>
    <row r="216" spans="1:4">
      <c r="A216">
        <v>0.57808219178082187</v>
      </c>
      <c r="B216" t="e">
        <v>#VALUE!</v>
      </c>
      <c r="C216" t="e">
        <v>#VALUE!</v>
      </c>
      <c r="D216" t="e">
        <v>#VALUE!</v>
      </c>
    </row>
    <row r="217" spans="1:4">
      <c r="A217">
        <v>0.58082191780821912</v>
      </c>
      <c r="B217" t="e">
        <v>#VALUE!</v>
      </c>
      <c r="C217" t="e">
        <v>#VALUE!</v>
      </c>
      <c r="D217" t="e">
        <v>#VALUE!</v>
      </c>
    </row>
    <row r="218" spans="1:4">
      <c r="A218">
        <v>0.58356164383561648</v>
      </c>
      <c r="B218" t="e">
        <v>#VALUE!</v>
      </c>
      <c r="C218" t="e">
        <v>#VALUE!</v>
      </c>
      <c r="D218" t="e">
        <v>#VALUE!</v>
      </c>
    </row>
    <row r="219" spans="1:4">
      <c r="A219">
        <v>0.58630136986301373</v>
      </c>
      <c r="B219" t="e">
        <v>#VALUE!</v>
      </c>
      <c r="C219" t="e">
        <v>#VALUE!</v>
      </c>
      <c r="D219" t="e">
        <v>#VALUE!</v>
      </c>
    </row>
    <row r="220" spans="1:4">
      <c r="A220">
        <v>0.58904109589041098</v>
      </c>
      <c r="B220" t="e">
        <v>#VALUE!</v>
      </c>
      <c r="C220" t="e">
        <v>#VALUE!</v>
      </c>
      <c r="D220" t="e">
        <v>#VALUE!</v>
      </c>
    </row>
    <row r="221" spans="1:4">
      <c r="A221">
        <v>0.59178082191780823</v>
      </c>
      <c r="B221" t="e">
        <v>#VALUE!</v>
      </c>
      <c r="C221" t="e">
        <v>#VALUE!</v>
      </c>
      <c r="D221" t="e">
        <v>#VALUE!</v>
      </c>
    </row>
    <row r="222" spans="1:4">
      <c r="A222">
        <v>0.59452054794520548</v>
      </c>
      <c r="B222" t="e">
        <v>#VALUE!</v>
      </c>
      <c r="C222" t="e">
        <v>#VALUE!</v>
      </c>
      <c r="D222" t="e">
        <v>#VALUE!</v>
      </c>
    </row>
    <row r="223" spans="1:4">
      <c r="A223">
        <v>0.59726027397260273</v>
      </c>
      <c r="B223" t="e">
        <v>#VALUE!</v>
      </c>
      <c r="C223" t="e">
        <v>#VALUE!</v>
      </c>
      <c r="D223" t="e">
        <v>#VALUE!</v>
      </c>
    </row>
    <row r="224" spans="1:4">
      <c r="A224">
        <v>0.6</v>
      </c>
      <c r="B224" t="e">
        <v>#VALUE!</v>
      </c>
      <c r="C224" t="e">
        <v>#VALUE!</v>
      </c>
      <c r="D224" t="e">
        <v>#VALUE!</v>
      </c>
    </row>
    <row r="225" spans="1:4">
      <c r="A225">
        <v>0.60273972602739723</v>
      </c>
      <c r="B225" t="e">
        <v>#VALUE!</v>
      </c>
      <c r="C225" t="e">
        <v>#VALUE!</v>
      </c>
      <c r="D225" t="e">
        <v>#VALUE!</v>
      </c>
    </row>
    <row r="226" spans="1:4">
      <c r="A226">
        <v>0.60547945205479448</v>
      </c>
      <c r="B226" t="e">
        <v>#VALUE!</v>
      </c>
      <c r="C226" t="e">
        <v>#VALUE!</v>
      </c>
      <c r="D226" t="e">
        <v>#VALUE!</v>
      </c>
    </row>
    <row r="227" spans="1:4">
      <c r="A227">
        <v>0.60821917808219184</v>
      </c>
      <c r="B227" t="e">
        <v>#VALUE!</v>
      </c>
      <c r="C227" t="e">
        <v>#VALUE!</v>
      </c>
      <c r="D227" t="e">
        <v>#VALUE!</v>
      </c>
    </row>
    <row r="228" spans="1:4">
      <c r="A228">
        <v>0.61095890410958908</v>
      </c>
      <c r="B228" t="e">
        <v>#VALUE!</v>
      </c>
      <c r="C228" t="e">
        <v>#VALUE!</v>
      </c>
      <c r="D228" t="e">
        <v>#VALUE!</v>
      </c>
    </row>
    <row r="229" spans="1:4">
      <c r="A229">
        <v>0.61369863013698633</v>
      </c>
      <c r="B229" t="e">
        <v>#VALUE!</v>
      </c>
      <c r="C229" t="e">
        <v>#VALUE!</v>
      </c>
      <c r="D229" t="e">
        <v>#VALUE!</v>
      </c>
    </row>
    <row r="230" spans="1:4">
      <c r="A230">
        <v>0.61643835616438358</v>
      </c>
      <c r="B230" t="e">
        <v>#VALUE!</v>
      </c>
      <c r="C230" t="e">
        <v>#VALUE!</v>
      </c>
      <c r="D230" t="e">
        <v>#VALUE!</v>
      </c>
    </row>
    <row r="231" spans="1:4">
      <c r="A231">
        <v>0.61917808219178083</v>
      </c>
      <c r="B231" t="e">
        <v>#VALUE!</v>
      </c>
      <c r="C231" t="e">
        <v>#VALUE!</v>
      </c>
      <c r="D231" t="e">
        <v>#VALUE!</v>
      </c>
    </row>
    <row r="232" spans="1:4">
      <c r="A232">
        <v>0.62191780821917808</v>
      </c>
      <c r="B232" t="e">
        <v>#VALUE!</v>
      </c>
      <c r="C232" t="e">
        <v>#VALUE!</v>
      </c>
      <c r="D232" t="e">
        <v>#VALUE!</v>
      </c>
    </row>
    <row r="233" spans="1:4">
      <c r="A233">
        <v>0.62465753424657533</v>
      </c>
      <c r="B233" t="e">
        <v>#VALUE!</v>
      </c>
      <c r="C233" t="e">
        <v>#VALUE!</v>
      </c>
      <c r="D233" t="e">
        <v>#VALUE!</v>
      </c>
    </row>
    <row r="234" spans="1:4">
      <c r="A234">
        <v>0.62739726027397258</v>
      </c>
      <c r="B234" t="e">
        <v>#VALUE!</v>
      </c>
      <c r="C234" t="e">
        <v>#VALUE!</v>
      </c>
      <c r="D234" t="e">
        <v>#VALUE!</v>
      </c>
    </row>
    <row r="235" spans="1:4">
      <c r="A235">
        <v>0.63013698630136983</v>
      </c>
      <c r="B235" t="e">
        <v>#VALUE!</v>
      </c>
      <c r="C235" t="e">
        <v>#VALUE!</v>
      </c>
      <c r="D235" t="e">
        <v>#VALUE!</v>
      </c>
    </row>
    <row r="236" spans="1:4">
      <c r="A236">
        <v>0.63287671232876708</v>
      </c>
      <c r="B236" t="e">
        <v>#VALUE!</v>
      </c>
      <c r="C236" t="e">
        <v>#VALUE!</v>
      </c>
      <c r="D236" t="e">
        <v>#VALUE!</v>
      </c>
    </row>
    <row r="237" spans="1:4">
      <c r="A237">
        <v>0.63561643835616444</v>
      </c>
      <c r="B237" t="e">
        <v>#VALUE!</v>
      </c>
      <c r="C237" t="e">
        <v>#VALUE!</v>
      </c>
      <c r="D237" t="e">
        <v>#VALUE!</v>
      </c>
    </row>
    <row r="238" spans="1:4">
      <c r="A238">
        <v>0.63835616438356169</v>
      </c>
      <c r="B238" t="e">
        <v>#VALUE!</v>
      </c>
      <c r="C238" t="e">
        <v>#VALUE!</v>
      </c>
      <c r="D238" t="e">
        <v>#VALUE!</v>
      </c>
    </row>
    <row r="239" spans="1:4">
      <c r="A239">
        <v>0.64109589041095894</v>
      </c>
      <c r="B239" t="e">
        <v>#VALUE!</v>
      </c>
      <c r="C239" t="e">
        <v>#VALUE!</v>
      </c>
      <c r="D239" t="e">
        <v>#VALUE!</v>
      </c>
    </row>
    <row r="240" spans="1:4">
      <c r="A240">
        <v>0.64383561643835618</v>
      </c>
      <c r="B240" t="e">
        <v>#VALUE!</v>
      </c>
      <c r="C240" t="e">
        <v>#VALUE!</v>
      </c>
      <c r="D240" t="e">
        <v>#VALUE!</v>
      </c>
    </row>
    <row r="241" spans="1:4">
      <c r="A241">
        <v>0.64657534246575343</v>
      </c>
      <c r="B241" t="e">
        <v>#VALUE!</v>
      </c>
      <c r="C241" t="e">
        <v>#VALUE!</v>
      </c>
      <c r="D241" t="e">
        <v>#VALUE!</v>
      </c>
    </row>
    <row r="242" spans="1:4">
      <c r="A242">
        <v>0.64931506849315068</v>
      </c>
      <c r="B242" t="e">
        <v>#VALUE!</v>
      </c>
      <c r="C242" t="e">
        <v>#VALUE!</v>
      </c>
      <c r="D242" t="e">
        <v>#VALUE!</v>
      </c>
    </row>
    <row r="243" spans="1:4">
      <c r="A243">
        <v>0.65205479452054793</v>
      </c>
      <c r="B243" t="e">
        <v>#VALUE!</v>
      </c>
      <c r="C243" t="e">
        <v>#VALUE!</v>
      </c>
      <c r="D243" t="e">
        <v>#VALUE!</v>
      </c>
    </row>
    <row r="244" spans="1:4">
      <c r="A244">
        <v>0.65479452054794518</v>
      </c>
      <c r="B244" t="e">
        <v>#VALUE!</v>
      </c>
      <c r="C244" t="e">
        <v>#VALUE!</v>
      </c>
      <c r="D244" t="e">
        <v>#VALUE!</v>
      </c>
    </row>
    <row r="245" spans="1:4">
      <c r="A245">
        <v>0.65753424657534243</v>
      </c>
      <c r="B245" t="e">
        <v>#VALUE!</v>
      </c>
      <c r="C245" t="e">
        <v>#VALUE!</v>
      </c>
      <c r="D245" t="e">
        <v>#VALUE!</v>
      </c>
    </row>
    <row r="246" spans="1:4">
      <c r="A246">
        <v>0.66027397260273968</v>
      </c>
      <c r="B246" t="e">
        <v>#VALUE!</v>
      </c>
      <c r="C246" t="e">
        <v>#VALUE!</v>
      </c>
      <c r="D246" t="e">
        <v>#VALUE!</v>
      </c>
    </row>
    <row r="247" spans="1:4">
      <c r="A247">
        <v>0.66301369863013704</v>
      </c>
      <c r="B247" t="e">
        <v>#VALUE!</v>
      </c>
      <c r="C247" t="e">
        <v>#VALUE!</v>
      </c>
      <c r="D247" t="e">
        <v>#VALUE!</v>
      </c>
    </row>
    <row r="248" spans="1:4">
      <c r="A248">
        <v>0.66575342465753429</v>
      </c>
      <c r="B248" t="e">
        <v>#VALUE!</v>
      </c>
      <c r="C248" t="e">
        <v>#VALUE!</v>
      </c>
      <c r="D248" t="e">
        <v>#VALUE!</v>
      </c>
    </row>
    <row r="249" spans="1:4">
      <c r="A249">
        <v>0.66849315068493154</v>
      </c>
      <c r="B249" t="e">
        <v>#VALUE!</v>
      </c>
      <c r="C249" t="e">
        <v>#VALUE!</v>
      </c>
      <c r="D249" t="e">
        <v>#VALUE!</v>
      </c>
    </row>
    <row r="250" spans="1:4">
      <c r="A250">
        <v>0.67123287671232879</v>
      </c>
      <c r="B250" t="e">
        <v>#VALUE!</v>
      </c>
      <c r="C250" t="e">
        <v>#VALUE!</v>
      </c>
      <c r="D250" t="e">
        <v>#VALUE!</v>
      </c>
    </row>
    <row r="251" spans="1:4">
      <c r="A251">
        <v>0.67397260273972603</v>
      </c>
      <c r="B251" t="e">
        <v>#VALUE!</v>
      </c>
      <c r="C251" t="e">
        <v>#VALUE!</v>
      </c>
      <c r="D251" t="e">
        <v>#VALUE!</v>
      </c>
    </row>
    <row r="252" spans="1:4">
      <c r="A252">
        <v>0.67671232876712328</v>
      </c>
      <c r="B252" t="e">
        <v>#VALUE!</v>
      </c>
      <c r="C252" t="e">
        <v>#VALUE!</v>
      </c>
      <c r="D252" t="e">
        <v>#VALUE!</v>
      </c>
    </row>
    <row r="253" spans="1:4">
      <c r="A253">
        <v>0.67945205479452053</v>
      </c>
      <c r="B253" t="e">
        <v>#VALUE!</v>
      </c>
      <c r="C253" t="e">
        <v>#VALUE!</v>
      </c>
      <c r="D253" t="e">
        <v>#VALUE!</v>
      </c>
    </row>
    <row r="254" spans="1:4">
      <c r="A254">
        <v>0.68219178082191778</v>
      </c>
      <c r="B254" t="e">
        <v>#VALUE!</v>
      </c>
      <c r="C254" t="e">
        <v>#VALUE!</v>
      </c>
      <c r="D254" t="e">
        <v>#VALUE!</v>
      </c>
    </row>
    <row r="255" spans="1:4">
      <c r="A255">
        <v>0.68493150684931503</v>
      </c>
      <c r="B255" t="e">
        <v>#VALUE!</v>
      </c>
      <c r="C255" t="e">
        <v>#VALUE!</v>
      </c>
      <c r="D255" t="e">
        <v>#VALUE!</v>
      </c>
    </row>
    <row r="256" spans="1:4">
      <c r="A256">
        <v>0.68767123287671228</v>
      </c>
      <c r="B256" t="e">
        <v>#VALUE!</v>
      </c>
      <c r="C256" t="e">
        <v>#VALUE!</v>
      </c>
      <c r="D256" t="e">
        <v>#VALUE!</v>
      </c>
    </row>
    <row r="257" spans="1:4">
      <c r="A257">
        <v>0.69041095890410964</v>
      </c>
      <c r="B257" t="e">
        <v>#VALUE!</v>
      </c>
      <c r="C257" t="e">
        <v>#VALUE!</v>
      </c>
      <c r="D257" t="e">
        <v>#VALUE!</v>
      </c>
    </row>
    <row r="258" spans="1:4">
      <c r="A258">
        <v>0.69315068493150689</v>
      </c>
      <c r="B258" t="e">
        <v>#VALUE!</v>
      </c>
      <c r="C258" t="e">
        <v>#VALUE!</v>
      </c>
      <c r="D258" t="e">
        <v>#VALUE!</v>
      </c>
    </row>
    <row r="259" spans="1:4">
      <c r="A259">
        <v>0.69589041095890414</v>
      </c>
      <c r="B259" t="e">
        <v>#VALUE!</v>
      </c>
      <c r="C259" t="e">
        <v>#VALUE!</v>
      </c>
      <c r="D259" t="e">
        <v>#VALUE!</v>
      </c>
    </row>
    <row r="260" spans="1:4">
      <c r="A260">
        <v>0.69863013698630139</v>
      </c>
      <c r="B260" t="e">
        <v>#VALUE!</v>
      </c>
      <c r="C260" t="e">
        <v>#VALUE!</v>
      </c>
      <c r="D260" t="e">
        <v>#VALUE!</v>
      </c>
    </row>
    <row r="261" spans="1:4">
      <c r="A261">
        <v>0.70136986301369864</v>
      </c>
      <c r="B261" t="e">
        <v>#VALUE!</v>
      </c>
      <c r="C261" t="e">
        <v>#VALUE!</v>
      </c>
      <c r="D261" t="e">
        <v>#VALUE!</v>
      </c>
    </row>
    <row r="262" spans="1:4">
      <c r="A262">
        <v>0.70410958904109588</v>
      </c>
      <c r="B262" t="e">
        <v>#VALUE!</v>
      </c>
      <c r="C262" t="e">
        <v>#VALUE!</v>
      </c>
      <c r="D262" t="e">
        <v>#VALUE!</v>
      </c>
    </row>
    <row r="263" spans="1:4">
      <c r="A263">
        <v>0.70684931506849313</v>
      </c>
      <c r="B263" t="e">
        <v>#VALUE!</v>
      </c>
      <c r="C263" t="e">
        <v>#VALUE!</v>
      </c>
      <c r="D263" t="e">
        <v>#VALUE!</v>
      </c>
    </row>
    <row r="264" spans="1:4">
      <c r="A264">
        <v>0.70958904109589038</v>
      </c>
      <c r="B264" t="e">
        <v>#VALUE!</v>
      </c>
      <c r="C264" t="e">
        <v>#VALUE!</v>
      </c>
      <c r="D264" t="e">
        <v>#VALUE!</v>
      </c>
    </row>
    <row r="265" spans="1:4">
      <c r="A265">
        <v>0.71232876712328763</v>
      </c>
      <c r="B265" t="e">
        <v>#VALUE!</v>
      </c>
      <c r="C265" t="e">
        <v>#VALUE!</v>
      </c>
      <c r="D265" t="e">
        <v>#VALUE!</v>
      </c>
    </row>
    <row r="266" spans="1:4">
      <c r="A266">
        <v>0.71506849315068488</v>
      </c>
      <c r="B266" t="e">
        <v>#VALUE!</v>
      </c>
      <c r="C266" t="e">
        <v>#VALUE!</v>
      </c>
      <c r="D266" t="e">
        <v>#VALUE!</v>
      </c>
    </row>
    <row r="267" spans="1:4">
      <c r="A267">
        <v>0.71780821917808224</v>
      </c>
      <c r="B267" t="e">
        <v>#VALUE!</v>
      </c>
      <c r="C267" t="e">
        <v>#VALUE!</v>
      </c>
      <c r="D267" t="e">
        <v>#VALUE!</v>
      </c>
    </row>
    <row r="268" spans="1:4">
      <c r="A268">
        <v>0.72054794520547949</v>
      </c>
      <c r="B268" t="e">
        <v>#VALUE!</v>
      </c>
      <c r="C268" t="e">
        <v>#VALUE!</v>
      </c>
      <c r="D268" t="e">
        <v>#VALUE!</v>
      </c>
    </row>
    <row r="269" spans="1:4">
      <c r="A269">
        <v>0.72328767123287674</v>
      </c>
      <c r="B269" t="e">
        <v>#VALUE!</v>
      </c>
      <c r="C269" t="e">
        <v>#VALUE!</v>
      </c>
      <c r="D269" t="e">
        <v>#VALUE!</v>
      </c>
    </row>
    <row r="270" spans="1:4">
      <c r="A270">
        <v>0.72602739726027399</v>
      </c>
      <c r="B270" t="e">
        <v>#VALUE!</v>
      </c>
      <c r="C270" t="e">
        <v>#VALUE!</v>
      </c>
      <c r="D270" t="e">
        <v>#VALUE!</v>
      </c>
    </row>
    <row r="271" spans="1:4">
      <c r="A271">
        <v>0.72876712328767124</v>
      </c>
      <c r="B271" t="e">
        <v>#VALUE!</v>
      </c>
      <c r="C271" t="e">
        <v>#VALUE!</v>
      </c>
      <c r="D271" t="e">
        <v>#VALUE!</v>
      </c>
    </row>
    <row r="272" spans="1:4">
      <c r="A272">
        <v>0.73150684931506849</v>
      </c>
      <c r="B272" t="e">
        <v>#VALUE!</v>
      </c>
      <c r="C272" t="e">
        <v>#VALUE!</v>
      </c>
      <c r="D272" t="e">
        <v>#VALUE!</v>
      </c>
    </row>
    <row r="273" spans="1:4">
      <c r="A273">
        <v>0.73424657534246573</v>
      </c>
      <c r="B273" t="e">
        <v>#VALUE!</v>
      </c>
      <c r="C273" t="e">
        <v>#VALUE!</v>
      </c>
      <c r="D273" t="e">
        <v>#VALUE!</v>
      </c>
    </row>
    <row r="274" spans="1:4">
      <c r="A274">
        <v>0.73698630136986298</v>
      </c>
      <c r="B274" t="e">
        <v>#VALUE!</v>
      </c>
      <c r="C274" t="e">
        <v>#VALUE!</v>
      </c>
      <c r="D274" t="e">
        <v>#VALUE!</v>
      </c>
    </row>
    <row r="275" spans="1:4">
      <c r="A275">
        <v>0.73972602739726023</v>
      </c>
      <c r="B275" t="e">
        <v>#VALUE!</v>
      </c>
      <c r="C275" t="e">
        <v>#VALUE!</v>
      </c>
      <c r="D275" t="e">
        <v>#VALUE!</v>
      </c>
    </row>
    <row r="276" spans="1:4">
      <c r="A276">
        <v>0.74246575342465748</v>
      </c>
      <c r="B276" t="e">
        <v>#VALUE!</v>
      </c>
      <c r="C276" t="e">
        <v>#VALUE!</v>
      </c>
      <c r="D276" t="e">
        <v>#VALUE!</v>
      </c>
    </row>
    <row r="277" spans="1:4">
      <c r="A277">
        <v>0.74520547945205484</v>
      </c>
      <c r="B277" t="e">
        <v>#VALUE!</v>
      </c>
      <c r="C277" t="e">
        <v>#VALUE!</v>
      </c>
      <c r="D277" t="e">
        <v>#VALUE!</v>
      </c>
    </row>
    <row r="278" spans="1:4">
      <c r="A278">
        <v>0.74794520547945209</v>
      </c>
      <c r="B278" t="e">
        <v>#VALUE!</v>
      </c>
      <c r="C278" t="e">
        <v>#VALUE!</v>
      </c>
      <c r="D278" t="e">
        <v>#VALUE!</v>
      </c>
    </row>
    <row r="279" spans="1:4">
      <c r="A279">
        <v>0.75068493150684934</v>
      </c>
      <c r="B279" t="e">
        <v>#VALUE!</v>
      </c>
      <c r="C279" t="e">
        <v>#VALUE!</v>
      </c>
      <c r="D279" t="e">
        <v>#VALUE!</v>
      </c>
    </row>
    <row r="280" spans="1:4">
      <c r="A280">
        <v>0.75342465753424659</v>
      </c>
      <c r="B280" t="e">
        <v>#VALUE!</v>
      </c>
      <c r="C280" t="e">
        <v>#VALUE!</v>
      </c>
      <c r="D280" t="e">
        <v>#VALUE!</v>
      </c>
    </row>
    <row r="281" spans="1:4">
      <c r="A281">
        <v>0.75616438356164384</v>
      </c>
      <c r="B281" t="e">
        <v>#VALUE!</v>
      </c>
      <c r="C281" t="e">
        <v>#VALUE!</v>
      </c>
      <c r="D281" t="e">
        <v>#VALUE!</v>
      </c>
    </row>
    <row r="282" spans="1:4">
      <c r="A282">
        <v>0.75890410958904109</v>
      </c>
      <c r="B282" t="e">
        <v>#VALUE!</v>
      </c>
      <c r="C282" t="e">
        <v>#VALUE!</v>
      </c>
      <c r="D282" t="e">
        <v>#VALUE!</v>
      </c>
    </row>
    <row r="283" spans="1:4">
      <c r="A283">
        <v>0.76164383561643834</v>
      </c>
      <c r="B283" t="e">
        <v>#VALUE!</v>
      </c>
      <c r="C283" t="e">
        <v>#VALUE!</v>
      </c>
      <c r="D283" t="e">
        <v>#VALUE!</v>
      </c>
    </row>
    <row r="284" spans="1:4">
      <c r="A284">
        <v>0.76438356164383559</v>
      </c>
      <c r="B284" t="e">
        <v>#VALUE!</v>
      </c>
      <c r="C284" t="e">
        <v>#VALUE!</v>
      </c>
      <c r="D284" t="e">
        <v>#VALUE!</v>
      </c>
    </row>
    <row r="285" spans="1:4">
      <c r="A285">
        <v>0.76712328767123283</v>
      </c>
      <c r="B285" t="e">
        <v>#VALUE!</v>
      </c>
      <c r="C285" t="e">
        <v>#VALUE!</v>
      </c>
      <c r="D285" t="e">
        <v>#VALUE!</v>
      </c>
    </row>
    <row r="286" spans="1:4">
      <c r="A286">
        <v>0.76986301369863008</v>
      </c>
      <c r="B286" t="e">
        <v>#VALUE!</v>
      </c>
      <c r="C286" t="e">
        <v>#VALUE!</v>
      </c>
      <c r="D286" t="e">
        <v>#VALUE!</v>
      </c>
    </row>
    <row r="287" spans="1:4">
      <c r="A287">
        <v>0.77260273972602744</v>
      </c>
      <c r="B287" t="e">
        <v>#VALUE!</v>
      </c>
      <c r="C287" t="e">
        <v>#VALUE!</v>
      </c>
      <c r="D287" t="e">
        <v>#VALUE!</v>
      </c>
    </row>
    <row r="288" spans="1:4">
      <c r="A288">
        <v>0.77534246575342469</v>
      </c>
      <c r="B288" t="e">
        <v>#VALUE!</v>
      </c>
      <c r="C288" t="e">
        <v>#VALUE!</v>
      </c>
      <c r="D288" t="e">
        <v>#VALUE!</v>
      </c>
    </row>
    <row r="289" spans="1:4">
      <c r="A289">
        <v>0.77808219178082194</v>
      </c>
      <c r="B289" t="e">
        <v>#VALUE!</v>
      </c>
      <c r="C289" t="e">
        <v>#VALUE!</v>
      </c>
      <c r="D289" t="e">
        <v>#VALUE!</v>
      </c>
    </row>
    <row r="290" spans="1:4">
      <c r="A290">
        <v>0.78082191780821919</v>
      </c>
      <c r="B290" t="e">
        <v>#VALUE!</v>
      </c>
      <c r="C290" t="e">
        <v>#VALUE!</v>
      </c>
      <c r="D290" t="e">
        <v>#VALUE!</v>
      </c>
    </row>
    <row r="291" spans="1:4">
      <c r="A291">
        <v>0.78356164383561644</v>
      </c>
      <c r="B291" t="e">
        <v>#VALUE!</v>
      </c>
      <c r="C291" t="e">
        <v>#VALUE!</v>
      </c>
      <c r="D291" t="e">
        <v>#VALUE!</v>
      </c>
    </row>
    <row r="292" spans="1:4">
      <c r="A292">
        <v>0.78630136986301369</v>
      </c>
      <c r="B292" t="e">
        <v>#VALUE!</v>
      </c>
      <c r="C292" t="e">
        <v>#VALUE!</v>
      </c>
      <c r="D292" t="e">
        <v>#VALUE!</v>
      </c>
    </row>
    <row r="293" spans="1:4">
      <c r="A293">
        <v>0.78904109589041094</v>
      </c>
      <c r="B293" t="e">
        <v>#VALUE!</v>
      </c>
      <c r="C293" t="e">
        <v>#VALUE!</v>
      </c>
      <c r="D293" t="e">
        <v>#VALUE!</v>
      </c>
    </row>
    <row r="294" spans="1:4">
      <c r="A294">
        <v>0.79178082191780819</v>
      </c>
      <c r="B294" t="e">
        <v>#VALUE!</v>
      </c>
      <c r="C294" t="e">
        <v>#VALUE!</v>
      </c>
      <c r="D294" t="e">
        <v>#VALUE!</v>
      </c>
    </row>
    <row r="295" spans="1:4">
      <c r="A295">
        <v>0.79452054794520544</v>
      </c>
      <c r="B295" t="e">
        <v>#VALUE!</v>
      </c>
      <c r="C295" t="e">
        <v>#VALUE!</v>
      </c>
      <c r="D295" t="e">
        <v>#VALUE!</v>
      </c>
    </row>
    <row r="296" spans="1:4">
      <c r="A296">
        <v>0.79726027397260268</v>
      </c>
      <c r="B296" t="e">
        <v>#VALUE!</v>
      </c>
      <c r="C296" t="e">
        <v>#VALUE!</v>
      </c>
      <c r="D296" t="e">
        <v>#VALUE!</v>
      </c>
    </row>
    <row r="297" spans="1:4">
      <c r="A297">
        <v>0.8</v>
      </c>
      <c r="B297" t="e">
        <v>#VALUE!</v>
      </c>
      <c r="C297" t="e">
        <v>#VALUE!</v>
      </c>
      <c r="D297" t="e">
        <v>#VALUE!</v>
      </c>
    </row>
    <row r="298" spans="1:4">
      <c r="A298">
        <v>0.80273972602739729</v>
      </c>
      <c r="B298" t="e">
        <v>#VALUE!</v>
      </c>
      <c r="C298" t="e">
        <v>#VALUE!</v>
      </c>
      <c r="D298" t="e">
        <v>#VALUE!</v>
      </c>
    </row>
    <row r="299" spans="1:4">
      <c r="A299">
        <v>0.80547945205479454</v>
      </c>
      <c r="B299" t="e">
        <v>#VALUE!</v>
      </c>
      <c r="C299" t="e">
        <v>#VALUE!</v>
      </c>
      <c r="D299" t="e">
        <v>#VALUE!</v>
      </c>
    </row>
    <row r="300" spans="1:4">
      <c r="A300">
        <v>0.80821917808219179</v>
      </c>
      <c r="B300" t="e">
        <v>#VALUE!</v>
      </c>
      <c r="C300" t="e">
        <v>#VALUE!</v>
      </c>
      <c r="D300" t="e">
        <v>#VALUE!</v>
      </c>
    </row>
    <row r="301" spans="1:4">
      <c r="A301">
        <v>0.81095890410958904</v>
      </c>
      <c r="B301" t="e">
        <v>#VALUE!</v>
      </c>
      <c r="C301" t="e">
        <v>#VALUE!</v>
      </c>
      <c r="D301" t="e">
        <v>#VALUE!</v>
      </c>
    </row>
    <row r="302" spans="1:4">
      <c r="A302">
        <v>0.81369863013698629</v>
      </c>
      <c r="B302" t="e">
        <v>#VALUE!</v>
      </c>
      <c r="C302" t="e">
        <v>#VALUE!</v>
      </c>
      <c r="D302" t="e">
        <v>#VALUE!</v>
      </c>
    </row>
    <row r="303" spans="1:4">
      <c r="A303">
        <v>0.81643835616438354</v>
      </c>
      <c r="B303" t="e">
        <v>#VALUE!</v>
      </c>
      <c r="C303" t="e">
        <v>#VALUE!</v>
      </c>
      <c r="D303" t="e">
        <v>#VALUE!</v>
      </c>
    </row>
    <row r="304" spans="1:4">
      <c r="A304">
        <v>0.81917808219178079</v>
      </c>
      <c r="B304" t="e">
        <v>#VALUE!</v>
      </c>
      <c r="C304" t="e">
        <v>#VALUE!</v>
      </c>
      <c r="D304" t="e">
        <v>#VALUE!</v>
      </c>
    </row>
    <row r="305" spans="1:4">
      <c r="A305">
        <v>0.82191780821917804</v>
      </c>
      <c r="B305" t="e">
        <v>#VALUE!</v>
      </c>
      <c r="C305" t="e">
        <v>#VALUE!</v>
      </c>
      <c r="D305" t="e">
        <v>#VALUE!</v>
      </c>
    </row>
    <row r="306" spans="1:4">
      <c r="A306">
        <v>0.8246575342465754</v>
      </c>
      <c r="B306" t="e">
        <v>#VALUE!</v>
      </c>
      <c r="C306" t="e">
        <v>#VALUE!</v>
      </c>
      <c r="D306" t="e">
        <v>#VALUE!</v>
      </c>
    </row>
    <row r="307" spans="1:4">
      <c r="A307">
        <v>0.82739726027397265</v>
      </c>
      <c r="B307" t="e">
        <v>#VALUE!</v>
      </c>
      <c r="C307" t="e">
        <v>#VALUE!</v>
      </c>
      <c r="D307" t="e">
        <v>#VALUE!</v>
      </c>
    </row>
    <row r="308" spans="1:4">
      <c r="A308">
        <v>0.83013698630136989</v>
      </c>
      <c r="B308" t="e">
        <v>#VALUE!</v>
      </c>
      <c r="C308" t="e">
        <v>#VALUE!</v>
      </c>
      <c r="D308" t="e">
        <v>#VALUE!</v>
      </c>
    </row>
    <row r="309" spans="1:4">
      <c r="A309">
        <v>0.83287671232876714</v>
      </c>
      <c r="B309" t="e">
        <v>#VALUE!</v>
      </c>
      <c r="C309" t="e">
        <v>#VALUE!</v>
      </c>
      <c r="D309" t="e">
        <v>#VALUE!</v>
      </c>
    </row>
    <row r="310" spans="1:4">
      <c r="A310">
        <v>0.83561643835616439</v>
      </c>
      <c r="B310" t="e">
        <v>#VALUE!</v>
      </c>
      <c r="C310" t="e">
        <v>#VALUE!</v>
      </c>
      <c r="D310" t="e">
        <v>#VALUE!</v>
      </c>
    </row>
    <row r="311" spans="1:4">
      <c r="A311">
        <v>0.83835616438356164</v>
      </c>
      <c r="B311" t="e">
        <v>#VALUE!</v>
      </c>
      <c r="C311" t="e">
        <v>#VALUE!</v>
      </c>
      <c r="D311" t="e">
        <v>#VALUE!</v>
      </c>
    </row>
    <row r="312" spans="1:4">
      <c r="A312">
        <v>0.84109589041095889</v>
      </c>
      <c r="B312" t="e">
        <v>#VALUE!</v>
      </c>
      <c r="C312" t="e">
        <v>#VALUE!</v>
      </c>
      <c r="D312" t="e">
        <v>#VALUE!</v>
      </c>
    </row>
    <row r="313" spans="1:4">
      <c r="A313">
        <v>0.84383561643835614</v>
      </c>
      <c r="B313" t="e">
        <v>#VALUE!</v>
      </c>
      <c r="C313" t="e">
        <v>#VALUE!</v>
      </c>
      <c r="D313" t="e">
        <v>#VALUE!</v>
      </c>
    </row>
    <row r="314" spans="1:4">
      <c r="A314">
        <v>0.84657534246575339</v>
      </c>
      <c r="B314" t="e">
        <v>#VALUE!</v>
      </c>
      <c r="C314" t="e">
        <v>#VALUE!</v>
      </c>
      <c r="D314" t="e">
        <v>#VALUE!</v>
      </c>
    </row>
    <row r="315" spans="1:4">
      <c r="A315">
        <v>0.84931506849315064</v>
      </c>
      <c r="B315" t="e">
        <v>#VALUE!</v>
      </c>
      <c r="C315" t="e">
        <v>#VALUE!</v>
      </c>
      <c r="D315" t="e">
        <v>#VALUE!</v>
      </c>
    </row>
    <row r="316" spans="1:4">
      <c r="A316">
        <v>0.852054794520548</v>
      </c>
      <c r="B316" t="e">
        <v>#VALUE!</v>
      </c>
      <c r="C316" t="e">
        <v>#VALUE!</v>
      </c>
      <c r="D316" t="e">
        <v>#VALUE!</v>
      </c>
    </row>
    <row r="317" spans="1:4">
      <c r="A317">
        <v>0.85479452054794525</v>
      </c>
      <c r="B317" t="e">
        <v>#VALUE!</v>
      </c>
      <c r="C317" t="e">
        <v>#VALUE!</v>
      </c>
      <c r="D317" t="e">
        <v>#VALUE!</v>
      </c>
    </row>
    <row r="318" spans="1:4">
      <c r="A318">
        <v>0.8575342465753425</v>
      </c>
      <c r="B318" t="e">
        <v>#VALUE!</v>
      </c>
      <c r="C318" t="e">
        <v>#VALUE!</v>
      </c>
      <c r="D318" t="e">
        <v>#VALUE!</v>
      </c>
    </row>
    <row r="319" spans="1:4">
      <c r="A319">
        <v>0.86027397260273974</v>
      </c>
      <c r="B319" t="e">
        <v>#VALUE!</v>
      </c>
      <c r="C319" t="e">
        <v>#VALUE!</v>
      </c>
      <c r="D319" t="e">
        <v>#VALUE!</v>
      </c>
    </row>
    <row r="320" spans="1:4">
      <c r="A320">
        <v>0.86301369863013699</v>
      </c>
      <c r="B320" t="e">
        <v>#VALUE!</v>
      </c>
      <c r="C320" t="e">
        <v>#VALUE!</v>
      </c>
      <c r="D320" t="e">
        <v>#VALUE!</v>
      </c>
    </row>
    <row r="321" spans="1:4">
      <c r="A321">
        <v>0.86575342465753424</v>
      </c>
      <c r="B321" t="e">
        <v>#VALUE!</v>
      </c>
      <c r="C321" t="e">
        <v>#VALUE!</v>
      </c>
      <c r="D321" t="e">
        <v>#VALUE!</v>
      </c>
    </row>
    <row r="322" spans="1:4">
      <c r="A322">
        <v>0.86849315068493149</v>
      </c>
      <c r="B322" t="e">
        <v>#VALUE!</v>
      </c>
      <c r="C322" t="e">
        <v>#VALUE!</v>
      </c>
      <c r="D322" t="e">
        <v>#VALUE!</v>
      </c>
    </row>
    <row r="323" spans="1:4">
      <c r="A323">
        <v>0.87123287671232874</v>
      </c>
      <c r="B323" t="e">
        <v>#VALUE!</v>
      </c>
      <c r="C323" t="e">
        <v>#VALUE!</v>
      </c>
      <c r="D323" t="e">
        <v>#VALUE!</v>
      </c>
    </row>
    <row r="324" spans="1:4">
      <c r="A324">
        <v>0.87397260273972599</v>
      </c>
      <c r="B324" t="e">
        <v>#VALUE!</v>
      </c>
      <c r="C324" t="e">
        <v>#VALUE!</v>
      </c>
      <c r="D324" t="e">
        <v>#VALUE!</v>
      </c>
    </row>
    <row r="325" spans="1:4">
      <c r="A325">
        <v>0.87671232876712324</v>
      </c>
      <c r="B325" t="e">
        <v>#VALUE!</v>
      </c>
      <c r="C325" t="e">
        <v>#VALUE!</v>
      </c>
      <c r="D325" t="e">
        <v>#VALUE!</v>
      </c>
    </row>
    <row r="326" spans="1:4">
      <c r="A326">
        <v>0.8794520547945206</v>
      </c>
      <c r="B326" t="e">
        <v>#VALUE!</v>
      </c>
      <c r="C326" t="e">
        <v>#VALUE!</v>
      </c>
      <c r="D326" t="e">
        <v>#VALUE!</v>
      </c>
    </row>
    <row r="327" spans="1:4">
      <c r="A327">
        <v>0.88219178082191785</v>
      </c>
      <c r="B327" t="e">
        <v>#VALUE!</v>
      </c>
      <c r="C327" t="e">
        <v>#VALUE!</v>
      </c>
      <c r="D327" t="e">
        <v>#VALUE!</v>
      </c>
    </row>
    <row r="328" spans="1:4">
      <c r="A328">
        <v>0.8849315068493151</v>
      </c>
      <c r="B328" t="e">
        <v>#VALUE!</v>
      </c>
      <c r="C328" t="e">
        <v>#VALUE!</v>
      </c>
      <c r="D328" t="e">
        <v>#VALUE!</v>
      </c>
    </row>
    <row r="329" spans="1:4">
      <c r="A329">
        <v>0.88767123287671235</v>
      </c>
      <c r="B329" t="e">
        <v>#VALUE!</v>
      </c>
      <c r="C329" t="e">
        <v>#VALUE!</v>
      </c>
      <c r="D329" t="e">
        <v>#VALUE!</v>
      </c>
    </row>
    <row r="330" spans="1:4">
      <c r="A330">
        <v>0.8904109589041096</v>
      </c>
      <c r="B330" t="e">
        <v>#VALUE!</v>
      </c>
      <c r="C330" t="e">
        <v>#VALUE!</v>
      </c>
      <c r="D330" t="e">
        <v>#VALUE!</v>
      </c>
    </row>
    <row r="331" spans="1:4">
      <c r="A331">
        <v>0.89315068493150684</v>
      </c>
      <c r="B331" t="e">
        <v>#VALUE!</v>
      </c>
      <c r="C331" t="e">
        <v>#VALUE!</v>
      </c>
      <c r="D331" t="e">
        <v>#VALUE!</v>
      </c>
    </row>
    <row r="332" spans="1:4">
      <c r="A332">
        <v>0.89589041095890409</v>
      </c>
      <c r="B332" t="e">
        <v>#VALUE!</v>
      </c>
      <c r="C332" t="e">
        <v>#VALUE!</v>
      </c>
      <c r="D332" t="e">
        <v>#VALUE!</v>
      </c>
    </row>
    <row r="333" spans="1:4">
      <c r="A333">
        <v>0.89863013698630134</v>
      </c>
      <c r="B333" t="e">
        <v>#VALUE!</v>
      </c>
      <c r="C333" t="e">
        <v>#VALUE!</v>
      </c>
      <c r="D333" t="e">
        <v>#VALUE!</v>
      </c>
    </row>
    <row r="334" spans="1:4">
      <c r="A334">
        <v>0.90136986301369859</v>
      </c>
      <c r="B334" t="e">
        <v>#VALUE!</v>
      </c>
      <c r="C334" t="e">
        <v>#VALUE!</v>
      </c>
      <c r="D334" t="e">
        <v>#VALUE!</v>
      </c>
    </row>
    <row r="335" spans="1:4">
      <c r="A335">
        <v>0.90410958904109584</v>
      </c>
      <c r="B335" t="e">
        <v>#VALUE!</v>
      </c>
      <c r="C335" t="e">
        <v>#VALUE!</v>
      </c>
      <c r="D335" t="e">
        <v>#VALUE!</v>
      </c>
    </row>
    <row r="336" spans="1:4">
      <c r="A336">
        <v>0.9068493150684932</v>
      </c>
      <c r="B336" t="e">
        <v>#VALUE!</v>
      </c>
      <c r="C336" t="e">
        <v>#VALUE!</v>
      </c>
      <c r="D336" t="e">
        <v>#VALUE!</v>
      </c>
    </row>
    <row r="337" spans="1:4">
      <c r="A337">
        <v>0.90958904109589045</v>
      </c>
      <c r="B337" t="e">
        <v>#VALUE!</v>
      </c>
      <c r="C337" t="e">
        <v>#VALUE!</v>
      </c>
      <c r="D337" t="e">
        <v>#VALUE!</v>
      </c>
    </row>
    <row r="338" spans="1:4">
      <c r="A338">
        <v>0.9123287671232877</v>
      </c>
      <c r="B338" t="e">
        <v>#VALUE!</v>
      </c>
      <c r="C338" t="e">
        <v>#VALUE!</v>
      </c>
      <c r="D338" t="e">
        <v>#VALUE!</v>
      </c>
    </row>
    <row r="339" spans="1:4">
      <c r="A339">
        <v>0.91506849315068495</v>
      </c>
      <c r="B339" t="e">
        <v>#VALUE!</v>
      </c>
      <c r="C339" t="e">
        <v>#VALUE!</v>
      </c>
      <c r="D339" t="e">
        <v>#VALUE!</v>
      </c>
    </row>
    <row r="340" spans="1:4">
      <c r="A340">
        <v>0.9178082191780822</v>
      </c>
      <c r="B340" t="e">
        <v>#VALUE!</v>
      </c>
      <c r="C340" t="e">
        <v>#VALUE!</v>
      </c>
      <c r="D340" t="e">
        <v>#VALUE!</v>
      </c>
    </row>
    <row r="341" spans="1:4">
      <c r="A341">
        <v>0.92054794520547945</v>
      </c>
      <c r="B341" t="e">
        <v>#VALUE!</v>
      </c>
      <c r="C341" t="e">
        <v>#VALUE!</v>
      </c>
      <c r="D341" t="e">
        <v>#VALUE!</v>
      </c>
    </row>
    <row r="342" spans="1:4">
      <c r="A342">
        <v>0.92328767123287669</v>
      </c>
      <c r="B342" t="e">
        <v>#VALUE!</v>
      </c>
      <c r="C342" t="e">
        <v>#VALUE!</v>
      </c>
      <c r="D342" t="e">
        <v>#VALUE!</v>
      </c>
    </row>
    <row r="343" spans="1:4">
      <c r="A343">
        <v>0.92602739726027394</v>
      </c>
      <c r="B343" t="e">
        <v>#VALUE!</v>
      </c>
      <c r="C343" t="e">
        <v>#VALUE!</v>
      </c>
      <c r="D343" t="e">
        <v>#VALUE!</v>
      </c>
    </row>
    <row r="344" spans="1:4">
      <c r="A344">
        <v>0.92876712328767119</v>
      </c>
      <c r="B344" t="e">
        <v>#VALUE!</v>
      </c>
      <c r="C344" t="e">
        <v>#VALUE!</v>
      </c>
      <c r="D344" t="e">
        <v>#VALUE!</v>
      </c>
    </row>
    <row r="345" spans="1:4">
      <c r="A345">
        <v>0.93150684931506844</v>
      </c>
      <c r="B345" t="e">
        <v>#VALUE!</v>
      </c>
      <c r="C345" t="e">
        <v>#VALUE!</v>
      </c>
      <c r="D345" t="e">
        <v>#VALUE!</v>
      </c>
    </row>
    <row r="346" spans="1:4">
      <c r="A346">
        <v>0.9342465753424658</v>
      </c>
      <c r="B346" t="e">
        <v>#VALUE!</v>
      </c>
      <c r="C346" t="e">
        <v>#VALUE!</v>
      </c>
      <c r="D346" t="e">
        <v>#VALUE!</v>
      </c>
    </row>
    <row r="347" spans="1:4">
      <c r="A347">
        <v>0.93698630136986305</v>
      </c>
      <c r="B347" t="e">
        <v>#VALUE!</v>
      </c>
      <c r="C347" t="e">
        <v>#VALUE!</v>
      </c>
      <c r="D347" t="e">
        <v>#VALUE!</v>
      </c>
    </row>
    <row r="348" spans="1:4">
      <c r="A348">
        <v>0.9397260273972603</v>
      </c>
      <c r="B348" t="e">
        <v>#VALUE!</v>
      </c>
      <c r="C348" t="e">
        <v>#VALUE!</v>
      </c>
      <c r="D348" t="e">
        <v>#VALUE!</v>
      </c>
    </row>
    <row r="349" spans="1:4">
      <c r="A349">
        <v>0.94246575342465755</v>
      </c>
      <c r="B349" t="e">
        <v>#VALUE!</v>
      </c>
      <c r="C349" t="e">
        <v>#VALUE!</v>
      </c>
      <c r="D349" t="e">
        <v>#VALUE!</v>
      </c>
    </row>
    <row r="350" spans="1:4">
      <c r="A350">
        <v>0.9452054794520548</v>
      </c>
      <c r="B350" t="e">
        <v>#VALUE!</v>
      </c>
      <c r="C350" t="e">
        <v>#VALUE!</v>
      </c>
      <c r="D350" t="e">
        <v>#VALUE!</v>
      </c>
    </row>
    <row r="351" spans="1:4">
      <c r="A351">
        <v>0.94794520547945205</v>
      </c>
      <c r="B351" t="e">
        <v>#VALUE!</v>
      </c>
      <c r="C351" t="e">
        <v>#VALUE!</v>
      </c>
      <c r="D351" t="e">
        <v>#VALUE!</v>
      </c>
    </row>
    <row r="352" spans="1:4">
      <c r="A352">
        <v>0.9506849315068493</v>
      </c>
      <c r="B352" t="e">
        <v>#VALUE!</v>
      </c>
      <c r="C352" t="e">
        <v>#VALUE!</v>
      </c>
      <c r="D352" t="e">
        <v>#VALUE!</v>
      </c>
    </row>
    <row r="353" spans="1:4">
      <c r="A353">
        <v>0.95342465753424654</v>
      </c>
      <c r="B353" t="e">
        <v>#VALUE!</v>
      </c>
      <c r="C353" t="e">
        <v>#VALUE!</v>
      </c>
      <c r="D353" t="e">
        <v>#VALUE!</v>
      </c>
    </row>
    <row r="354" spans="1:4">
      <c r="A354">
        <v>0.95616438356164379</v>
      </c>
      <c r="B354" t="e">
        <v>#VALUE!</v>
      </c>
      <c r="C354" t="e">
        <v>#VALUE!</v>
      </c>
      <c r="D354" t="e">
        <v>#VALUE!</v>
      </c>
    </row>
    <row r="355" spans="1:4">
      <c r="A355">
        <v>0.95890410958904104</v>
      </c>
      <c r="B355" t="e">
        <v>#VALUE!</v>
      </c>
      <c r="C355" t="e">
        <v>#VALUE!</v>
      </c>
      <c r="D355" t="e">
        <v>#VALUE!</v>
      </c>
    </row>
    <row r="356" spans="1:4">
      <c r="A356">
        <v>0.9616438356164384</v>
      </c>
      <c r="B356" t="e">
        <v>#VALUE!</v>
      </c>
      <c r="C356" t="e">
        <v>#VALUE!</v>
      </c>
      <c r="D356" t="e">
        <v>#VALUE!</v>
      </c>
    </row>
    <row r="357" spans="1:4">
      <c r="A357">
        <v>0.96438356164383565</v>
      </c>
      <c r="B357" t="e">
        <v>#VALUE!</v>
      </c>
      <c r="C357" t="e">
        <v>#VALUE!</v>
      </c>
      <c r="D357" t="e">
        <v>#VALUE!</v>
      </c>
    </row>
    <row r="358" spans="1:4">
      <c r="A358">
        <v>0.9671232876712329</v>
      </c>
      <c r="B358" t="e">
        <v>#VALUE!</v>
      </c>
      <c r="C358" t="e">
        <v>#VALUE!</v>
      </c>
      <c r="D358" t="e">
        <v>#VALUE!</v>
      </c>
    </row>
    <row r="359" spans="1:4">
      <c r="A359">
        <v>0.96986301369863015</v>
      </c>
      <c r="B359" t="e">
        <v>#VALUE!</v>
      </c>
      <c r="C359" t="e">
        <v>#VALUE!</v>
      </c>
      <c r="D359" t="e">
        <v>#VALUE!</v>
      </c>
    </row>
    <row r="360" spans="1:4">
      <c r="A360">
        <v>0.9726027397260274</v>
      </c>
      <c r="B360" t="e">
        <v>#VALUE!</v>
      </c>
      <c r="C360" t="e">
        <v>#VALUE!</v>
      </c>
      <c r="D360" t="e">
        <v>#VALUE!</v>
      </c>
    </row>
    <row r="361" spans="1:4">
      <c r="A361">
        <v>0.97534246575342465</v>
      </c>
      <c r="B361" t="e">
        <v>#VALUE!</v>
      </c>
      <c r="C361" t="e">
        <v>#VALUE!</v>
      </c>
      <c r="D361" t="e">
        <v>#VALUE!</v>
      </c>
    </row>
    <row r="362" spans="1:4">
      <c r="A362">
        <v>0.9780821917808219</v>
      </c>
      <c r="B362" t="e">
        <v>#VALUE!</v>
      </c>
      <c r="C362" t="e">
        <v>#VALUE!</v>
      </c>
      <c r="D362" t="e">
        <v>#VALUE!</v>
      </c>
    </row>
    <row r="363" spans="1:4">
      <c r="A363">
        <v>0.98082191780821915</v>
      </c>
      <c r="B363" t="e">
        <v>#VALUE!</v>
      </c>
      <c r="C363" t="e">
        <v>#VALUE!</v>
      </c>
      <c r="D363" t="e">
        <v>#VALUE!</v>
      </c>
    </row>
    <row r="364" spans="1:4">
      <c r="A364">
        <v>0.98356164383561639</v>
      </c>
      <c r="B364" t="e">
        <v>#VALUE!</v>
      </c>
      <c r="C364" t="e">
        <v>#VALUE!</v>
      </c>
      <c r="D364" t="e">
        <v>#VALUE!</v>
      </c>
    </row>
    <row r="365" spans="1:4">
      <c r="A365">
        <v>0.98630136986301364</v>
      </c>
      <c r="B365" t="e">
        <v>#VALUE!</v>
      </c>
      <c r="C365" t="e">
        <v>#VALUE!</v>
      </c>
      <c r="D365" t="e">
        <v>#VALUE!</v>
      </c>
    </row>
    <row r="366" spans="1:4">
      <c r="A366">
        <v>0.989041095890411</v>
      </c>
      <c r="B366" t="e">
        <v>#VALUE!</v>
      </c>
      <c r="C366" t="e">
        <v>#VALUE!</v>
      </c>
      <c r="D366" t="e">
        <v>#VALUE!</v>
      </c>
    </row>
    <row r="367" spans="1:4">
      <c r="A367">
        <v>0.99178082191780825</v>
      </c>
      <c r="B367" t="e">
        <v>#VALUE!</v>
      </c>
      <c r="C367" t="e">
        <v>#VALUE!</v>
      </c>
      <c r="D367" t="e">
        <v>#VALUE!</v>
      </c>
    </row>
    <row r="368" spans="1:4">
      <c r="A368">
        <v>0.9945205479452055</v>
      </c>
      <c r="B368" t="e">
        <v>#VALUE!</v>
      </c>
      <c r="C368" t="e">
        <v>#VALUE!</v>
      </c>
      <c r="D368" t="e">
        <v>#VALUE!</v>
      </c>
    </row>
    <row r="369" spans="1:4">
      <c r="A369">
        <v>0.99726027397260275</v>
      </c>
      <c r="B369" t="e">
        <v>#VALUE!</v>
      </c>
      <c r="C369" t="e">
        <v>#VALUE!</v>
      </c>
      <c r="D369" t="e">
        <v>#VALUE!</v>
      </c>
    </row>
    <row r="370" spans="1:4">
      <c r="A370">
        <v>1</v>
      </c>
      <c r="B370" t="e">
        <v>#VALUE!</v>
      </c>
      <c r="C370" t="e">
        <v>#VALUE!</v>
      </c>
      <c r="D370" t="e">
        <v>#VALUE!</v>
      </c>
    </row>
    <row r="371" spans="1:4">
      <c r="A371">
        <v>1.0027397260273974</v>
      </c>
      <c r="B371" t="e">
        <v>#VALUE!</v>
      </c>
      <c r="C371" t="e">
        <v>#VALUE!</v>
      </c>
      <c r="D371" t="e">
        <v>#VALUE!</v>
      </c>
    </row>
    <row r="372" spans="1:4">
      <c r="A372">
        <v>1.0054794520547945</v>
      </c>
      <c r="B372" t="e">
        <v>#VALUE!</v>
      </c>
      <c r="C372" t="e">
        <v>#VALUE!</v>
      </c>
      <c r="D372" t="e">
        <v>#VALUE!</v>
      </c>
    </row>
    <row r="373" spans="1:4">
      <c r="A373">
        <v>1.0082191780821919</v>
      </c>
      <c r="B373" t="e">
        <v>#VALUE!</v>
      </c>
      <c r="C373" t="e">
        <v>#VALUE!</v>
      </c>
      <c r="D373" t="e">
        <v>#VALUE!</v>
      </c>
    </row>
    <row r="374" spans="1:4">
      <c r="A374">
        <v>1.010958904109589</v>
      </c>
      <c r="B374" t="e">
        <v>#VALUE!</v>
      </c>
      <c r="C374" t="e">
        <v>#VALUE!</v>
      </c>
      <c r="D374" t="e">
        <v>#VALUE!</v>
      </c>
    </row>
    <row r="375" spans="1:4">
      <c r="A375">
        <v>1.0136986301369864</v>
      </c>
      <c r="B375" t="e">
        <v>#VALUE!</v>
      </c>
      <c r="C375" t="e">
        <v>#VALUE!</v>
      </c>
      <c r="D375" t="e">
        <v>#VALUE!</v>
      </c>
    </row>
    <row r="376" spans="1:4">
      <c r="A376">
        <v>1.0164383561643835</v>
      </c>
      <c r="B376" t="e">
        <v>#VALUE!</v>
      </c>
      <c r="C376" t="e">
        <v>#VALUE!</v>
      </c>
      <c r="D376" t="e">
        <v>#VALUE!</v>
      </c>
    </row>
    <row r="377" spans="1:4">
      <c r="A377">
        <v>1.0191780821917809</v>
      </c>
      <c r="B377" t="e">
        <v>#VALUE!</v>
      </c>
      <c r="C377" t="e">
        <v>#VALUE!</v>
      </c>
      <c r="D377" t="e">
        <v>#VALUE!</v>
      </c>
    </row>
    <row r="378" spans="1:4">
      <c r="A378">
        <v>1.021917808219178</v>
      </c>
      <c r="B378" t="e">
        <v>#VALUE!</v>
      </c>
      <c r="C378" t="e">
        <v>#VALUE!</v>
      </c>
      <c r="D378" t="e">
        <v>#VALUE!</v>
      </c>
    </row>
    <row r="379" spans="1:4">
      <c r="A379">
        <v>1.0246575342465754</v>
      </c>
      <c r="B379" t="e">
        <v>#VALUE!</v>
      </c>
      <c r="C379" t="e">
        <v>#VALUE!</v>
      </c>
      <c r="D379" t="e">
        <v>#VALUE!</v>
      </c>
    </row>
    <row r="380" spans="1:4">
      <c r="A380">
        <v>1.0273972602739727</v>
      </c>
      <c r="B380" t="e">
        <v>#VALUE!</v>
      </c>
      <c r="C380" t="e">
        <v>#VALUE!</v>
      </c>
      <c r="D380" t="e">
        <v>#VALUE!</v>
      </c>
    </row>
    <row r="381" spans="1:4">
      <c r="A381">
        <v>1.0301369863013699</v>
      </c>
      <c r="B381" t="e">
        <v>#VALUE!</v>
      </c>
      <c r="C381" t="e">
        <v>#VALUE!</v>
      </c>
      <c r="D381" t="e">
        <v>#VALUE!</v>
      </c>
    </row>
    <row r="382" spans="1:4">
      <c r="A382">
        <v>1.0328767123287672</v>
      </c>
      <c r="B382" t="e">
        <v>#VALUE!</v>
      </c>
      <c r="C382" t="e">
        <v>#VALUE!</v>
      </c>
      <c r="D382" t="e">
        <v>#VALUE!</v>
      </c>
    </row>
    <row r="383" spans="1:4">
      <c r="A383">
        <v>1.0356164383561643</v>
      </c>
      <c r="B383" t="e">
        <v>#VALUE!</v>
      </c>
      <c r="C383" t="e">
        <v>#VALUE!</v>
      </c>
      <c r="D383" t="e">
        <v>#VALUE!</v>
      </c>
    </row>
    <row r="384" spans="1:4">
      <c r="A384">
        <v>1.0383561643835617</v>
      </c>
      <c r="B384" t="e">
        <v>#VALUE!</v>
      </c>
      <c r="C384" t="e">
        <v>#VALUE!</v>
      </c>
      <c r="D384" t="e">
        <v>#VALUE!</v>
      </c>
    </row>
    <row r="385" spans="1:4">
      <c r="A385">
        <v>1.0410958904109588</v>
      </c>
      <c r="B385" t="e">
        <v>#VALUE!</v>
      </c>
      <c r="C385" t="e">
        <v>#VALUE!</v>
      </c>
      <c r="D385" t="e">
        <v>#VALUE!</v>
      </c>
    </row>
    <row r="386" spans="1:4">
      <c r="A386">
        <v>1.0438356164383562</v>
      </c>
      <c r="B386" t="e">
        <v>#VALUE!</v>
      </c>
      <c r="C386" t="e">
        <v>#VALUE!</v>
      </c>
      <c r="D386" t="e">
        <v>#VALUE!</v>
      </c>
    </row>
    <row r="387" spans="1:4">
      <c r="A387">
        <v>1.0465753424657533</v>
      </c>
      <c r="B387" t="e">
        <v>#VALUE!</v>
      </c>
      <c r="C387" t="e">
        <v>#VALUE!</v>
      </c>
      <c r="D387" t="e">
        <v>#VALUE!</v>
      </c>
    </row>
    <row r="388" spans="1:4">
      <c r="A388">
        <v>1.0493150684931507</v>
      </c>
      <c r="B388" t="e">
        <v>#VALUE!</v>
      </c>
      <c r="C388" t="e">
        <v>#VALUE!</v>
      </c>
      <c r="D388" t="e">
        <v>#VALUE!</v>
      </c>
    </row>
    <row r="389" spans="1:4">
      <c r="A389">
        <v>1.0520547945205478</v>
      </c>
      <c r="B389" t="e">
        <v>#VALUE!</v>
      </c>
      <c r="C389" t="e">
        <v>#VALUE!</v>
      </c>
      <c r="D389" t="e">
        <v>#VALUE!</v>
      </c>
    </row>
    <row r="390" spans="1:4">
      <c r="A390">
        <v>1.0547945205479452</v>
      </c>
      <c r="B390" t="e">
        <v>#VALUE!</v>
      </c>
      <c r="C390" t="e">
        <v>#VALUE!</v>
      </c>
      <c r="D390" t="e">
        <v>#VALUE!</v>
      </c>
    </row>
    <row r="391" spans="1:4">
      <c r="A391">
        <v>1.0575342465753426</v>
      </c>
      <c r="B391" t="e">
        <v>#VALUE!</v>
      </c>
      <c r="C391" t="e">
        <v>#VALUE!</v>
      </c>
      <c r="D391" t="e">
        <v>#VALUE!</v>
      </c>
    </row>
    <row r="392" spans="1:4">
      <c r="A392">
        <v>1.0602739726027397</v>
      </c>
      <c r="B392" t="e">
        <v>#VALUE!</v>
      </c>
      <c r="C392" t="e">
        <v>#VALUE!</v>
      </c>
      <c r="D392" t="e">
        <v>#VALUE!</v>
      </c>
    </row>
    <row r="393" spans="1:4">
      <c r="A393">
        <v>1.0630136986301371</v>
      </c>
      <c r="B393" t="e">
        <v>#VALUE!</v>
      </c>
      <c r="C393" t="e">
        <v>#VALUE!</v>
      </c>
      <c r="D393" t="e">
        <v>#VALUE!</v>
      </c>
    </row>
    <row r="394" spans="1:4">
      <c r="A394">
        <v>1.0657534246575342</v>
      </c>
      <c r="B394" t="e">
        <v>#VALUE!</v>
      </c>
      <c r="C394" t="e">
        <v>#VALUE!</v>
      </c>
      <c r="D394" t="e">
        <v>#VALUE!</v>
      </c>
    </row>
    <row r="395" spans="1:4">
      <c r="A395">
        <v>1.0684931506849316</v>
      </c>
      <c r="B395" t="e">
        <v>#VALUE!</v>
      </c>
      <c r="C395" t="e">
        <v>#VALUE!</v>
      </c>
      <c r="D395" t="e">
        <v>#VALUE!</v>
      </c>
    </row>
    <row r="396" spans="1:4">
      <c r="A396">
        <v>1.0712328767123287</v>
      </c>
      <c r="B396" t="e">
        <v>#VALUE!</v>
      </c>
      <c r="C396" t="e">
        <v>#VALUE!</v>
      </c>
      <c r="D396" t="e">
        <v>#VALUE!</v>
      </c>
    </row>
    <row r="397" spans="1:4">
      <c r="A397">
        <v>1.0739726027397261</v>
      </c>
      <c r="B397" t="e">
        <v>#VALUE!</v>
      </c>
      <c r="C397" t="e">
        <v>#VALUE!</v>
      </c>
      <c r="D397" t="e">
        <v>#VALUE!</v>
      </c>
    </row>
    <row r="398" spans="1:4">
      <c r="A398">
        <v>1.0767123287671232</v>
      </c>
      <c r="B398" t="e">
        <v>#VALUE!</v>
      </c>
      <c r="C398" t="e">
        <v>#VALUE!</v>
      </c>
      <c r="D398" t="e">
        <v>#VALUE!</v>
      </c>
    </row>
    <row r="399" spans="1:4">
      <c r="A399">
        <v>1.0794520547945206</v>
      </c>
      <c r="B399" t="e">
        <v>#VALUE!</v>
      </c>
      <c r="C399" t="e">
        <v>#VALUE!</v>
      </c>
      <c r="D399" t="e">
        <v>#VALUE!</v>
      </c>
    </row>
    <row r="400" spans="1:4">
      <c r="A400">
        <v>1.0821917808219179</v>
      </c>
      <c r="B400" t="e">
        <v>#VALUE!</v>
      </c>
      <c r="C400" t="e">
        <v>#VALUE!</v>
      </c>
      <c r="D400" t="e">
        <v>#VALUE!</v>
      </c>
    </row>
    <row r="401" spans="1:4">
      <c r="A401">
        <v>1.0849315068493151</v>
      </c>
      <c r="B401" t="e">
        <v>#VALUE!</v>
      </c>
      <c r="C401" t="e">
        <v>#VALUE!</v>
      </c>
      <c r="D401" t="e">
        <v>#VALUE!</v>
      </c>
    </row>
    <row r="402" spans="1:4">
      <c r="A402" t="e">
        <v>#N/A</v>
      </c>
      <c r="B402" t="e">
        <v>#VALUE!</v>
      </c>
      <c r="C402" t="e">
        <v>#VALUE!</v>
      </c>
      <c r="D402" t="e">
        <v>#VALUE!</v>
      </c>
    </row>
    <row r="403" spans="1:4">
      <c r="A403" t="e">
        <v>#N/A</v>
      </c>
      <c r="B403" t="e">
        <v>#VALUE!</v>
      </c>
      <c r="C403" t="e">
        <v>#VALUE!</v>
      </c>
      <c r="D403" t="e">
        <v>#VALUE!</v>
      </c>
    </row>
    <row r="404" spans="1:4">
      <c r="A404" t="e">
        <v>#N/A</v>
      </c>
      <c r="B404" t="e">
        <v>#VALUE!</v>
      </c>
      <c r="C404" t="e">
        <v>#VALUE!</v>
      </c>
      <c r="D404" t="e">
        <v>#VALUE!</v>
      </c>
    </row>
    <row r="405" spans="1:4">
      <c r="A405" t="e">
        <v>#N/A</v>
      </c>
      <c r="B405" t="e">
        <v>#VALUE!</v>
      </c>
      <c r="C405" t="e">
        <v>#VALUE!</v>
      </c>
      <c r="D405" t="e">
        <v>#VALUE!</v>
      </c>
    </row>
    <row r="406" spans="1:4">
      <c r="A406" t="e">
        <v>#N/A</v>
      </c>
      <c r="B406" t="e">
        <v>#VALUE!</v>
      </c>
      <c r="C406" t="e">
        <v>#VALUE!</v>
      </c>
      <c r="D406" t="e">
        <v>#VALUE!</v>
      </c>
    </row>
    <row r="407" spans="1:4">
      <c r="A407" t="e">
        <v>#N/A</v>
      </c>
      <c r="B407" t="e">
        <v>#VALUE!</v>
      </c>
      <c r="C407" t="e">
        <v>#VALUE!</v>
      </c>
      <c r="D407" t="e">
        <v>#VALUE!</v>
      </c>
    </row>
    <row r="408" spans="1:4">
      <c r="A408" t="e">
        <v>#N/A</v>
      </c>
      <c r="B408" t="e">
        <v>#VALUE!</v>
      </c>
      <c r="C408" t="e">
        <v>#VALUE!</v>
      </c>
      <c r="D408" t="e">
        <v>#VALUE!</v>
      </c>
    </row>
    <row r="409" spans="1:4">
      <c r="A409" t="e">
        <v>#N/A</v>
      </c>
      <c r="B409" t="e">
        <v>#VALUE!</v>
      </c>
      <c r="C409" t="e">
        <v>#VALUE!</v>
      </c>
      <c r="D409" t="e">
        <v>#VALUE!</v>
      </c>
    </row>
    <row r="410" spans="1:4">
      <c r="A410" t="e">
        <v>#N/A</v>
      </c>
      <c r="B410" t="e">
        <v>#VALUE!</v>
      </c>
      <c r="C410" t="e">
        <v>#VALUE!</v>
      </c>
      <c r="D410" t="e">
        <v>#VALUE!</v>
      </c>
    </row>
    <row r="411" spans="1:4">
      <c r="A411" t="e">
        <v>#N/A</v>
      </c>
      <c r="B411" t="e">
        <v>#VALUE!</v>
      </c>
      <c r="C411" t="e">
        <v>#VALUE!</v>
      </c>
      <c r="D411" t="e">
        <v>#VALUE!</v>
      </c>
    </row>
    <row r="412" spans="1:4">
      <c r="A412" t="e">
        <v>#N/A</v>
      </c>
      <c r="B412" t="e">
        <v>#VALUE!</v>
      </c>
      <c r="C412" t="e">
        <v>#VALUE!</v>
      </c>
      <c r="D412" t="e">
        <v>#VALUE!</v>
      </c>
    </row>
    <row r="413" spans="1:4">
      <c r="A413" t="e">
        <v>#N/A</v>
      </c>
      <c r="B413" t="e">
        <v>#VALUE!</v>
      </c>
      <c r="C413" t="e">
        <v>#VALUE!</v>
      </c>
      <c r="D413" t="e">
        <v>#VALUE!</v>
      </c>
    </row>
    <row r="414" spans="1:4">
      <c r="A414" t="e">
        <v>#N/A</v>
      </c>
      <c r="B414" t="e">
        <v>#VALUE!</v>
      </c>
      <c r="C414" t="e">
        <v>#VALUE!</v>
      </c>
      <c r="D414" t="e">
        <v>#VALUE!</v>
      </c>
    </row>
    <row r="415" spans="1:4">
      <c r="A415" t="e">
        <v>#N/A</v>
      </c>
      <c r="B415" t="e">
        <v>#VALUE!</v>
      </c>
      <c r="C415" t="e">
        <v>#VALUE!</v>
      </c>
      <c r="D415" t="e">
        <v>#VALUE!</v>
      </c>
    </row>
    <row r="416" spans="1:4">
      <c r="A416" t="e">
        <v>#N/A</v>
      </c>
      <c r="B416" t="e">
        <v>#VALUE!</v>
      </c>
      <c r="C416" t="e">
        <v>#VALUE!</v>
      </c>
      <c r="D416" t="e">
        <v>#VALUE!</v>
      </c>
    </row>
    <row r="417" spans="1:4">
      <c r="A417" t="e">
        <v>#N/A</v>
      </c>
      <c r="B417" t="e">
        <v>#VALUE!</v>
      </c>
      <c r="C417" t="e">
        <v>#VALUE!</v>
      </c>
      <c r="D417" t="e">
        <v>#VALUE!</v>
      </c>
    </row>
    <row r="418" spans="1:4">
      <c r="A418" t="e">
        <v>#N/A</v>
      </c>
      <c r="B418" t="e">
        <v>#VALUE!</v>
      </c>
      <c r="C418" t="e">
        <v>#VALUE!</v>
      </c>
      <c r="D418" t="e">
        <v>#VALUE!</v>
      </c>
    </row>
    <row r="419" spans="1:4">
      <c r="A419" t="e">
        <v>#N/A</v>
      </c>
      <c r="B419" t="e">
        <v>#VALUE!</v>
      </c>
      <c r="C419" t="e">
        <v>#VALUE!</v>
      </c>
      <c r="D419" t="e">
        <v>#VALUE!</v>
      </c>
    </row>
    <row r="420" spans="1:4">
      <c r="A420" t="e">
        <v>#N/A</v>
      </c>
      <c r="B420" t="e">
        <v>#VALUE!</v>
      </c>
      <c r="C420" t="e">
        <v>#VALUE!</v>
      </c>
      <c r="D420" t="e">
        <v>#VALUE!</v>
      </c>
    </row>
    <row r="421" spans="1:4">
      <c r="A421" t="e">
        <v>#N/A</v>
      </c>
      <c r="B421" t="e">
        <v>#VALUE!</v>
      </c>
      <c r="C421" t="e">
        <v>#VALUE!</v>
      </c>
      <c r="D421" t="e">
        <v>#VALUE!</v>
      </c>
    </row>
    <row r="422" spans="1:4">
      <c r="A422" t="e">
        <v>#N/A</v>
      </c>
      <c r="B422" t="e">
        <v>#VALUE!</v>
      </c>
      <c r="C422" t="e">
        <v>#VALUE!</v>
      </c>
      <c r="D422" t="e">
        <v>#VALUE!</v>
      </c>
    </row>
    <row r="423" spans="1:4">
      <c r="A423" t="e">
        <v>#N/A</v>
      </c>
      <c r="B423" t="e">
        <v>#VALUE!</v>
      </c>
      <c r="C423" t="e">
        <v>#VALUE!</v>
      </c>
      <c r="D423" t="e">
        <v>#VALUE!</v>
      </c>
    </row>
    <row r="424" spans="1:4">
      <c r="A424" t="e">
        <v>#N/A</v>
      </c>
      <c r="B424" t="e">
        <v>#VALUE!</v>
      </c>
      <c r="C424" t="e">
        <v>#VALUE!</v>
      </c>
      <c r="D424" t="e">
        <v>#VALUE!</v>
      </c>
    </row>
    <row r="425" spans="1:4">
      <c r="A425" t="e">
        <v>#N/A</v>
      </c>
      <c r="B425" t="e">
        <v>#VALUE!</v>
      </c>
      <c r="C425" t="e">
        <v>#VALUE!</v>
      </c>
      <c r="D425" t="e">
        <v>#VALUE!</v>
      </c>
    </row>
    <row r="426" spans="1:4">
      <c r="A426" t="e">
        <v>#N/A</v>
      </c>
      <c r="B426" t="e">
        <v>#VALUE!</v>
      </c>
      <c r="C426" t="e">
        <v>#VALUE!</v>
      </c>
      <c r="D426" t="e">
        <v>#VALUE!</v>
      </c>
    </row>
    <row r="427" spans="1:4">
      <c r="A427" t="e">
        <v>#N/A</v>
      </c>
      <c r="B427" t="e">
        <v>#VALUE!</v>
      </c>
      <c r="C427" t="e">
        <v>#VALUE!</v>
      </c>
      <c r="D427" t="e">
        <v>#VALUE!</v>
      </c>
    </row>
    <row r="428" spans="1:4">
      <c r="A428" t="e">
        <v>#N/A</v>
      </c>
      <c r="B428" t="e">
        <v>#VALUE!</v>
      </c>
      <c r="C428" t="e">
        <v>#VALUE!</v>
      </c>
      <c r="D428" t="e">
        <v>#VALUE!</v>
      </c>
    </row>
    <row r="429" spans="1:4">
      <c r="A429" t="e">
        <v>#N/A</v>
      </c>
      <c r="B429" t="e">
        <v>#VALUE!</v>
      </c>
      <c r="C429" t="e">
        <v>#VALUE!</v>
      </c>
      <c r="D429" t="e">
        <v>#VALUE!</v>
      </c>
    </row>
    <row r="430" spans="1:4">
      <c r="A430" t="e">
        <v>#N/A</v>
      </c>
      <c r="B430" t="e">
        <v>#VALUE!</v>
      </c>
      <c r="C430" t="e">
        <v>#VALUE!</v>
      </c>
      <c r="D430" t="e">
        <v>#VALUE!</v>
      </c>
    </row>
    <row r="431" spans="1:4">
      <c r="A431" t="e">
        <v>#N/A</v>
      </c>
      <c r="B431" t="e">
        <v>#VALUE!</v>
      </c>
      <c r="C431" t="e">
        <v>#VALUE!</v>
      </c>
      <c r="D431" t="e">
        <v>#VALUE!</v>
      </c>
    </row>
    <row r="432" spans="1:4">
      <c r="A432" t="e">
        <v>#N/A</v>
      </c>
      <c r="B432" t="e">
        <v>#VALUE!</v>
      </c>
      <c r="C432" t="e">
        <v>#VALUE!</v>
      </c>
      <c r="D432" t="e">
        <v>#VALUE!</v>
      </c>
    </row>
    <row r="433" spans="1:4">
      <c r="A433" t="e">
        <v>#N/A</v>
      </c>
      <c r="B433" t="e">
        <v>#VALUE!</v>
      </c>
      <c r="C433" t="e">
        <v>#VALUE!</v>
      </c>
      <c r="D433" t="e">
        <v>#VALUE!</v>
      </c>
    </row>
    <row r="434" spans="1:4">
      <c r="A434" t="e">
        <v>#N/A</v>
      </c>
      <c r="B434" t="e">
        <v>#VALUE!</v>
      </c>
      <c r="C434" t="e">
        <v>#VALUE!</v>
      </c>
      <c r="D434" t="e">
        <v>#VALUE!</v>
      </c>
    </row>
    <row r="435" spans="1:4">
      <c r="A435" t="e">
        <v>#N/A</v>
      </c>
      <c r="B435" t="e">
        <v>#VALUE!</v>
      </c>
      <c r="C435" t="e">
        <v>#VALUE!</v>
      </c>
      <c r="D435" t="e">
        <v>#VALUE!</v>
      </c>
    </row>
    <row r="436" spans="1:4">
      <c r="A436" t="e">
        <v>#N/A</v>
      </c>
      <c r="B436" t="e">
        <v>#VALUE!</v>
      </c>
      <c r="C436" t="e">
        <v>#VALUE!</v>
      </c>
      <c r="D436" t="e">
        <v>#VALUE!</v>
      </c>
    </row>
    <row r="437" spans="1:4">
      <c r="A437" t="e">
        <v>#N/A</v>
      </c>
      <c r="B437" t="e">
        <v>#VALUE!</v>
      </c>
      <c r="C437" t="e">
        <v>#VALUE!</v>
      </c>
      <c r="D437" t="e">
        <v>#VALUE!</v>
      </c>
    </row>
    <row r="438" spans="1:4">
      <c r="A438" t="e">
        <v>#N/A</v>
      </c>
      <c r="B438" t="e">
        <v>#VALUE!</v>
      </c>
      <c r="C438" t="e">
        <v>#VALUE!</v>
      </c>
      <c r="D438" t="e">
        <v>#VALUE!</v>
      </c>
    </row>
    <row r="439" spans="1:4">
      <c r="A439" t="e">
        <v>#N/A</v>
      </c>
      <c r="B439" t="e">
        <v>#VALUE!</v>
      </c>
      <c r="C439" t="e">
        <v>#VALUE!</v>
      </c>
      <c r="D439" t="e">
        <v>#VALUE!</v>
      </c>
    </row>
    <row r="440" spans="1:4">
      <c r="A440" t="e">
        <v>#N/A</v>
      </c>
      <c r="B440" t="e">
        <v>#VALUE!</v>
      </c>
      <c r="C440" t="e">
        <v>#VALUE!</v>
      </c>
      <c r="D440" t="e">
        <v>#VALUE!</v>
      </c>
    </row>
    <row r="441" spans="1:4">
      <c r="A441" t="e">
        <v>#N/A</v>
      </c>
      <c r="B441" t="e">
        <v>#VALUE!</v>
      </c>
      <c r="C441" t="e">
        <v>#VALUE!</v>
      </c>
      <c r="D441" t="e">
        <v>#VALUE!</v>
      </c>
    </row>
    <row r="442" spans="1:4">
      <c r="A442" t="e">
        <v>#N/A</v>
      </c>
      <c r="B442" t="e">
        <v>#VALUE!</v>
      </c>
      <c r="C442" t="e">
        <v>#VALUE!</v>
      </c>
      <c r="D442" t="e">
        <v>#VALUE!</v>
      </c>
    </row>
    <row r="443" spans="1:4">
      <c r="A443" t="e">
        <v>#N/A</v>
      </c>
      <c r="B443" t="e">
        <v>#VALUE!</v>
      </c>
      <c r="C443" t="e">
        <v>#VALUE!</v>
      </c>
      <c r="D443" t="e">
        <v>#VALUE!</v>
      </c>
    </row>
    <row r="444" spans="1:4">
      <c r="A444" t="e">
        <v>#N/A</v>
      </c>
      <c r="B444" t="e">
        <v>#VALUE!</v>
      </c>
      <c r="C444" t="e">
        <v>#VALUE!</v>
      </c>
      <c r="D444" t="e">
        <v>#VALUE!</v>
      </c>
    </row>
    <row r="445" spans="1:4">
      <c r="A445" t="e">
        <v>#N/A</v>
      </c>
      <c r="B445" t="e">
        <v>#VALUE!</v>
      </c>
      <c r="C445" t="e">
        <v>#VALUE!</v>
      </c>
      <c r="D445" t="e">
        <v>#VALUE!</v>
      </c>
    </row>
    <row r="446" spans="1:4">
      <c r="A446" t="e">
        <v>#N/A</v>
      </c>
      <c r="B446" t="e">
        <v>#VALUE!</v>
      </c>
      <c r="C446" t="e">
        <v>#VALUE!</v>
      </c>
      <c r="D446" t="e">
        <v>#VALUE!</v>
      </c>
    </row>
    <row r="447" spans="1:4">
      <c r="A447" t="e">
        <v>#N/A</v>
      </c>
      <c r="B447" t="e">
        <v>#VALUE!</v>
      </c>
      <c r="C447" t="e">
        <v>#VALUE!</v>
      </c>
      <c r="D447" t="e">
        <v>#VALUE!</v>
      </c>
    </row>
    <row r="448" spans="1:4">
      <c r="A448" t="e">
        <v>#N/A</v>
      </c>
      <c r="B448" t="e">
        <v>#VALUE!</v>
      </c>
      <c r="C448" t="e">
        <v>#VALUE!</v>
      </c>
      <c r="D448" t="e">
        <v>#VALUE!</v>
      </c>
    </row>
    <row r="449" spans="1:4">
      <c r="A449" t="e">
        <v>#N/A</v>
      </c>
      <c r="B449" t="e">
        <v>#VALUE!</v>
      </c>
      <c r="C449" t="e">
        <v>#VALUE!</v>
      </c>
      <c r="D449" t="e">
        <v>#VALUE!</v>
      </c>
    </row>
    <row r="450" spans="1:4">
      <c r="A450" t="e">
        <v>#N/A</v>
      </c>
      <c r="B450" t="e">
        <v>#VALUE!</v>
      </c>
      <c r="C450" t="e">
        <v>#VALUE!</v>
      </c>
      <c r="D450" t="e">
        <v>#VALUE!</v>
      </c>
    </row>
    <row r="451" spans="1:4">
      <c r="A451" t="e">
        <v>#N/A</v>
      </c>
      <c r="B451" t="e">
        <v>#VALUE!</v>
      </c>
      <c r="C451" t="e">
        <v>#VALUE!</v>
      </c>
      <c r="D451" t="e">
        <v>#VALUE!</v>
      </c>
    </row>
    <row r="452" spans="1:4">
      <c r="A452" t="e">
        <v>#N/A</v>
      </c>
      <c r="B452" t="e">
        <v>#VALUE!</v>
      </c>
      <c r="C452" t="e">
        <v>#VALUE!</v>
      </c>
      <c r="D452" t="e">
        <v>#VALUE!</v>
      </c>
    </row>
    <row r="453" spans="1:4">
      <c r="A453" t="e">
        <v>#N/A</v>
      </c>
      <c r="B453" t="e">
        <v>#VALUE!</v>
      </c>
      <c r="C453" t="e">
        <v>#VALUE!</v>
      </c>
      <c r="D453" t="e">
        <v>#VALUE!</v>
      </c>
    </row>
    <row r="454" spans="1:4">
      <c r="A454" t="e">
        <v>#N/A</v>
      </c>
      <c r="B454" t="e">
        <v>#VALUE!</v>
      </c>
      <c r="C454" t="e">
        <v>#VALUE!</v>
      </c>
      <c r="D454" t="e">
        <v>#VALUE!</v>
      </c>
    </row>
    <row r="455" spans="1:4">
      <c r="A455" t="e">
        <v>#N/A</v>
      </c>
      <c r="B455" t="e">
        <v>#VALUE!</v>
      </c>
      <c r="C455" t="e">
        <v>#VALUE!</v>
      </c>
      <c r="D455" t="e">
        <v>#VALUE!</v>
      </c>
    </row>
    <row r="456" spans="1:4">
      <c r="A456" t="e">
        <v>#N/A</v>
      </c>
      <c r="B456" t="e">
        <v>#VALUE!</v>
      </c>
      <c r="C456" t="e">
        <v>#VALUE!</v>
      </c>
      <c r="D456" t="e">
        <v>#VALUE!</v>
      </c>
    </row>
    <row r="457" spans="1:4">
      <c r="A457" t="e">
        <v>#N/A</v>
      </c>
      <c r="B457" t="e">
        <v>#VALUE!</v>
      </c>
      <c r="C457" t="e">
        <v>#VALUE!</v>
      </c>
      <c r="D457" t="e">
        <v>#VALUE!</v>
      </c>
    </row>
    <row r="458" spans="1:4">
      <c r="A458" t="e">
        <v>#N/A</v>
      </c>
      <c r="B458" t="e">
        <v>#VALUE!</v>
      </c>
      <c r="C458" t="e">
        <v>#VALUE!</v>
      </c>
      <c r="D458" t="e">
        <v>#VALUE!</v>
      </c>
    </row>
    <row r="459" spans="1:4">
      <c r="A459" t="e">
        <v>#N/A</v>
      </c>
      <c r="B459" t="e">
        <v>#VALUE!</v>
      </c>
      <c r="C459" t="e">
        <v>#VALUE!</v>
      </c>
      <c r="D459" t="e">
        <v>#VALUE!</v>
      </c>
    </row>
    <row r="460" spans="1:4">
      <c r="A460" t="e">
        <v>#N/A</v>
      </c>
      <c r="B460" t="e">
        <v>#VALUE!</v>
      </c>
      <c r="C460" t="e">
        <v>#VALUE!</v>
      </c>
      <c r="D460" t="e">
        <v>#VALUE!</v>
      </c>
    </row>
    <row r="461" spans="1:4">
      <c r="A461" t="e">
        <v>#N/A</v>
      </c>
      <c r="B461" t="e">
        <v>#VALUE!</v>
      </c>
      <c r="C461" t="e">
        <v>#VALUE!</v>
      </c>
      <c r="D461" t="e">
        <v>#VALUE!</v>
      </c>
    </row>
    <row r="462" spans="1:4">
      <c r="A462" t="e">
        <v>#N/A</v>
      </c>
      <c r="B462" t="e">
        <v>#VALUE!</v>
      </c>
      <c r="C462" t="e">
        <v>#VALUE!</v>
      </c>
      <c r="D462" t="e">
        <v>#VALUE!</v>
      </c>
    </row>
    <row r="463" spans="1:4">
      <c r="A463" t="e">
        <v>#N/A</v>
      </c>
      <c r="B463" t="e">
        <v>#VALUE!</v>
      </c>
      <c r="C463" t="e">
        <v>#VALUE!</v>
      </c>
      <c r="D463" t="e">
        <v>#VALUE!</v>
      </c>
    </row>
    <row r="464" spans="1:4">
      <c r="A464" t="e">
        <v>#N/A</v>
      </c>
      <c r="B464" t="e">
        <v>#VALUE!</v>
      </c>
      <c r="C464" t="e">
        <v>#VALUE!</v>
      </c>
      <c r="D464" t="e">
        <v>#VALUE!</v>
      </c>
    </row>
    <row r="465" spans="1:4">
      <c r="A465" t="e">
        <v>#N/A</v>
      </c>
      <c r="B465" t="e">
        <v>#VALUE!</v>
      </c>
      <c r="C465" t="e">
        <v>#VALUE!</v>
      </c>
      <c r="D465" t="e">
        <v>#VALUE!</v>
      </c>
    </row>
    <row r="466" spans="1:4">
      <c r="A466" t="e">
        <v>#N/A</v>
      </c>
      <c r="B466" t="e">
        <v>#VALUE!</v>
      </c>
      <c r="C466" t="e">
        <v>#VALUE!</v>
      </c>
      <c r="D466" t="e">
        <v>#VALUE!</v>
      </c>
    </row>
    <row r="467" spans="1:4">
      <c r="A467" t="e">
        <v>#N/A</v>
      </c>
      <c r="B467" t="e">
        <v>#VALUE!</v>
      </c>
      <c r="C467" t="e">
        <v>#VALUE!</v>
      </c>
      <c r="D467" t="e">
        <v>#VALUE!</v>
      </c>
    </row>
    <row r="468" spans="1:4">
      <c r="A468" t="e">
        <v>#N/A</v>
      </c>
      <c r="B468" t="e">
        <v>#VALUE!</v>
      </c>
      <c r="C468" t="e">
        <v>#VALUE!</v>
      </c>
      <c r="D468" t="e">
        <v>#VALUE!</v>
      </c>
    </row>
    <row r="469" spans="1:4">
      <c r="A469" t="e">
        <v>#N/A</v>
      </c>
      <c r="B469" t="e">
        <v>#VALUE!</v>
      </c>
      <c r="C469" t="e">
        <v>#VALUE!</v>
      </c>
      <c r="D469" t="e">
        <v>#VALUE!</v>
      </c>
    </row>
    <row r="470" spans="1:4">
      <c r="A470" t="e">
        <v>#N/A</v>
      </c>
      <c r="B470" t="e">
        <v>#VALUE!</v>
      </c>
      <c r="C470" t="e">
        <v>#VALUE!</v>
      </c>
      <c r="D470" t="e">
        <v>#VALUE!</v>
      </c>
    </row>
    <row r="471" spans="1:4">
      <c r="A471" t="e">
        <v>#N/A</v>
      </c>
      <c r="B471" t="e">
        <v>#VALUE!</v>
      </c>
      <c r="C471" t="e">
        <v>#VALUE!</v>
      </c>
      <c r="D471" t="e">
        <v>#VALUE!</v>
      </c>
    </row>
    <row r="472" spans="1:4">
      <c r="A472" t="e">
        <v>#N/A</v>
      </c>
      <c r="B472" t="e">
        <v>#VALUE!</v>
      </c>
      <c r="C472" t="e">
        <v>#VALUE!</v>
      </c>
      <c r="D472" t="e">
        <v>#VALUE!</v>
      </c>
    </row>
    <row r="473" spans="1:4">
      <c r="A473" t="e">
        <v>#N/A</v>
      </c>
      <c r="B473" t="e">
        <v>#VALUE!</v>
      </c>
      <c r="C473" t="e">
        <v>#VALUE!</v>
      </c>
      <c r="D473" t="e">
        <v>#VALUE!</v>
      </c>
    </row>
    <row r="474" spans="1:4">
      <c r="A474" t="e">
        <v>#N/A</v>
      </c>
      <c r="B474" t="e">
        <v>#VALUE!</v>
      </c>
      <c r="C474" t="e">
        <v>#VALUE!</v>
      </c>
      <c r="D474" t="e">
        <v>#VALUE!</v>
      </c>
    </row>
    <row r="475" spans="1:4">
      <c r="A475" t="e">
        <v>#N/A</v>
      </c>
      <c r="B475" t="e">
        <v>#VALUE!</v>
      </c>
      <c r="C475" t="e">
        <v>#VALUE!</v>
      </c>
      <c r="D475" t="e">
        <v>#VALUE!</v>
      </c>
    </row>
    <row r="476" spans="1:4">
      <c r="A476" t="e">
        <v>#N/A</v>
      </c>
      <c r="B476" t="e">
        <v>#VALUE!</v>
      </c>
      <c r="C476" t="e">
        <v>#VALUE!</v>
      </c>
      <c r="D476" t="e">
        <v>#VALUE!</v>
      </c>
    </row>
    <row r="477" spans="1:4">
      <c r="A477" t="e">
        <v>#N/A</v>
      </c>
      <c r="B477" t="e">
        <v>#VALUE!</v>
      </c>
      <c r="C477" t="e">
        <v>#VALUE!</v>
      </c>
      <c r="D477" t="e">
        <v>#VALUE!</v>
      </c>
    </row>
    <row r="478" spans="1:4">
      <c r="A478" t="e">
        <v>#N/A</v>
      </c>
      <c r="B478" t="e">
        <v>#VALUE!</v>
      </c>
      <c r="C478" t="e">
        <v>#VALUE!</v>
      </c>
      <c r="D478" t="e">
        <v>#VALUE!</v>
      </c>
    </row>
    <row r="479" spans="1:4">
      <c r="A479" t="e">
        <v>#N/A</v>
      </c>
      <c r="B479" t="e">
        <v>#VALUE!</v>
      </c>
      <c r="C479" t="e">
        <v>#VALUE!</v>
      </c>
      <c r="D479" t="e">
        <v>#VALUE!</v>
      </c>
    </row>
    <row r="480" spans="1:4">
      <c r="A480" t="e">
        <v>#N/A</v>
      </c>
      <c r="B480" t="e">
        <v>#VALUE!</v>
      </c>
      <c r="C480" t="e">
        <v>#VALUE!</v>
      </c>
      <c r="D480" t="e">
        <v>#VALUE!</v>
      </c>
    </row>
    <row r="481" spans="1:4">
      <c r="A481" t="e">
        <v>#N/A</v>
      </c>
      <c r="B481" t="e">
        <v>#VALUE!</v>
      </c>
      <c r="C481" t="e">
        <v>#VALUE!</v>
      </c>
      <c r="D481" t="e">
        <v>#VALUE!</v>
      </c>
    </row>
    <row r="482" spans="1:4">
      <c r="A482" t="e">
        <v>#N/A</v>
      </c>
      <c r="B482" t="e">
        <v>#VALUE!</v>
      </c>
      <c r="C482" t="e">
        <v>#VALUE!</v>
      </c>
      <c r="D482" t="e">
        <v>#VALUE!</v>
      </c>
    </row>
    <row r="483" spans="1:4">
      <c r="A483" t="e">
        <v>#N/A</v>
      </c>
      <c r="B483" t="e">
        <v>#VALUE!</v>
      </c>
      <c r="C483" t="e">
        <v>#VALUE!</v>
      </c>
      <c r="D483" t="e">
        <v>#VALUE!</v>
      </c>
    </row>
    <row r="484" spans="1:4">
      <c r="A484" t="e">
        <v>#N/A</v>
      </c>
      <c r="B484" t="e">
        <v>#VALUE!</v>
      </c>
      <c r="C484" t="e">
        <v>#VALUE!</v>
      </c>
      <c r="D484" t="e">
        <v>#VALUE!</v>
      </c>
    </row>
    <row r="485" spans="1:4">
      <c r="A485" t="e">
        <v>#N/A</v>
      </c>
      <c r="B485" t="e">
        <v>#VALUE!</v>
      </c>
      <c r="C485" t="e">
        <v>#VALUE!</v>
      </c>
      <c r="D485" t="e">
        <v>#VALUE!</v>
      </c>
    </row>
    <row r="486" spans="1:4">
      <c r="A486" t="e">
        <v>#N/A</v>
      </c>
      <c r="B486" t="e">
        <v>#VALUE!</v>
      </c>
      <c r="C486" t="e">
        <v>#VALUE!</v>
      </c>
      <c r="D486" t="e">
        <v>#VALUE!</v>
      </c>
    </row>
    <row r="487" spans="1:4">
      <c r="A487" t="e">
        <v>#N/A</v>
      </c>
      <c r="B487" t="e">
        <v>#VALUE!</v>
      </c>
      <c r="C487" t="e">
        <v>#VALUE!</v>
      </c>
      <c r="D487" t="e">
        <v>#VALUE!</v>
      </c>
    </row>
    <row r="488" spans="1:4">
      <c r="A488" t="e">
        <v>#N/A</v>
      </c>
      <c r="B488" t="e">
        <v>#VALUE!</v>
      </c>
      <c r="C488" t="e">
        <v>#VALUE!</v>
      </c>
      <c r="D488" t="e">
        <v>#VALUE!</v>
      </c>
    </row>
    <row r="489" spans="1:4">
      <c r="A489" t="e">
        <v>#N/A</v>
      </c>
      <c r="B489" t="e">
        <v>#VALUE!</v>
      </c>
      <c r="C489" t="e">
        <v>#VALUE!</v>
      </c>
      <c r="D489" t="e">
        <v>#VALUE!</v>
      </c>
    </row>
    <row r="490" spans="1:4">
      <c r="A490" t="e">
        <v>#N/A</v>
      </c>
      <c r="B490" t="e">
        <v>#VALUE!</v>
      </c>
      <c r="C490" t="e">
        <v>#VALUE!</v>
      </c>
      <c r="D490" t="e">
        <v>#VALUE!</v>
      </c>
    </row>
    <row r="491" spans="1:4">
      <c r="A491" t="e">
        <v>#N/A</v>
      </c>
      <c r="B491" t="e">
        <v>#VALUE!</v>
      </c>
      <c r="C491" t="e">
        <v>#VALUE!</v>
      </c>
      <c r="D491" t="e">
        <v>#VALUE!</v>
      </c>
    </row>
    <row r="492" spans="1:4">
      <c r="A492" t="e">
        <v>#N/A</v>
      </c>
      <c r="B492" t="e">
        <v>#VALUE!</v>
      </c>
      <c r="C492" t="e">
        <v>#VALUE!</v>
      </c>
      <c r="D492" t="e">
        <v>#VALUE!</v>
      </c>
    </row>
    <row r="493" spans="1:4">
      <c r="A493" t="e">
        <v>#N/A</v>
      </c>
      <c r="B493" t="e">
        <v>#VALUE!</v>
      </c>
      <c r="C493" t="e">
        <v>#VALUE!</v>
      </c>
      <c r="D493" t="e">
        <v>#VALUE!</v>
      </c>
    </row>
    <row r="494" spans="1:4">
      <c r="A494" t="e">
        <v>#N/A</v>
      </c>
      <c r="B494" t="e">
        <v>#VALUE!</v>
      </c>
      <c r="C494" t="e">
        <v>#VALUE!</v>
      </c>
      <c r="D494" t="e">
        <v>#VALUE!</v>
      </c>
    </row>
    <row r="495" spans="1:4">
      <c r="A495" t="e">
        <v>#N/A</v>
      </c>
      <c r="B495" t="e">
        <v>#VALUE!</v>
      </c>
      <c r="C495" t="e">
        <v>#VALUE!</v>
      </c>
      <c r="D495" t="e">
        <v>#VALUE!</v>
      </c>
    </row>
    <row r="496" spans="1:4">
      <c r="A496" t="e">
        <v>#N/A</v>
      </c>
      <c r="B496" t="e">
        <v>#VALUE!</v>
      </c>
      <c r="C496" t="e">
        <v>#VALUE!</v>
      </c>
      <c r="D496" t="e">
        <v>#VALUE!</v>
      </c>
    </row>
    <row r="497" spans="1:4">
      <c r="A497" t="e">
        <v>#N/A</v>
      </c>
      <c r="B497" t="e">
        <v>#VALUE!</v>
      </c>
      <c r="C497" t="e">
        <v>#VALUE!</v>
      </c>
      <c r="D497" t="e">
        <v>#VALUE!</v>
      </c>
    </row>
    <row r="498" spans="1:4">
      <c r="A498" t="e">
        <v>#N/A</v>
      </c>
      <c r="B498" t="e">
        <v>#VALUE!</v>
      </c>
      <c r="C498" t="e">
        <v>#VALUE!</v>
      </c>
      <c r="D498" t="e">
        <v>#VALUE!</v>
      </c>
    </row>
    <row r="499" spans="1:4">
      <c r="A499" t="e">
        <v>#N/A</v>
      </c>
      <c r="B499" t="e">
        <v>#VALUE!</v>
      </c>
      <c r="C499" t="e">
        <v>#VALUE!</v>
      </c>
      <c r="D499" t="e">
        <v>#VALUE!</v>
      </c>
    </row>
    <row r="500" spans="1:4">
      <c r="A500" t="e">
        <v>#N/A</v>
      </c>
      <c r="B500" t="e">
        <v>#VALUE!</v>
      </c>
      <c r="C500" t="e">
        <v>#VALUE!</v>
      </c>
      <c r="D500" t="e">
        <v>#VALUE!</v>
      </c>
    </row>
    <row r="501" spans="1:4">
      <c r="A501" t="e">
        <v>#N/A</v>
      </c>
      <c r="B501" t="e">
        <v>#VALUE!</v>
      </c>
      <c r="C501" t="e">
        <v>#VALUE!</v>
      </c>
      <c r="D501" t="e">
        <v>#VALUE!</v>
      </c>
    </row>
    <row r="502" spans="1:4">
      <c r="A502" t="e">
        <v>#N/A</v>
      </c>
      <c r="B502" t="e">
        <v>#VALUE!</v>
      </c>
      <c r="C502" t="e">
        <v>#VALUE!</v>
      </c>
      <c r="D502" t="e">
        <v>#VALUE!</v>
      </c>
    </row>
    <row r="503" spans="1:4">
      <c r="A503" t="e">
        <v>#N/A</v>
      </c>
      <c r="B503" t="e">
        <v>#VALUE!</v>
      </c>
      <c r="C503" t="e">
        <v>#VALUE!</v>
      </c>
      <c r="D503" t="e">
        <v>#VALUE!</v>
      </c>
    </row>
    <row r="504" spans="1:4">
      <c r="A504" t="e">
        <v>#N/A</v>
      </c>
      <c r="B504" t="e">
        <v>#VALUE!</v>
      </c>
      <c r="C504" t="e">
        <v>#VALUE!</v>
      </c>
      <c r="D504" t="e">
        <v>#VALUE!</v>
      </c>
    </row>
    <row r="505" spans="1:4">
      <c r="A505" t="e">
        <v>#N/A</v>
      </c>
      <c r="B505" t="e">
        <v>#VALUE!</v>
      </c>
      <c r="C505" t="e">
        <v>#VALUE!</v>
      </c>
      <c r="D505" t="e">
        <v>#VALUE!</v>
      </c>
    </row>
    <row r="506" spans="1:4">
      <c r="A506" t="e">
        <v>#N/A</v>
      </c>
      <c r="B506" t="e">
        <v>#VALUE!</v>
      </c>
      <c r="C506" t="e">
        <v>#VALUE!</v>
      </c>
      <c r="D506" t="e">
        <v>#VALUE!</v>
      </c>
    </row>
    <row r="507" spans="1:4">
      <c r="A507" t="e">
        <v>#N/A</v>
      </c>
      <c r="B507" t="e">
        <v>#VALUE!</v>
      </c>
      <c r="C507" t="e">
        <v>#VALUE!</v>
      </c>
      <c r="D507" t="e">
        <v>#VALUE!</v>
      </c>
    </row>
    <row r="508" spans="1:4">
      <c r="A508" t="e">
        <v>#N/A</v>
      </c>
      <c r="B508" t="e">
        <v>#VALUE!</v>
      </c>
      <c r="C508" t="e">
        <v>#VALUE!</v>
      </c>
      <c r="D508" t="e">
        <v>#VALUE!</v>
      </c>
    </row>
    <row r="509" spans="1:4">
      <c r="A509" t="e">
        <v>#N/A</v>
      </c>
      <c r="B509" t="e">
        <v>#VALUE!</v>
      </c>
      <c r="C509" t="e">
        <v>#VALUE!</v>
      </c>
      <c r="D509" t="e">
        <v>#VALUE!</v>
      </c>
    </row>
    <row r="510" spans="1:4">
      <c r="A510" t="e">
        <v>#N/A</v>
      </c>
      <c r="B510" t="e">
        <v>#VALUE!</v>
      </c>
      <c r="C510" t="e">
        <v>#VALUE!</v>
      </c>
      <c r="D510" t="e">
        <v>#VALUE!</v>
      </c>
    </row>
    <row r="511" spans="1:4">
      <c r="A511" t="e">
        <v>#N/A</v>
      </c>
      <c r="B511" t="e">
        <v>#VALUE!</v>
      </c>
      <c r="C511" t="e">
        <v>#VALUE!</v>
      </c>
      <c r="D511" t="e">
        <v>#VALUE!</v>
      </c>
    </row>
    <row r="512" spans="1:4">
      <c r="A512" t="e">
        <v>#N/A</v>
      </c>
      <c r="B512" t="e">
        <v>#VALUE!</v>
      </c>
      <c r="C512" t="e">
        <v>#VALUE!</v>
      </c>
      <c r="D512" t="e">
        <v>#VALUE!</v>
      </c>
    </row>
    <row r="513" spans="1:4">
      <c r="A513" t="e">
        <v>#N/A</v>
      </c>
      <c r="B513" t="e">
        <v>#VALUE!</v>
      </c>
      <c r="C513" t="e">
        <v>#VALUE!</v>
      </c>
      <c r="D513" t="e">
        <v>#VALUE!</v>
      </c>
    </row>
    <row r="514" spans="1:4">
      <c r="A514" t="e">
        <v>#N/A</v>
      </c>
      <c r="B514" t="e">
        <v>#VALUE!</v>
      </c>
      <c r="C514" t="e">
        <v>#VALUE!</v>
      </c>
      <c r="D514" t="e">
        <v>#VALUE!</v>
      </c>
    </row>
    <row r="515" spans="1:4">
      <c r="A515" t="e">
        <v>#N/A</v>
      </c>
      <c r="B515" t="e">
        <v>#VALUE!</v>
      </c>
      <c r="C515" t="e">
        <v>#VALUE!</v>
      </c>
      <c r="D515" t="e">
        <v>#VALUE!</v>
      </c>
    </row>
    <row r="516" spans="1:4">
      <c r="A516" t="e">
        <v>#N/A</v>
      </c>
      <c r="B516" t="e">
        <v>#VALUE!</v>
      </c>
      <c r="C516" t="e">
        <v>#VALUE!</v>
      </c>
      <c r="D516" t="e">
        <v>#VALUE!</v>
      </c>
    </row>
    <row r="517" spans="1:4">
      <c r="A517" t="e">
        <v>#N/A</v>
      </c>
      <c r="B517" t="e">
        <v>#VALUE!</v>
      </c>
      <c r="C517" t="e">
        <v>#VALUE!</v>
      </c>
      <c r="D517" t="e">
        <v>#VALUE!</v>
      </c>
    </row>
    <row r="518" spans="1:4">
      <c r="A518" t="e">
        <v>#N/A</v>
      </c>
      <c r="B518" t="e">
        <v>#VALUE!</v>
      </c>
      <c r="C518" t="e">
        <v>#VALUE!</v>
      </c>
      <c r="D518" t="e">
        <v>#VALUE!</v>
      </c>
    </row>
    <row r="519" spans="1:4">
      <c r="A519" t="e">
        <v>#N/A</v>
      </c>
      <c r="B519" t="e">
        <v>#VALUE!</v>
      </c>
      <c r="C519" t="e">
        <v>#VALUE!</v>
      </c>
      <c r="D519" t="e">
        <v>#VALUE!</v>
      </c>
    </row>
    <row r="520" spans="1:4">
      <c r="A520" t="e">
        <v>#N/A</v>
      </c>
      <c r="B520" t="e">
        <v>#VALUE!</v>
      </c>
      <c r="C520" t="e">
        <v>#VALUE!</v>
      </c>
      <c r="D520" t="e">
        <v>#VALUE!</v>
      </c>
    </row>
    <row r="521" spans="1:4">
      <c r="A521" t="e">
        <v>#N/A</v>
      </c>
      <c r="B521" t="e">
        <v>#VALUE!</v>
      </c>
      <c r="C521" t="e">
        <v>#VALUE!</v>
      </c>
      <c r="D521" t="e">
        <v>#VALUE!</v>
      </c>
    </row>
    <row r="522" spans="1:4">
      <c r="A522" t="e">
        <v>#N/A</v>
      </c>
      <c r="B522" t="e">
        <v>#VALUE!</v>
      </c>
      <c r="C522" t="e">
        <v>#VALUE!</v>
      </c>
      <c r="D522" t="e">
        <v>#VALUE!</v>
      </c>
    </row>
    <row r="523" spans="1:4">
      <c r="A523" t="e">
        <v>#N/A</v>
      </c>
      <c r="B523" t="e">
        <v>#VALUE!</v>
      </c>
      <c r="C523" t="e">
        <v>#VALUE!</v>
      </c>
      <c r="D523" t="e">
        <v>#VALUE!</v>
      </c>
    </row>
    <row r="524" spans="1:4">
      <c r="A524" t="e">
        <v>#N/A</v>
      </c>
      <c r="B524" t="e">
        <v>#VALUE!</v>
      </c>
      <c r="C524" t="e">
        <v>#VALUE!</v>
      </c>
      <c r="D524" t="e">
        <v>#VALUE!</v>
      </c>
    </row>
    <row r="525" spans="1:4">
      <c r="A525" t="e">
        <v>#N/A</v>
      </c>
      <c r="B525" t="e">
        <v>#VALUE!</v>
      </c>
      <c r="C525" t="e">
        <v>#VALUE!</v>
      </c>
      <c r="D525" t="e">
        <v>#VALUE!</v>
      </c>
    </row>
    <row r="526" spans="1:4">
      <c r="A526" t="e">
        <v>#N/A</v>
      </c>
      <c r="B526" t="e">
        <v>#VALUE!</v>
      </c>
      <c r="C526" t="e">
        <v>#VALUE!</v>
      </c>
      <c r="D526" t="e">
        <v>#VALUE!</v>
      </c>
    </row>
    <row r="527" spans="1:4">
      <c r="A527" t="e">
        <v>#N/A</v>
      </c>
      <c r="B527" t="e">
        <v>#VALUE!</v>
      </c>
      <c r="C527" t="e">
        <v>#VALUE!</v>
      </c>
      <c r="D527" t="e">
        <v>#VALUE!</v>
      </c>
    </row>
    <row r="528" spans="1:4">
      <c r="A528" t="e">
        <v>#N/A</v>
      </c>
      <c r="B528" t="e">
        <v>#VALUE!</v>
      </c>
      <c r="C528" t="e">
        <v>#VALUE!</v>
      </c>
      <c r="D528" t="e">
        <v>#VALUE!</v>
      </c>
    </row>
    <row r="529" spans="1:4">
      <c r="A529" t="e">
        <v>#N/A</v>
      </c>
      <c r="B529" t="e">
        <v>#VALUE!</v>
      </c>
      <c r="C529" t="e">
        <v>#VALUE!</v>
      </c>
      <c r="D529" t="e">
        <v>#VALUE!</v>
      </c>
    </row>
    <row r="530" spans="1:4">
      <c r="A530" t="e">
        <v>#N/A</v>
      </c>
      <c r="B530" t="e">
        <v>#VALUE!</v>
      </c>
      <c r="C530" t="e">
        <v>#VALUE!</v>
      </c>
      <c r="D530" t="e">
        <v>#VALUE!</v>
      </c>
    </row>
    <row r="531" spans="1:4">
      <c r="A531" t="e">
        <v>#N/A</v>
      </c>
      <c r="B531" t="e">
        <v>#VALUE!</v>
      </c>
      <c r="C531" t="e">
        <v>#VALUE!</v>
      </c>
      <c r="D531" t="e">
        <v>#VALUE!</v>
      </c>
    </row>
    <row r="532" spans="1:4">
      <c r="A532" t="e">
        <v>#N/A</v>
      </c>
      <c r="B532" t="e">
        <v>#VALUE!</v>
      </c>
      <c r="C532" t="e">
        <v>#VALUE!</v>
      </c>
      <c r="D532" t="e">
        <v>#VALUE!</v>
      </c>
    </row>
    <row r="533" spans="1:4">
      <c r="A533" t="e">
        <v>#N/A</v>
      </c>
      <c r="B533" t="e">
        <v>#VALUE!</v>
      </c>
      <c r="C533" t="e">
        <v>#VALUE!</v>
      </c>
      <c r="D533" t="e">
        <v>#VALUE!</v>
      </c>
    </row>
    <row r="534" spans="1:4">
      <c r="A534" t="e">
        <v>#N/A</v>
      </c>
      <c r="B534" t="e">
        <v>#VALUE!</v>
      </c>
      <c r="C534" t="e">
        <v>#VALUE!</v>
      </c>
      <c r="D534" t="e">
        <v>#VALUE!</v>
      </c>
    </row>
    <row r="535" spans="1:4">
      <c r="A535" t="e">
        <v>#N/A</v>
      </c>
      <c r="B535" t="e">
        <v>#VALUE!</v>
      </c>
      <c r="C535" t="e">
        <v>#VALUE!</v>
      </c>
      <c r="D535" t="e">
        <v>#VALUE!</v>
      </c>
    </row>
    <row r="536" spans="1:4">
      <c r="A536" t="e">
        <v>#N/A</v>
      </c>
      <c r="B536" t="e">
        <v>#VALUE!</v>
      </c>
      <c r="C536" t="e">
        <v>#VALUE!</v>
      </c>
      <c r="D536" t="e">
        <v>#VALUE!</v>
      </c>
    </row>
    <row r="537" spans="1:4">
      <c r="A537" t="e">
        <v>#N/A</v>
      </c>
      <c r="B537" t="e">
        <v>#VALUE!</v>
      </c>
      <c r="C537" t="e">
        <v>#VALUE!</v>
      </c>
      <c r="D537" t="e">
        <v>#VALUE!</v>
      </c>
    </row>
    <row r="538" spans="1:4">
      <c r="A538" t="e">
        <v>#N/A</v>
      </c>
      <c r="B538" t="e">
        <v>#VALUE!</v>
      </c>
      <c r="C538" t="e">
        <v>#VALUE!</v>
      </c>
      <c r="D538" t="e">
        <v>#VALUE!</v>
      </c>
    </row>
    <row r="539" spans="1:4">
      <c r="A539" t="e">
        <v>#N/A</v>
      </c>
      <c r="B539" t="e">
        <v>#VALUE!</v>
      </c>
      <c r="C539" t="e">
        <v>#VALUE!</v>
      </c>
      <c r="D539" t="e">
        <v>#VALUE!</v>
      </c>
    </row>
    <row r="540" spans="1:4">
      <c r="A540" t="e">
        <v>#N/A</v>
      </c>
      <c r="B540" t="e">
        <v>#VALUE!</v>
      </c>
      <c r="C540" t="e">
        <v>#VALUE!</v>
      </c>
      <c r="D540" t="e">
        <v>#VALUE!</v>
      </c>
    </row>
    <row r="541" spans="1:4">
      <c r="A541" t="e">
        <v>#N/A</v>
      </c>
      <c r="B541" t="e">
        <v>#VALUE!</v>
      </c>
      <c r="C541" t="e">
        <v>#VALUE!</v>
      </c>
      <c r="D541" t="e">
        <v>#VALUE!</v>
      </c>
    </row>
    <row r="542" spans="1:4">
      <c r="A542" t="e">
        <v>#N/A</v>
      </c>
      <c r="B542" t="e">
        <v>#VALUE!</v>
      </c>
      <c r="C542" t="e">
        <v>#VALUE!</v>
      </c>
      <c r="D542" t="e">
        <v>#VALUE!</v>
      </c>
    </row>
    <row r="543" spans="1:4">
      <c r="A543" t="e">
        <v>#N/A</v>
      </c>
      <c r="B543" t="e">
        <v>#VALUE!</v>
      </c>
      <c r="C543" t="e">
        <v>#VALUE!</v>
      </c>
      <c r="D543" t="e">
        <v>#VALUE!</v>
      </c>
    </row>
    <row r="544" spans="1:4">
      <c r="A544" t="e">
        <v>#N/A</v>
      </c>
      <c r="B544" t="e">
        <v>#VALUE!</v>
      </c>
      <c r="C544" t="e">
        <v>#VALUE!</v>
      </c>
      <c r="D544" t="e">
        <v>#VALUE!</v>
      </c>
    </row>
    <row r="545" spans="1:4">
      <c r="A545" t="e">
        <v>#N/A</v>
      </c>
      <c r="B545" t="e">
        <v>#VALUE!</v>
      </c>
      <c r="C545" t="e">
        <v>#VALUE!</v>
      </c>
      <c r="D545" t="e">
        <v>#VALUE!</v>
      </c>
    </row>
    <row r="546" spans="1:4">
      <c r="A546" t="e">
        <v>#N/A</v>
      </c>
      <c r="B546" t="e">
        <v>#VALUE!</v>
      </c>
      <c r="C546" t="e">
        <v>#VALUE!</v>
      </c>
      <c r="D546" t="e">
        <v>#VALUE!</v>
      </c>
    </row>
    <row r="547" spans="1:4">
      <c r="A547" t="e">
        <v>#N/A</v>
      </c>
      <c r="B547" t="e">
        <v>#VALUE!</v>
      </c>
      <c r="C547" t="e">
        <v>#VALUE!</v>
      </c>
      <c r="D547" t="e">
        <v>#VALUE!</v>
      </c>
    </row>
    <row r="548" spans="1:4">
      <c r="A548" t="e">
        <v>#N/A</v>
      </c>
      <c r="B548" t="e">
        <v>#VALUE!</v>
      </c>
      <c r="C548" t="e">
        <v>#VALUE!</v>
      </c>
      <c r="D548" t="e">
        <v>#VALUE!</v>
      </c>
    </row>
    <row r="549" spans="1:4">
      <c r="A549" t="e">
        <v>#N/A</v>
      </c>
      <c r="B549" t="e">
        <v>#VALUE!</v>
      </c>
      <c r="C549" t="e">
        <v>#VALUE!</v>
      </c>
      <c r="D549" t="e">
        <v>#VALUE!</v>
      </c>
    </row>
    <row r="550" spans="1:4">
      <c r="A550" t="e">
        <v>#N/A</v>
      </c>
      <c r="B550" t="e">
        <v>#VALUE!</v>
      </c>
      <c r="C550" t="e">
        <v>#VALUE!</v>
      </c>
      <c r="D550" t="e">
        <v>#VALUE!</v>
      </c>
    </row>
    <row r="551" spans="1:4">
      <c r="A551" t="e">
        <v>#N/A</v>
      </c>
      <c r="B551" t="e">
        <v>#VALUE!</v>
      </c>
      <c r="C551" t="e">
        <v>#VALUE!</v>
      </c>
      <c r="D551" t="e">
        <v>#VALUE!</v>
      </c>
    </row>
    <row r="552" spans="1:4">
      <c r="A552" t="e">
        <v>#N/A</v>
      </c>
      <c r="B552" t="e">
        <v>#VALUE!</v>
      </c>
      <c r="C552" t="e">
        <v>#VALUE!</v>
      </c>
      <c r="D552" t="e">
        <v>#VALUE!</v>
      </c>
    </row>
    <row r="553" spans="1:4">
      <c r="A553" t="e">
        <v>#N/A</v>
      </c>
      <c r="B553" t="e">
        <v>#VALUE!</v>
      </c>
      <c r="C553" t="e">
        <v>#VALUE!</v>
      </c>
      <c r="D553" t="e">
        <v>#VALUE!</v>
      </c>
    </row>
    <row r="554" spans="1:4">
      <c r="A554" t="e">
        <v>#N/A</v>
      </c>
      <c r="B554" t="e">
        <v>#VALUE!</v>
      </c>
      <c r="C554" t="e">
        <v>#VALUE!</v>
      </c>
      <c r="D554" t="e">
        <v>#VALUE!</v>
      </c>
    </row>
    <row r="555" spans="1:4">
      <c r="A555" t="e">
        <v>#N/A</v>
      </c>
      <c r="B555" t="e">
        <v>#VALUE!</v>
      </c>
      <c r="C555" t="e">
        <v>#VALUE!</v>
      </c>
      <c r="D555" t="e">
        <v>#VALUE!</v>
      </c>
    </row>
    <row r="556" spans="1:4">
      <c r="A556" t="e">
        <v>#N/A</v>
      </c>
      <c r="B556" t="e">
        <v>#VALUE!</v>
      </c>
      <c r="C556" t="e">
        <v>#VALUE!</v>
      </c>
      <c r="D556" t="e">
        <v>#VALUE!</v>
      </c>
    </row>
    <row r="557" spans="1:4">
      <c r="A557" t="e">
        <v>#N/A</v>
      </c>
      <c r="B557" t="e">
        <v>#VALUE!</v>
      </c>
      <c r="C557" t="e">
        <v>#VALUE!</v>
      </c>
      <c r="D557" t="e">
        <v>#VALUE!</v>
      </c>
    </row>
    <row r="558" spans="1:4">
      <c r="A558" t="e">
        <v>#N/A</v>
      </c>
      <c r="B558" t="e">
        <v>#VALUE!</v>
      </c>
      <c r="C558" t="e">
        <v>#VALUE!</v>
      </c>
      <c r="D558" t="e">
        <v>#VALUE!</v>
      </c>
    </row>
    <row r="559" spans="1:4">
      <c r="A559" t="e">
        <v>#N/A</v>
      </c>
      <c r="B559" t="e">
        <v>#VALUE!</v>
      </c>
      <c r="C559" t="e">
        <v>#VALUE!</v>
      </c>
      <c r="D559" t="e">
        <v>#VALUE!</v>
      </c>
    </row>
    <row r="560" spans="1:4">
      <c r="A560" t="e">
        <v>#N/A</v>
      </c>
      <c r="B560" t="e">
        <v>#VALUE!</v>
      </c>
      <c r="C560" t="e">
        <v>#VALUE!</v>
      </c>
      <c r="D560" t="e">
        <v>#VALUE!</v>
      </c>
    </row>
    <row r="561" spans="1:4">
      <c r="A561" t="e">
        <v>#N/A</v>
      </c>
      <c r="B561" t="e">
        <v>#VALUE!</v>
      </c>
      <c r="C561" t="e">
        <v>#VALUE!</v>
      </c>
      <c r="D561" t="e">
        <v>#VALUE!</v>
      </c>
    </row>
    <row r="562" spans="1:4">
      <c r="A562" t="e">
        <v>#N/A</v>
      </c>
      <c r="B562" t="e">
        <v>#VALUE!</v>
      </c>
      <c r="C562" t="e">
        <v>#VALUE!</v>
      </c>
      <c r="D562" t="e">
        <v>#VALUE!</v>
      </c>
    </row>
    <row r="563" spans="1:4">
      <c r="A563" t="e">
        <v>#N/A</v>
      </c>
      <c r="B563" t="e">
        <v>#VALUE!</v>
      </c>
      <c r="C563" t="e">
        <v>#VALUE!</v>
      </c>
      <c r="D563" t="e">
        <v>#VALUE!</v>
      </c>
    </row>
    <row r="564" spans="1:4">
      <c r="A564" t="e">
        <v>#N/A</v>
      </c>
      <c r="B564" t="e">
        <v>#VALUE!</v>
      </c>
      <c r="C564" t="e">
        <v>#VALUE!</v>
      </c>
      <c r="D564" t="e">
        <v>#VALUE!</v>
      </c>
    </row>
    <row r="565" spans="1:4">
      <c r="A565" t="e">
        <v>#N/A</v>
      </c>
      <c r="B565" t="e">
        <v>#VALUE!</v>
      </c>
      <c r="C565" t="e">
        <v>#VALUE!</v>
      </c>
      <c r="D565" t="e">
        <v>#VALUE!</v>
      </c>
    </row>
    <row r="566" spans="1:4">
      <c r="A566" t="e">
        <v>#N/A</v>
      </c>
      <c r="B566" t="e">
        <v>#VALUE!</v>
      </c>
      <c r="C566" t="e">
        <v>#VALUE!</v>
      </c>
      <c r="D566" t="e">
        <v>#VALUE!</v>
      </c>
    </row>
    <row r="567" spans="1:4">
      <c r="A567" t="e">
        <v>#N/A</v>
      </c>
      <c r="B567" t="e">
        <v>#VALUE!</v>
      </c>
      <c r="C567" t="e">
        <v>#VALUE!</v>
      </c>
      <c r="D567" t="e">
        <v>#VALUE!</v>
      </c>
    </row>
    <row r="568" spans="1:4">
      <c r="A568" t="e">
        <v>#N/A</v>
      </c>
      <c r="B568" t="e">
        <v>#VALUE!</v>
      </c>
      <c r="C568" t="e">
        <v>#VALUE!</v>
      </c>
      <c r="D568" t="e">
        <v>#VALUE!</v>
      </c>
    </row>
    <row r="569" spans="1:4">
      <c r="A569" t="e">
        <v>#N/A</v>
      </c>
      <c r="B569" t="e">
        <v>#VALUE!</v>
      </c>
      <c r="C569" t="e">
        <v>#VALUE!</v>
      </c>
      <c r="D569" t="e">
        <v>#VALUE!</v>
      </c>
    </row>
    <row r="570" spans="1:4">
      <c r="A570" t="e">
        <v>#N/A</v>
      </c>
      <c r="B570" t="e">
        <v>#VALUE!</v>
      </c>
      <c r="C570" t="e">
        <v>#VALUE!</v>
      </c>
      <c r="D570" t="e">
        <v>#VALUE!</v>
      </c>
    </row>
    <row r="571" spans="1:4">
      <c r="A571" t="e">
        <v>#N/A</v>
      </c>
      <c r="B571" t="e">
        <v>#VALUE!</v>
      </c>
      <c r="C571" t="e">
        <v>#VALUE!</v>
      </c>
      <c r="D571" t="e">
        <v>#VALUE!</v>
      </c>
    </row>
    <row r="572" spans="1:4">
      <c r="A572" t="e">
        <v>#N/A</v>
      </c>
      <c r="B572" t="e">
        <v>#VALUE!</v>
      </c>
      <c r="C572" t="e">
        <v>#VALUE!</v>
      </c>
      <c r="D572" t="e">
        <v>#VALUE!</v>
      </c>
    </row>
    <row r="573" spans="1:4">
      <c r="A573" t="e">
        <v>#N/A</v>
      </c>
      <c r="B573" t="e">
        <v>#VALUE!</v>
      </c>
      <c r="C573" t="e">
        <v>#VALUE!</v>
      </c>
      <c r="D573" t="e">
        <v>#VALUE!</v>
      </c>
    </row>
    <row r="574" spans="1:4">
      <c r="A574" t="e">
        <v>#N/A</v>
      </c>
      <c r="B574" t="e">
        <v>#VALUE!</v>
      </c>
      <c r="C574" t="e">
        <v>#VALUE!</v>
      </c>
      <c r="D574" t="e">
        <v>#VALUE!</v>
      </c>
    </row>
    <row r="575" spans="1:4">
      <c r="A575" t="e">
        <v>#N/A</v>
      </c>
      <c r="B575" t="e">
        <v>#VALUE!</v>
      </c>
      <c r="C575" t="e">
        <v>#VALUE!</v>
      </c>
      <c r="D575" t="e">
        <v>#VALUE!</v>
      </c>
    </row>
    <row r="576" spans="1:4">
      <c r="A576" t="e">
        <v>#N/A</v>
      </c>
      <c r="B576" t="e">
        <v>#VALUE!</v>
      </c>
      <c r="C576" t="e">
        <v>#VALUE!</v>
      </c>
      <c r="D576" t="e">
        <v>#VALUE!</v>
      </c>
    </row>
    <row r="577" spans="1:4">
      <c r="A577" t="e">
        <v>#N/A</v>
      </c>
      <c r="B577" t="e">
        <v>#VALUE!</v>
      </c>
      <c r="C577" t="e">
        <v>#VALUE!</v>
      </c>
      <c r="D577" t="e">
        <v>#VALUE!</v>
      </c>
    </row>
    <row r="578" spans="1:4">
      <c r="A578" t="e">
        <v>#N/A</v>
      </c>
      <c r="B578" t="e">
        <v>#VALUE!</v>
      </c>
      <c r="C578" t="e">
        <v>#VALUE!</v>
      </c>
      <c r="D578" t="e">
        <v>#VALUE!</v>
      </c>
    </row>
    <row r="579" spans="1:4">
      <c r="A579" t="e">
        <v>#N/A</v>
      </c>
      <c r="B579" t="e">
        <v>#VALUE!</v>
      </c>
      <c r="C579" t="e">
        <v>#VALUE!</v>
      </c>
      <c r="D579" t="e">
        <v>#VALUE!</v>
      </c>
    </row>
    <row r="580" spans="1:4">
      <c r="A580" t="e">
        <v>#N/A</v>
      </c>
      <c r="B580" t="e">
        <v>#VALUE!</v>
      </c>
      <c r="C580" t="e">
        <v>#VALUE!</v>
      </c>
      <c r="D580" t="e">
        <v>#VALUE!</v>
      </c>
    </row>
    <row r="581" spans="1:4">
      <c r="A581" t="e">
        <v>#N/A</v>
      </c>
      <c r="B581" t="e">
        <v>#VALUE!</v>
      </c>
      <c r="C581" t="e">
        <v>#VALUE!</v>
      </c>
      <c r="D581" t="e">
        <v>#VALUE!</v>
      </c>
    </row>
    <row r="582" spans="1:4">
      <c r="A582" t="e">
        <v>#N/A</v>
      </c>
      <c r="B582" t="e">
        <v>#VALUE!</v>
      </c>
      <c r="C582" t="e">
        <v>#VALUE!</v>
      </c>
      <c r="D582" t="e">
        <v>#VALUE!</v>
      </c>
    </row>
    <row r="583" spans="1:4">
      <c r="A583" t="e">
        <v>#N/A</v>
      </c>
      <c r="B583" t="e">
        <v>#VALUE!</v>
      </c>
      <c r="C583" t="e">
        <v>#VALUE!</v>
      </c>
      <c r="D583" t="e">
        <v>#VALUE!</v>
      </c>
    </row>
    <row r="584" spans="1:4">
      <c r="A584" t="e">
        <v>#N/A</v>
      </c>
      <c r="B584" t="e">
        <v>#VALUE!</v>
      </c>
      <c r="C584" t="e">
        <v>#VALUE!</v>
      </c>
      <c r="D584" t="e">
        <v>#VALUE!</v>
      </c>
    </row>
    <row r="585" spans="1:4">
      <c r="A585" t="e">
        <v>#N/A</v>
      </c>
      <c r="B585" t="e">
        <v>#VALUE!</v>
      </c>
      <c r="C585" t="e">
        <v>#VALUE!</v>
      </c>
      <c r="D585" t="e">
        <v>#VALUE!</v>
      </c>
    </row>
    <row r="586" spans="1:4">
      <c r="A586" t="e">
        <v>#N/A</v>
      </c>
      <c r="B586" t="e">
        <v>#VALUE!</v>
      </c>
      <c r="C586" t="e">
        <v>#VALUE!</v>
      </c>
      <c r="D586" t="e">
        <v>#VALUE!</v>
      </c>
    </row>
    <row r="587" spans="1:4">
      <c r="A587" t="e">
        <v>#N/A</v>
      </c>
      <c r="B587" t="e">
        <v>#VALUE!</v>
      </c>
      <c r="C587" t="e">
        <v>#VALUE!</v>
      </c>
      <c r="D587" t="e">
        <v>#VALUE!</v>
      </c>
    </row>
    <row r="588" spans="1:4">
      <c r="A588" t="e">
        <v>#N/A</v>
      </c>
      <c r="B588" t="e">
        <v>#VALUE!</v>
      </c>
      <c r="C588" t="e">
        <v>#VALUE!</v>
      </c>
      <c r="D588" t="e">
        <v>#VALUE!</v>
      </c>
    </row>
    <row r="589" spans="1:4">
      <c r="A589" t="e">
        <v>#N/A</v>
      </c>
      <c r="B589" t="e">
        <v>#VALUE!</v>
      </c>
      <c r="C589" t="e">
        <v>#VALUE!</v>
      </c>
      <c r="D589" t="e">
        <v>#VALUE!</v>
      </c>
    </row>
    <row r="590" spans="1:4">
      <c r="A590" t="e">
        <v>#N/A</v>
      </c>
      <c r="B590" t="e">
        <v>#VALUE!</v>
      </c>
      <c r="C590" t="e">
        <v>#VALUE!</v>
      </c>
      <c r="D590" t="e">
        <v>#VALUE!</v>
      </c>
    </row>
    <row r="591" spans="1:4">
      <c r="A591" t="e">
        <v>#N/A</v>
      </c>
      <c r="B591" t="e">
        <v>#VALUE!</v>
      </c>
      <c r="C591" t="e">
        <v>#VALUE!</v>
      </c>
      <c r="D591" t="e">
        <v>#VALUE!</v>
      </c>
    </row>
    <row r="592" spans="1:4">
      <c r="A592" t="e">
        <v>#N/A</v>
      </c>
      <c r="B592" t="e">
        <v>#VALUE!</v>
      </c>
      <c r="C592" t="e">
        <v>#VALUE!</v>
      </c>
      <c r="D592" t="e">
        <v>#VALUE!</v>
      </c>
    </row>
    <row r="593" spans="1:4">
      <c r="A593" t="e">
        <v>#N/A</v>
      </c>
      <c r="B593" t="e">
        <v>#VALUE!</v>
      </c>
      <c r="C593" t="e">
        <v>#VALUE!</v>
      </c>
      <c r="D593" t="e">
        <v>#VALUE!</v>
      </c>
    </row>
    <row r="594" spans="1:4">
      <c r="A594" t="e">
        <v>#N/A</v>
      </c>
      <c r="B594" t="e">
        <v>#VALUE!</v>
      </c>
      <c r="C594" t="e">
        <v>#VALUE!</v>
      </c>
      <c r="D594" t="e">
        <v>#VALUE!</v>
      </c>
    </row>
    <row r="595" spans="1:4">
      <c r="A595" t="e">
        <v>#N/A</v>
      </c>
      <c r="B595" t="e">
        <v>#VALUE!</v>
      </c>
      <c r="C595" t="e">
        <v>#VALUE!</v>
      </c>
      <c r="D595" t="e">
        <v>#VALUE!</v>
      </c>
    </row>
    <row r="596" spans="1:4">
      <c r="A596" t="e">
        <v>#N/A</v>
      </c>
      <c r="B596" t="e">
        <v>#VALUE!</v>
      </c>
      <c r="C596" t="e">
        <v>#VALUE!</v>
      </c>
      <c r="D596" t="e">
        <v>#VALUE!</v>
      </c>
    </row>
    <row r="597" spans="1:4">
      <c r="A597" t="e">
        <v>#N/A</v>
      </c>
      <c r="B597" t="e">
        <v>#VALUE!</v>
      </c>
      <c r="C597" t="e">
        <v>#VALUE!</v>
      </c>
      <c r="D597" t="e">
        <v>#VALUE!</v>
      </c>
    </row>
    <row r="598" spans="1:4">
      <c r="A598" t="e">
        <v>#N/A</v>
      </c>
      <c r="B598" t="e">
        <v>#VALUE!</v>
      </c>
      <c r="C598" t="e">
        <v>#VALUE!</v>
      </c>
      <c r="D598" t="e">
        <v>#VALUE!</v>
      </c>
    </row>
    <row r="599" spans="1:4">
      <c r="A599" t="e">
        <v>#N/A</v>
      </c>
      <c r="B599" t="e">
        <v>#VALUE!</v>
      </c>
      <c r="C599" t="e">
        <v>#VALUE!</v>
      </c>
      <c r="D599" t="e">
        <v>#VALUE!</v>
      </c>
    </row>
    <row r="600" spans="1:4">
      <c r="A600" t="e">
        <v>#N/A</v>
      </c>
      <c r="B600" t="e">
        <v>#VALUE!</v>
      </c>
      <c r="C600" t="e">
        <v>#VALUE!</v>
      </c>
      <c r="D600" t="e">
        <v>#VALUE!</v>
      </c>
    </row>
    <row r="601" spans="1:4">
      <c r="A601" t="e">
        <v>#N/A</v>
      </c>
      <c r="B601" t="e">
        <v>#VALUE!</v>
      </c>
      <c r="C601" t="e">
        <v>#VALUE!</v>
      </c>
      <c r="D601" t="e">
        <v>#VALUE!</v>
      </c>
    </row>
    <row r="602" spans="1:4">
      <c r="A602" t="e">
        <v>#N/A</v>
      </c>
      <c r="B602" t="e">
        <v>#VALUE!</v>
      </c>
      <c r="C602" t="e">
        <v>#VALUE!</v>
      </c>
      <c r="D602" t="e">
        <v>#VALUE!</v>
      </c>
    </row>
    <row r="603" spans="1:4">
      <c r="A603" t="e">
        <v>#N/A</v>
      </c>
      <c r="B603" t="e">
        <v>#VALUE!</v>
      </c>
      <c r="C603" t="e">
        <v>#VALUE!</v>
      </c>
      <c r="D603" t="e">
        <v>#VALUE!</v>
      </c>
    </row>
    <row r="604" spans="1:4">
      <c r="A604" t="e">
        <v>#N/A</v>
      </c>
      <c r="B604" t="e">
        <v>#VALUE!</v>
      </c>
      <c r="C604" t="e">
        <v>#VALUE!</v>
      </c>
      <c r="D604" t="e">
        <v>#VALUE!</v>
      </c>
    </row>
    <row r="605" spans="1:4">
      <c r="A605" t="e">
        <v>#N/A</v>
      </c>
      <c r="B605" t="e">
        <v>#VALUE!</v>
      </c>
      <c r="C605" t="e">
        <v>#VALUE!</v>
      </c>
      <c r="D605" t="e">
        <v>#VALUE!</v>
      </c>
    </row>
    <row r="606" spans="1:4">
      <c r="A606" t="e">
        <v>#N/A</v>
      </c>
      <c r="B606" t="e">
        <v>#VALUE!</v>
      </c>
      <c r="C606" t="e">
        <v>#VALUE!</v>
      </c>
      <c r="D606" t="e">
        <v>#VALUE!</v>
      </c>
    </row>
    <row r="607" spans="1:4">
      <c r="A607" t="e">
        <v>#N/A</v>
      </c>
      <c r="B607" t="e">
        <v>#VALUE!</v>
      </c>
      <c r="C607" t="e">
        <v>#VALUE!</v>
      </c>
      <c r="D607" t="e">
        <v>#VALUE!</v>
      </c>
    </row>
    <row r="608" spans="1:4">
      <c r="A608" t="e">
        <v>#N/A</v>
      </c>
      <c r="B608" t="e">
        <v>#VALUE!</v>
      </c>
      <c r="C608" t="e">
        <v>#VALUE!</v>
      </c>
      <c r="D608" t="e">
        <v>#VALUE!</v>
      </c>
    </row>
    <row r="609" spans="1:4">
      <c r="A609" t="e">
        <v>#N/A</v>
      </c>
      <c r="B609" t="e">
        <v>#VALUE!</v>
      </c>
      <c r="C609" t="e">
        <v>#VALUE!</v>
      </c>
      <c r="D609" t="e">
        <v>#VALUE!</v>
      </c>
    </row>
    <row r="610" spans="1:4">
      <c r="A610" t="e">
        <v>#N/A</v>
      </c>
      <c r="B610" t="e">
        <v>#VALUE!</v>
      </c>
      <c r="C610" t="e">
        <v>#VALUE!</v>
      </c>
      <c r="D610" t="e">
        <v>#VALUE!</v>
      </c>
    </row>
    <row r="611" spans="1:4">
      <c r="A611" t="e">
        <v>#N/A</v>
      </c>
      <c r="B611" t="e">
        <v>#VALUE!</v>
      </c>
      <c r="C611" t="e">
        <v>#VALUE!</v>
      </c>
      <c r="D611" t="e">
        <v>#VALUE!</v>
      </c>
    </row>
    <row r="612" spans="1:4">
      <c r="A612" t="e">
        <v>#N/A</v>
      </c>
      <c r="B612" t="e">
        <v>#VALUE!</v>
      </c>
      <c r="C612" t="e">
        <v>#VALUE!</v>
      </c>
      <c r="D612" t="e">
        <v>#VALUE!</v>
      </c>
    </row>
    <row r="613" spans="1:4">
      <c r="A613" t="e">
        <v>#N/A</v>
      </c>
      <c r="B613" t="e">
        <v>#VALUE!</v>
      </c>
      <c r="C613" t="e">
        <v>#VALUE!</v>
      </c>
      <c r="D613" t="e">
        <v>#VALUE!</v>
      </c>
    </row>
    <row r="614" spans="1:4">
      <c r="A614" t="e">
        <v>#N/A</v>
      </c>
      <c r="B614" t="e">
        <v>#VALUE!</v>
      </c>
      <c r="C614" t="e">
        <v>#VALUE!</v>
      </c>
      <c r="D614" t="e">
        <v>#VALUE!</v>
      </c>
    </row>
    <row r="615" spans="1:4">
      <c r="A615" t="e">
        <v>#N/A</v>
      </c>
      <c r="B615" t="e">
        <v>#VALUE!</v>
      </c>
      <c r="C615" t="e">
        <v>#VALUE!</v>
      </c>
      <c r="D615" t="e">
        <v>#VALUE!</v>
      </c>
    </row>
    <row r="616" spans="1:4">
      <c r="A616" t="e">
        <v>#N/A</v>
      </c>
      <c r="B616" t="e">
        <v>#VALUE!</v>
      </c>
      <c r="C616" t="e">
        <v>#VALUE!</v>
      </c>
      <c r="D616" t="e">
        <v>#VALUE!</v>
      </c>
    </row>
    <row r="617" spans="1:4">
      <c r="A617" t="e">
        <v>#N/A</v>
      </c>
      <c r="B617" t="e">
        <v>#VALUE!</v>
      </c>
      <c r="C617" t="e">
        <v>#VALUE!</v>
      </c>
      <c r="D617" t="e">
        <v>#VALUE!</v>
      </c>
    </row>
    <row r="618" spans="1:4">
      <c r="A618" t="e">
        <v>#N/A</v>
      </c>
      <c r="B618" t="e">
        <v>#VALUE!</v>
      </c>
      <c r="C618" t="e">
        <v>#VALUE!</v>
      </c>
      <c r="D618" t="e">
        <v>#VALUE!</v>
      </c>
    </row>
    <row r="619" spans="1:4">
      <c r="A619" t="e">
        <v>#N/A</v>
      </c>
      <c r="B619" t="e">
        <v>#VALUE!</v>
      </c>
      <c r="C619" t="e">
        <v>#VALUE!</v>
      </c>
      <c r="D619" t="e">
        <v>#VALUE!</v>
      </c>
    </row>
    <row r="620" spans="1:4">
      <c r="A620" t="e">
        <v>#N/A</v>
      </c>
      <c r="B620" t="e">
        <v>#VALUE!</v>
      </c>
      <c r="C620" t="e">
        <v>#VALUE!</v>
      </c>
      <c r="D620" t="e">
        <v>#VALUE!</v>
      </c>
    </row>
    <row r="621" spans="1:4">
      <c r="A621" t="e">
        <v>#N/A</v>
      </c>
      <c r="B621" t="e">
        <v>#VALUE!</v>
      </c>
      <c r="C621" t="e">
        <v>#VALUE!</v>
      </c>
      <c r="D621" t="e">
        <v>#VALUE!</v>
      </c>
    </row>
    <row r="622" spans="1:4">
      <c r="A622" t="e">
        <v>#N/A</v>
      </c>
      <c r="B622" t="e">
        <v>#VALUE!</v>
      </c>
      <c r="C622" t="e">
        <v>#VALUE!</v>
      </c>
      <c r="D622" t="e">
        <v>#VALUE!</v>
      </c>
    </row>
    <row r="623" spans="1:4">
      <c r="A623" t="e">
        <v>#N/A</v>
      </c>
      <c r="B623" t="e">
        <v>#VALUE!</v>
      </c>
      <c r="C623" t="e">
        <v>#VALUE!</v>
      </c>
      <c r="D623" t="e">
        <v>#VALUE!</v>
      </c>
    </row>
    <row r="624" spans="1:4">
      <c r="A624" t="e">
        <v>#N/A</v>
      </c>
      <c r="B624" t="e">
        <v>#VALUE!</v>
      </c>
      <c r="C624" t="e">
        <v>#VALUE!</v>
      </c>
      <c r="D624" t="e">
        <v>#VALUE!</v>
      </c>
    </row>
    <row r="625" spans="1:4">
      <c r="A625" t="e">
        <v>#N/A</v>
      </c>
      <c r="B625" t="e">
        <v>#VALUE!</v>
      </c>
      <c r="C625" t="e">
        <v>#VALUE!</v>
      </c>
      <c r="D625" t="e">
        <v>#VALUE!</v>
      </c>
    </row>
    <row r="626" spans="1:4">
      <c r="A626" t="e">
        <v>#N/A</v>
      </c>
      <c r="B626" t="e">
        <v>#VALUE!</v>
      </c>
      <c r="C626" t="e">
        <v>#VALUE!</v>
      </c>
      <c r="D626" t="e">
        <v>#VALUE!</v>
      </c>
    </row>
    <row r="627" spans="1:4">
      <c r="A627" t="e">
        <v>#N/A</v>
      </c>
      <c r="B627" t="e">
        <v>#VALUE!</v>
      </c>
      <c r="C627" t="e">
        <v>#VALUE!</v>
      </c>
      <c r="D627" t="e">
        <v>#VALUE!</v>
      </c>
    </row>
    <row r="628" spans="1:4">
      <c r="A628" t="e">
        <v>#N/A</v>
      </c>
      <c r="B628" t="e">
        <v>#VALUE!</v>
      </c>
      <c r="C628" t="e">
        <v>#VALUE!</v>
      </c>
      <c r="D628" t="e">
        <v>#VALUE!</v>
      </c>
    </row>
    <row r="629" spans="1:4">
      <c r="A629" t="e">
        <v>#N/A</v>
      </c>
      <c r="B629" t="e">
        <v>#VALUE!</v>
      </c>
      <c r="C629" t="e">
        <v>#VALUE!</v>
      </c>
      <c r="D629" t="e">
        <v>#VALUE!</v>
      </c>
    </row>
    <row r="630" spans="1:4">
      <c r="A630" t="e">
        <v>#N/A</v>
      </c>
      <c r="B630" t="e">
        <v>#VALUE!</v>
      </c>
      <c r="C630" t="e">
        <v>#VALUE!</v>
      </c>
      <c r="D630" t="e">
        <v>#VALUE!</v>
      </c>
    </row>
    <row r="631" spans="1:4">
      <c r="A631" t="e">
        <v>#N/A</v>
      </c>
      <c r="B631" t="e">
        <v>#VALUE!</v>
      </c>
      <c r="C631" t="e">
        <v>#VALUE!</v>
      </c>
      <c r="D631" t="e">
        <v>#VALUE!</v>
      </c>
    </row>
    <row r="632" spans="1:4">
      <c r="A632" t="e">
        <v>#N/A</v>
      </c>
      <c r="B632" t="e">
        <v>#VALUE!</v>
      </c>
      <c r="C632" t="e">
        <v>#VALUE!</v>
      </c>
      <c r="D632" t="e">
        <v>#VALUE!</v>
      </c>
    </row>
    <row r="633" spans="1:4">
      <c r="A633" t="e">
        <v>#N/A</v>
      </c>
      <c r="B633" t="e">
        <v>#VALUE!</v>
      </c>
      <c r="C633" t="e">
        <v>#VALUE!</v>
      </c>
      <c r="D633" t="e">
        <v>#VALUE!</v>
      </c>
    </row>
    <row r="634" spans="1:4">
      <c r="A634" t="e">
        <v>#N/A</v>
      </c>
      <c r="B634" t="e">
        <v>#VALUE!</v>
      </c>
      <c r="C634" t="e">
        <v>#VALUE!</v>
      </c>
      <c r="D634" t="e">
        <v>#VALUE!</v>
      </c>
    </row>
    <row r="635" spans="1:4">
      <c r="A635" t="e">
        <v>#N/A</v>
      </c>
      <c r="B635" t="e">
        <v>#VALUE!</v>
      </c>
      <c r="C635" t="e">
        <v>#VALUE!</v>
      </c>
      <c r="D635" t="e">
        <v>#VALUE!</v>
      </c>
    </row>
    <row r="636" spans="1:4">
      <c r="A636" t="e">
        <v>#N/A</v>
      </c>
      <c r="B636" t="e">
        <v>#VALUE!</v>
      </c>
      <c r="C636" t="e">
        <v>#VALUE!</v>
      </c>
      <c r="D636" t="e">
        <v>#VALUE!</v>
      </c>
    </row>
    <row r="637" spans="1:4">
      <c r="A637" t="e">
        <v>#N/A</v>
      </c>
      <c r="B637" t="e">
        <v>#VALUE!</v>
      </c>
      <c r="C637" t="e">
        <v>#VALUE!</v>
      </c>
      <c r="D637" t="e">
        <v>#VALUE!</v>
      </c>
    </row>
    <row r="638" spans="1:4">
      <c r="A638" t="e">
        <v>#N/A</v>
      </c>
      <c r="B638" t="e">
        <v>#VALUE!</v>
      </c>
      <c r="C638" t="e">
        <v>#VALUE!</v>
      </c>
      <c r="D638" t="e">
        <v>#VALUE!</v>
      </c>
    </row>
    <row r="639" spans="1:4">
      <c r="A639" t="e">
        <v>#N/A</v>
      </c>
      <c r="B639" t="e">
        <v>#VALUE!</v>
      </c>
      <c r="C639" t="e">
        <v>#VALUE!</v>
      </c>
      <c r="D639" t="e">
        <v>#VALUE!</v>
      </c>
    </row>
    <row r="640" spans="1:4">
      <c r="A640" t="e">
        <v>#N/A</v>
      </c>
      <c r="B640" t="e">
        <v>#VALUE!</v>
      </c>
      <c r="C640" t="e">
        <v>#VALUE!</v>
      </c>
      <c r="D640" t="e">
        <v>#VALUE!</v>
      </c>
    </row>
    <row r="641" spans="1:4">
      <c r="A641" t="e">
        <v>#N/A</v>
      </c>
      <c r="B641" t="e">
        <v>#VALUE!</v>
      </c>
      <c r="C641" t="e">
        <v>#VALUE!</v>
      </c>
      <c r="D641" t="e">
        <v>#VALUE!</v>
      </c>
    </row>
    <row r="642" spans="1:4">
      <c r="A642" t="e">
        <v>#N/A</v>
      </c>
      <c r="B642" t="e">
        <v>#VALUE!</v>
      </c>
      <c r="C642" t="e">
        <v>#VALUE!</v>
      </c>
      <c r="D642" t="e">
        <v>#VALUE!</v>
      </c>
    </row>
    <row r="643" spans="1:4">
      <c r="A643" t="e">
        <v>#N/A</v>
      </c>
      <c r="B643" t="e">
        <v>#VALUE!</v>
      </c>
      <c r="C643" t="e">
        <v>#VALUE!</v>
      </c>
      <c r="D643" t="e">
        <v>#VALUE!</v>
      </c>
    </row>
    <row r="644" spans="1:4">
      <c r="A644" t="e">
        <v>#N/A</v>
      </c>
      <c r="B644" t="e">
        <v>#VALUE!</v>
      </c>
      <c r="C644" t="e">
        <v>#VALUE!</v>
      </c>
      <c r="D644" t="e">
        <v>#VALUE!</v>
      </c>
    </row>
    <row r="645" spans="1:4">
      <c r="A645" t="e">
        <v>#N/A</v>
      </c>
      <c r="B645" t="e">
        <v>#VALUE!</v>
      </c>
      <c r="C645" t="e">
        <v>#VALUE!</v>
      </c>
      <c r="D645" t="e">
        <v>#VALUE!</v>
      </c>
    </row>
    <row r="646" spans="1:4">
      <c r="A646" t="e">
        <v>#N/A</v>
      </c>
      <c r="B646" t="e">
        <v>#VALUE!</v>
      </c>
      <c r="C646" t="e">
        <v>#VALUE!</v>
      </c>
      <c r="D646" t="e">
        <v>#VALUE!</v>
      </c>
    </row>
    <row r="647" spans="1:4">
      <c r="A647" t="e">
        <v>#N/A</v>
      </c>
      <c r="B647" t="e">
        <v>#VALUE!</v>
      </c>
      <c r="C647" t="e">
        <v>#VALUE!</v>
      </c>
      <c r="D647" t="e">
        <v>#VALUE!</v>
      </c>
    </row>
    <row r="648" spans="1:4">
      <c r="A648" t="e">
        <v>#N/A</v>
      </c>
      <c r="B648" t="e">
        <v>#VALUE!</v>
      </c>
      <c r="C648" t="e">
        <v>#VALUE!</v>
      </c>
      <c r="D648" t="e">
        <v>#VALUE!</v>
      </c>
    </row>
    <row r="649" spans="1:4">
      <c r="A649" t="e">
        <v>#N/A</v>
      </c>
      <c r="B649" t="e">
        <v>#VALUE!</v>
      </c>
      <c r="C649" t="e">
        <v>#VALUE!</v>
      </c>
      <c r="D649" t="e">
        <v>#VALUE!</v>
      </c>
    </row>
    <row r="650" spans="1:4">
      <c r="A650" t="e">
        <v>#N/A</v>
      </c>
      <c r="B650" t="e">
        <v>#VALUE!</v>
      </c>
      <c r="C650" t="e">
        <v>#VALUE!</v>
      </c>
      <c r="D650" t="e">
        <v>#VALUE!</v>
      </c>
    </row>
    <row r="651" spans="1:4">
      <c r="A651" t="e">
        <v>#N/A</v>
      </c>
      <c r="B651" t="e">
        <v>#VALUE!</v>
      </c>
      <c r="C651" t="e">
        <v>#VALUE!</v>
      </c>
      <c r="D651" t="e">
        <v>#VALUE!</v>
      </c>
    </row>
    <row r="652" spans="1:4">
      <c r="A652" t="e">
        <v>#N/A</v>
      </c>
      <c r="B652" t="e">
        <v>#VALUE!</v>
      </c>
      <c r="C652" t="e">
        <v>#VALUE!</v>
      </c>
      <c r="D652" t="e">
        <v>#VALUE!</v>
      </c>
    </row>
    <row r="653" spans="1:4">
      <c r="A653" t="e">
        <v>#N/A</v>
      </c>
      <c r="B653" t="e">
        <v>#VALUE!</v>
      </c>
      <c r="C653" t="e">
        <v>#VALUE!</v>
      </c>
      <c r="D653" t="e">
        <v>#VALUE!</v>
      </c>
    </row>
    <row r="654" spans="1:4">
      <c r="A654" t="e">
        <v>#N/A</v>
      </c>
      <c r="B654" t="e">
        <v>#VALUE!</v>
      </c>
      <c r="C654" t="e">
        <v>#VALUE!</v>
      </c>
      <c r="D654" t="e">
        <v>#VALUE!</v>
      </c>
    </row>
    <row r="655" spans="1:4">
      <c r="A655" t="e">
        <v>#N/A</v>
      </c>
      <c r="B655" t="e">
        <v>#VALUE!</v>
      </c>
      <c r="C655" t="e">
        <v>#VALUE!</v>
      </c>
      <c r="D655" t="e">
        <v>#VALUE!</v>
      </c>
    </row>
    <row r="656" spans="1:4">
      <c r="A656" t="e">
        <v>#N/A</v>
      </c>
      <c r="B656" t="e">
        <v>#VALUE!</v>
      </c>
      <c r="C656" t="e">
        <v>#VALUE!</v>
      </c>
      <c r="D656" t="e">
        <v>#VALUE!</v>
      </c>
    </row>
    <row r="657" spans="1:4">
      <c r="A657" t="e">
        <v>#N/A</v>
      </c>
      <c r="B657" t="e">
        <v>#VALUE!</v>
      </c>
      <c r="C657" t="e">
        <v>#VALUE!</v>
      </c>
      <c r="D657" t="e">
        <v>#VALUE!</v>
      </c>
    </row>
    <row r="658" spans="1:4">
      <c r="A658" t="e">
        <v>#N/A</v>
      </c>
      <c r="B658" t="e">
        <v>#VALUE!</v>
      </c>
      <c r="C658" t="e">
        <v>#VALUE!</v>
      </c>
      <c r="D658" t="e">
        <v>#VALUE!</v>
      </c>
    </row>
    <row r="659" spans="1:4">
      <c r="A659" t="e">
        <v>#N/A</v>
      </c>
      <c r="B659" t="e">
        <v>#VALUE!</v>
      </c>
      <c r="C659" t="e">
        <v>#VALUE!</v>
      </c>
      <c r="D659" t="e">
        <v>#VALUE!</v>
      </c>
    </row>
    <row r="660" spans="1:4">
      <c r="A660" t="e">
        <v>#N/A</v>
      </c>
      <c r="B660" t="e">
        <v>#VALUE!</v>
      </c>
      <c r="C660" t="e">
        <v>#VALUE!</v>
      </c>
      <c r="D660" t="e">
        <v>#VALUE!</v>
      </c>
    </row>
    <row r="661" spans="1:4">
      <c r="A661" t="e">
        <v>#N/A</v>
      </c>
      <c r="B661" t="e">
        <v>#VALUE!</v>
      </c>
      <c r="C661" t="e">
        <v>#VALUE!</v>
      </c>
      <c r="D661" t="e">
        <v>#VALUE!</v>
      </c>
    </row>
    <row r="662" spans="1:4">
      <c r="A662" t="e">
        <v>#N/A</v>
      </c>
      <c r="B662" t="e">
        <v>#VALUE!</v>
      </c>
      <c r="C662" t="e">
        <v>#VALUE!</v>
      </c>
      <c r="D662" t="e">
        <v>#VALUE!</v>
      </c>
    </row>
    <row r="663" spans="1:4">
      <c r="A663" t="e">
        <v>#N/A</v>
      </c>
      <c r="B663" t="e">
        <v>#VALUE!</v>
      </c>
      <c r="C663" t="e">
        <v>#VALUE!</v>
      </c>
      <c r="D663" t="e">
        <v>#VALUE!</v>
      </c>
    </row>
    <row r="664" spans="1:4">
      <c r="A664" t="e">
        <v>#N/A</v>
      </c>
      <c r="B664" t="e">
        <v>#VALUE!</v>
      </c>
      <c r="C664" t="e">
        <v>#VALUE!</v>
      </c>
      <c r="D664" t="e">
        <v>#VALUE!</v>
      </c>
    </row>
    <row r="665" spans="1:4">
      <c r="A665" t="e">
        <v>#N/A</v>
      </c>
      <c r="B665" t="e">
        <v>#VALUE!</v>
      </c>
      <c r="C665" t="e">
        <v>#VALUE!</v>
      </c>
      <c r="D665" t="e">
        <v>#VALUE!</v>
      </c>
    </row>
    <row r="666" spans="1:4">
      <c r="A666" t="e">
        <v>#N/A</v>
      </c>
      <c r="B666" t="e">
        <v>#VALUE!</v>
      </c>
      <c r="C666" t="e">
        <v>#VALUE!</v>
      </c>
      <c r="D666" t="e">
        <v>#VALUE!</v>
      </c>
    </row>
    <row r="667" spans="1:4">
      <c r="A667" t="e">
        <v>#N/A</v>
      </c>
      <c r="B667" t="e">
        <v>#VALUE!</v>
      </c>
      <c r="C667" t="e">
        <v>#VALUE!</v>
      </c>
      <c r="D667" t="e">
        <v>#VALUE!</v>
      </c>
    </row>
    <row r="668" spans="1:4">
      <c r="A668" t="e">
        <v>#N/A</v>
      </c>
      <c r="B668" t="e">
        <v>#VALUE!</v>
      </c>
      <c r="C668" t="e">
        <v>#VALUE!</v>
      </c>
      <c r="D668" t="e">
        <v>#VALUE!</v>
      </c>
    </row>
    <row r="669" spans="1:4">
      <c r="A669" t="e">
        <v>#N/A</v>
      </c>
      <c r="B669" t="e">
        <v>#VALUE!</v>
      </c>
      <c r="C669" t="e">
        <v>#VALUE!</v>
      </c>
      <c r="D669" t="e">
        <v>#VALUE!</v>
      </c>
    </row>
    <row r="670" spans="1:4">
      <c r="A670" t="e">
        <v>#N/A</v>
      </c>
      <c r="B670" t="e">
        <v>#VALUE!</v>
      </c>
      <c r="C670" t="e">
        <v>#VALUE!</v>
      </c>
      <c r="D670" t="e">
        <v>#VALUE!</v>
      </c>
    </row>
    <row r="671" spans="1:4">
      <c r="A671" t="e">
        <v>#N/A</v>
      </c>
      <c r="B671" t="e">
        <v>#VALUE!</v>
      </c>
      <c r="C671" t="e">
        <v>#VALUE!</v>
      </c>
      <c r="D671" t="e">
        <v>#VALUE!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PhoenixAutocall</vt:lpstr>
      <vt:lpstr>ValuationDate</vt:lpstr>
      <vt:lpstr>VolSurface_EURUSD</vt:lpstr>
      <vt:lpstr>VolSurface_GBPUSD</vt:lpstr>
      <vt:lpstr>VolSurface_EURGBP</vt:lpstr>
      <vt:lpstr>Vanillas</vt:lpstr>
      <vt:lpstr>VanillasCross3M_new</vt:lpstr>
      <vt:lpstr>VanillasCross3M</vt:lpstr>
      <vt:lpstr>VanillasCross1Y</vt:lpstr>
      <vt:lpstr>VisualizationLocalCorr</vt:lpstr>
      <vt:lpstr>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2018-11-07T21:00:35Z</dcterms:modified>
</cp:coreProperties>
</file>