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5" activeTab="11"/>
  </bookViews>
  <sheets>
    <sheet name="WorstOfBasket1Y" sheetId="25" r:id="rId1"/>
    <sheet name="crossautocall" sheetId="24" r:id="rId2"/>
    <sheet name="doubleNoTouch1Y" sheetId="26" r:id="rId3"/>
    <sheet name="WorstOfBasket" sheetId="23" r:id="rId4"/>
    <sheet name="PhoenixAutocall" sheetId="21" r:id="rId5"/>
    <sheet name="ValuationDate" sheetId="4" r:id="rId6"/>
    <sheet name="VolSurface_EURUSD" sheetId="10" r:id="rId7"/>
    <sheet name="VolSurface_GBPUSD" sheetId="11" r:id="rId8"/>
    <sheet name="VolSurface_EURGBP" sheetId="12" r:id="rId9"/>
    <sheet name="Vanillas" sheetId="9" r:id="rId10"/>
    <sheet name="VanillasCross3M" sheetId="19" r:id="rId11"/>
    <sheet name="VanillasCross1Y" sheetId="14" r:id="rId12"/>
    <sheet name="VisualizationLocalCorr" sheetId="16" r:id="rId13"/>
    <sheet name="Simulation" sheetId="17" r:id="rId14"/>
    <sheet name="Sheet1" sheetId="20" r:id="rId15"/>
  </sheets>
  <externalReferences>
    <externalReference r:id="rId16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J78" i="14" l="1" a="1"/>
  <c r="K78" i="14" s="1"/>
  <c r="J78" i="14"/>
  <c r="L78" i="14"/>
  <c r="K77" i="14"/>
  <c r="D71" i="14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70" i="14"/>
  <c r="D36" i="14"/>
  <c r="I33" i="14"/>
  <c r="I41" i="14" s="1"/>
  <c r="I49" i="14" s="1"/>
  <c r="I57" i="14" s="1"/>
  <c r="I65" i="14" s="1"/>
  <c r="I73" i="14" s="1"/>
  <c r="D33" i="14"/>
  <c r="I30" i="14"/>
  <c r="I38" i="14" s="1"/>
  <c r="I46" i="14" s="1"/>
  <c r="I54" i="14" s="1"/>
  <c r="I62" i="14" s="1"/>
  <c r="I70" i="14" s="1"/>
  <c r="D29" i="14"/>
  <c r="I25" i="14"/>
  <c r="I23" i="14"/>
  <c r="I31" i="14" s="1"/>
  <c r="I39" i="14" s="1"/>
  <c r="I47" i="14" s="1"/>
  <c r="I55" i="14" s="1"/>
  <c r="I63" i="14" s="1"/>
  <c r="I71" i="14" s="1"/>
  <c r="I17" i="14"/>
  <c r="I16" i="14"/>
  <c r="I24" i="14" s="1"/>
  <c r="I32" i="14" s="1"/>
  <c r="I40" i="14" s="1"/>
  <c r="I48" i="14" s="1"/>
  <c r="I56" i="14" s="1"/>
  <c r="I64" i="14" s="1"/>
  <c r="I72" i="14" s="1"/>
  <c r="I15" i="14"/>
  <c r="I14" i="14"/>
  <c r="I22" i="14" s="1"/>
  <c r="I13" i="14"/>
  <c r="I21" i="14" s="1"/>
  <c r="I29" i="14" s="1"/>
  <c r="I37" i="14" s="1"/>
  <c r="I45" i="14" s="1"/>
  <c r="I53" i="14" s="1"/>
  <c r="I61" i="14" s="1"/>
  <c r="I69" i="14" s="1"/>
  <c r="C12" i="14"/>
  <c r="R167" i="19"/>
  <c r="R169" i="19" s="1"/>
  <c r="Q167" i="19"/>
  <c r="P167" i="19"/>
  <c r="P169" i="19" s="1"/>
  <c r="O167" i="19"/>
  <c r="N167" i="19"/>
  <c r="N169" i="19" s="1"/>
  <c r="M167" i="19"/>
  <c r="L167" i="19"/>
  <c r="L169" i="19" s="1"/>
  <c r="K167" i="19"/>
  <c r="J167" i="19"/>
  <c r="J169" i="19" s="1"/>
  <c r="I167" i="19"/>
  <c r="H167" i="19"/>
  <c r="H169" i="19" s="1"/>
  <c r="R165" i="19"/>
  <c r="Q165" i="19"/>
  <c r="Q169" i="19" s="1"/>
  <c r="P165" i="19"/>
  <c r="O165" i="19"/>
  <c r="O169" i="19" s="1"/>
  <c r="N165" i="19"/>
  <c r="M165" i="19"/>
  <c r="M169" i="19" s="1"/>
  <c r="L165" i="19"/>
  <c r="K165" i="19"/>
  <c r="K169" i="19" s="1"/>
  <c r="J165" i="19"/>
  <c r="I165" i="19"/>
  <c r="I169" i="19" s="1"/>
  <c r="H165" i="19"/>
  <c r="R164" i="19"/>
  <c r="Q164" i="19"/>
  <c r="P164" i="19"/>
  <c r="O164" i="19"/>
  <c r="N164" i="19"/>
  <c r="M164" i="19"/>
  <c r="L164" i="19"/>
  <c r="K164" i="19"/>
  <c r="J164" i="19"/>
  <c r="I164" i="19"/>
  <c r="H164" i="19"/>
  <c r="R163" i="19"/>
  <c r="Q163" i="19"/>
  <c r="P163" i="19"/>
  <c r="O163" i="19"/>
  <c r="N163" i="19"/>
  <c r="M163" i="19"/>
  <c r="L163" i="19"/>
  <c r="K163" i="19"/>
  <c r="J163" i="19"/>
  <c r="I163" i="19"/>
  <c r="H163" i="19"/>
  <c r="R162" i="19"/>
  <c r="Q162" i="19"/>
  <c r="P162" i="19"/>
  <c r="O162" i="19"/>
  <c r="N162" i="19"/>
  <c r="M162" i="19"/>
  <c r="L162" i="19"/>
  <c r="K162" i="19"/>
  <c r="J162" i="19"/>
  <c r="I162" i="19"/>
  <c r="H162" i="19"/>
  <c r="R161" i="19"/>
  <c r="Q161" i="19"/>
  <c r="P161" i="19"/>
  <c r="O161" i="19"/>
  <c r="N161" i="19"/>
  <c r="M161" i="19"/>
  <c r="L161" i="19"/>
  <c r="K161" i="19"/>
  <c r="J161" i="19"/>
  <c r="I161" i="19"/>
  <c r="H161" i="19"/>
  <c r="D72" i="19"/>
  <c r="D73" i="19" s="1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119" i="19" s="1"/>
  <c r="D120" i="19" s="1"/>
  <c r="D121" i="19" s="1"/>
  <c r="D122" i="19" s="1"/>
  <c r="D123" i="19" s="1"/>
  <c r="D124" i="19" s="1"/>
  <c r="D125" i="19" s="1"/>
  <c r="D126" i="19" s="1"/>
  <c r="D127" i="19" s="1"/>
  <c r="D128" i="19" s="1"/>
  <c r="D129" i="19" s="1"/>
  <c r="D130" i="19" s="1"/>
  <c r="D131" i="19" s="1"/>
  <c r="D132" i="19" s="1"/>
  <c r="D133" i="19" s="1"/>
  <c r="D134" i="19" s="1"/>
  <c r="D135" i="19" s="1"/>
  <c r="D136" i="19" s="1"/>
  <c r="D137" i="19" s="1"/>
  <c r="D138" i="19" s="1"/>
  <c r="D139" i="19" s="1"/>
  <c r="D140" i="19" s="1"/>
  <c r="D141" i="19" s="1"/>
  <c r="D142" i="19" s="1"/>
  <c r="D143" i="19" s="1"/>
  <c r="D144" i="19" s="1"/>
  <c r="D145" i="19" s="1"/>
  <c r="D146" i="19" s="1"/>
  <c r="D147" i="19" s="1"/>
  <c r="D148" i="19" s="1"/>
  <c r="D70" i="19"/>
  <c r="D71" i="19" s="1"/>
  <c r="I47" i="19"/>
  <c r="I55" i="19" s="1"/>
  <c r="I63" i="19" s="1"/>
  <c r="I71" i="19" s="1"/>
  <c r="D36" i="19"/>
  <c r="D33" i="19"/>
  <c r="D32" i="19"/>
  <c r="D29" i="19"/>
  <c r="I21" i="19"/>
  <c r="I29" i="19" s="1"/>
  <c r="I37" i="19" s="1"/>
  <c r="I45" i="19" s="1"/>
  <c r="I53" i="19" s="1"/>
  <c r="I61" i="19" s="1"/>
  <c r="I69" i="19" s="1"/>
  <c r="I17" i="19"/>
  <c r="I25" i="19" s="1"/>
  <c r="I33" i="19" s="1"/>
  <c r="I41" i="19" s="1"/>
  <c r="I49" i="19" s="1"/>
  <c r="I57" i="19" s="1"/>
  <c r="I65" i="19" s="1"/>
  <c r="I73" i="19" s="1"/>
  <c r="I16" i="19"/>
  <c r="I24" i="19" s="1"/>
  <c r="I32" i="19" s="1"/>
  <c r="I40" i="19" s="1"/>
  <c r="I48" i="19" s="1"/>
  <c r="I56" i="19" s="1"/>
  <c r="I64" i="19" s="1"/>
  <c r="I72" i="19" s="1"/>
  <c r="I15" i="19"/>
  <c r="I23" i="19" s="1"/>
  <c r="I31" i="19" s="1"/>
  <c r="I39" i="19" s="1"/>
  <c r="I14" i="19"/>
  <c r="I22" i="19" s="1"/>
  <c r="I30" i="19" s="1"/>
  <c r="I38" i="19" s="1"/>
  <c r="I46" i="19" s="1"/>
  <c r="I54" i="19" s="1"/>
  <c r="I62" i="19" s="1"/>
  <c r="I70" i="19" s="1"/>
  <c r="I13" i="19"/>
  <c r="C12" i="19"/>
  <c r="J49" i="9"/>
  <c r="J57" i="9" s="1"/>
  <c r="J65" i="9" s="1"/>
  <c r="J73" i="9" s="1"/>
  <c r="J37" i="9"/>
  <c r="J45" i="9" s="1"/>
  <c r="J53" i="9" s="1"/>
  <c r="J61" i="9" s="1"/>
  <c r="J69" i="9" s="1"/>
  <c r="J23" i="9"/>
  <c r="J31" i="9" s="1"/>
  <c r="J39" i="9" s="1"/>
  <c r="J47" i="9" s="1"/>
  <c r="J55" i="9" s="1"/>
  <c r="J63" i="9" s="1"/>
  <c r="J71" i="9" s="1"/>
  <c r="J17" i="9"/>
  <c r="J25" i="9" s="1"/>
  <c r="J33" i="9" s="1"/>
  <c r="J41" i="9" s="1"/>
  <c r="J16" i="9"/>
  <c r="J24" i="9" s="1"/>
  <c r="J32" i="9" s="1"/>
  <c r="J40" i="9" s="1"/>
  <c r="J48" i="9" s="1"/>
  <c r="J56" i="9" s="1"/>
  <c r="J64" i="9" s="1"/>
  <c r="J72" i="9" s="1"/>
  <c r="J15" i="9"/>
  <c r="J14" i="9"/>
  <c r="J22" i="9" s="1"/>
  <c r="J30" i="9" s="1"/>
  <c r="J38" i="9" s="1"/>
  <c r="J46" i="9" s="1"/>
  <c r="J54" i="9" s="1"/>
  <c r="J62" i="9" s="1"/>
  <c r="J70" i="9" s="1"/>
  <c r="C14" i="9"/>
  <c r="J13" i="9"/>
  <c r="J21" i="9" s="1"/>
  <c r="J29" i="9" s="1"/>
  <c r="M35" i="12"/>
  <c r="L35" i="12"/>
  <c r="K35" i="12"/>
  <c r="J35" i="12"/>
  <c r="I35" i="12"/>
  <c r="H35" i="12"/>
  <c r="G35" i="12"/>
  <c r="F35" i="12"/>
  <c r="E35" i="12"/>
  <c r="D35" i="12"/>
  <c r="C35" i="12"/>
  <c r="D139" i="11"/>
  <c r="B139" i="11" s="1"/>
  <c r="D138" i="11"/>
  <c r="B138" i="11" s="1"/>
  <c r="D137" i="11"/>
  <c r="B137" i="11" s="1"/>
  <c r="D136" i="11"/>
  <c r="B136" i="11" s="1"/>
  <c r="D135" i="11"/>
  <c r="B135" i="11" s="1"/>
  <c r="D134" i="11"/>
  <c r="B134" i="11" s="1"/>
  <c r="D133" i="11"/>
  <c r="B133" i="11" s="1"/>
  <c r="D132" i="11"/>
  <c r="B132" i="11" s="1"/>
  <c r="D131" i="11"/>
  <c r="B131" i="11" s="1"/>
  <c r="D130" i="11"/>
  <c r="B130" i="11" s="1"/>
  <c r="D129" i="11"/>
  <c r="B129" i="11" s="1"/>
  <c r="D128" i="11"/>
  <c r="B128" i="11" s="1"/>
  <c r="D127" i="11"/>
  <c r="B127" i="11" s="1"/>
  <c r="D126" i="11"/>
  <c r="B126" i="11" s="1"/>
  <c r="D125" i="11"/>
  <c r="B125" i="11" s="1"/>
  <c r="D124" i="11"/>
  <c r="B124" i="11" s="1"/>
  <c r="D123" i="11"/>
  <c r="B123" i="11" s="1"/>
  <c r="D122" i="11"/>
  <c r="B122" i="11" s="1"/>
  <c r="D121" i="11"/>
  <c r="B121" i="11" s="1"/>
  <c r="D120" i="11"/>
  <c r="B120" i="11" s="1"/>
  <c r="D119" i="11"/>
  <c r="B119" i="11" s="1"/>
  <c r="D118" i="11"/>
  <c r="B118" i="11" s="1"/>
  <c r="D117" i="11"/>
  <c r="B117" i="11" s="1"/>
  <c r="D116" i="11"/>
  <c r="B116" i="11" s="1"/>
  <c r="D115" i="11"/>
  <c r="B115" i="11" s="1"/>
  <c r="D114" i="11"/>
  <c r="B114" i="11" s="1"/>
  <c r="D113" i="11"/>
  <c r="B113" i="11" s="1"/>
  <c r="D112" i="11"/>
  <c r="B112" i="11" s="1"/>
  <c r="D111" i="11"/>
  <c r="B111" i="11" s="1"/>
  <c r="D110" i="11"/>
  <c r="B110" i="11" s="1"/>
  <c r="D109" i="11"/>
  <c r="B109" i="11" s="1"/>
  <c r="D108" i="11"/>
  <c r="B108" i="11" s="1"/>
  <c r="D107" i="11"/>
  <c r="B107" i="11" s="1"/>
  <c r="D106" i="11"/>
  <c r="B106" i="11" s="1"/>
  <c r="D105" i="11"/>
  <c r="B105" i="11" s="1"/>
  <c r="D104" i="11"/>
  <c r="B104" i="11" s="1"/>
  <c r="D103" i="11"/>
  <c r="B103" i="11" s="1"/>
  <c r="D102" i="11"/>
  <c r="B102" i="11" s="1"/>
  <c r="D101" i="11"/>
  <c r="B101" i="11" s="1"/>
  <c r="D100" i="11"/>
  <c r="B100" i="11" s="1"/>
  <c r="D99" i="11"/>
  <c r="B99" i="11" s="1"/>
  <c r="D98" i="11"/>
  <c r="B98" i="11" s="1"/>
  <c r="D97" i="11"/>
  <c r="B97" i="11" s="1"/>
  <c r="D96" i="11"/>
  <c r="B96" i="11" s="1"/>
  <c r="D95" i="11"/>
  <c r="B95" i="11" s="1"/>
  <c r="D94" i="11"/>
  <c r="B94" i="11" s="1"/>
  <c r="D93" i="11"/>
  <c r="B93" i="11" s="1"/>
  <c r="D92" i="11"/>
  <c r="B92" i="11" s="1"/>
  <c r="D91" i="11"/>
  <c r="B91" i="11" s="1"/>
  <c r="D90" i="11"/>
  <c r="B90" i="11" s="1"/>
  <c r="D89" i="11"/>
  <c r="B89" i="11" s="1"/>
  <c r="D88" i="11"/>
  <c r="B88" i="11" s="1"/>
  <c r="D87" i="11"/>
  <c r="B87" i="11" s="1"/>
  <c r="D86" i="11"/>
  <c r="B86" i="11" s="1"/>
  <c r="D85" i="11"/>
  <c r="B85" i="11" s="1"/>
  <c r="D84" i="11"/>
  <c r="B84" i="11" s="1"/>
  <c r="D83" i="11"/>
  <c r="B83" i="11" s="1"/>
  <c r="D82" i="11"/>
  <c r="B82" i="11" s="1"/>
  <c r="D81" i="11"/>
  <c r="B81" i="11" s="1"/>
  <c r="D80" i="11"/>
  <c r="B80" i="11" s="1"/>
  <c r="D79" i="11"/>
  <c r="B79" i="11" s="1"/>
  <c r="D78" i="11"/>
  <c r="B78" i="11" s="1"/>
  <c r="D77" i="11"/>
  <c r="B77" i="11" s="1"/>
  <c r="D76" i="11"/>
  <c r="B76" i="11" s="1"/>
  <c r="D75" i="11"/>
  <c r="B75" i="11" s="1"/>
  <c r="D74" i="11"/>
  <c r="B74" i="11" s="1"/>
  <c r="D73" i="11"/>
  <c r="B73" i="11" s="1"/>
  <c r="D72" i="11"/>
  <c r="B72" i="11" s="1"/>
  <c r="D71" i="11"/>
  <c r="B71" i="11" s="1"/>
  <c r="D70" i="11"/>
  <c r="B70" i="11" s="1"/>
  <c r="D69" i="11"/>
  <c r="B69" i="11" s="1"/>
  <c r="D68" i="11"/>
  <c r="B68" i="11" s="1"/>
  <c r="D67" i="11"/>
  <c r="B67" i="11" s="1"/>
  <c r="D66" i="11"/>
  <c r="B66" i="11" s="1"/>
  <c r="D65" i="11"/>
  <c r="B65" i="11" s="1"/>
  <c r="D64" i="11"/>
  <c r="B64" i="11" s="1"/>
  <c r="D63" i="11"/>
  <c r="B63" i="11" s="1"/>
  <c r="D62" i="11"/>
  <c r="B62" i="11" s="1"/>
  <c r="D61" i="11"/>
  <c r="B61" i="11" s="1"/>
  <c r="D60" i="11"/>
  <c r="B60" i="11" s="1"/>
  <c r="D59" i="11"/>
  <c r="B59" i="11" s="1"/>
  <c r="D58" i="11"/>
  <c r="B58" i="11" s="1"/>
  <c r="D57" i="11"/>
  <c r="B57" i="11" s="1"/>
  <c r="D56" i="11"/>
  <c r="B56" i="11" s="1"/>
  <c r="D55" i="11"/>
  <c r="B55" i="11" s="1"/>
  <c r="D54" i="11"/>
  <c r="B54" i="11" s="1"/>
  <c r="D53" i="11"/>
  <c r="B53" i="11" s="1"/>
  <c r="D52" i="11"/>
  <c r="B52" i="11" s="1"/>
  <c r="D51" i="11"/>
  <c r="B51" i="11" s="1"/>
  <c r="D50" i="11"/>
  <c r="B50" i="11" s="1"/>
  <c r="D49" i="11"/>
  <c r="B49" i="11" s="1"/>
  <c r="D48" i="11"/>
  <c r="B48" i="11" s="1"/>
  <c r="D47" i="11"/>
  <c r="B47" i="11" s="1"/>
  <c r="D46" i="11"/>
  <c r="B46" i="11" s="1"/>
  <c r="D45" i="11"/>
  <c r="B45" i="11" s="1"/>
  <c r="D44" i="11"/>
  <c r="B44" i="11" s="1"/>
  <c r="D43" i="11"/>
  <c r="B43" i="11" s="1"/>
  <c r="D42" i="11"/>
  <c r="B42" i="11" s="1"/>
  <c r="D41" i="11"/>
  <c r="B41" i="11" s="1"/>
  <c r="D40" i="11"/>
  <c r="B40" i="11" s="1"/>
  <c r="E36" i="11"/>
  <c r="D36" i="11"/>
  <c r="C36" i="11"/>
  <c r="D35" i="11"/>
  <c r="D39" i="11" s="1"/>
  <c r="B39" i="11" s="1"/>
  <c r="C35" i="11"/>
  <c r="M30" i="11"/>
  <c r="L30" i="11"/>
  <c r="K30" i="11"/>
  <c r="J30" i="11"/>
  <c r="I30" i="11"/>
  <c r="H30" i="11"/>
  <c r="G30" i="11"/>
  <c r="F30" i="11"/>
  <c r="E30" i="11"/>
  <c r="D30" i="11"/>
  <c r="C30" i="11"/>
  <c r="C18" i="21"/>
  <c r="C17" i="21"/>
  <c r="D2" i="21"/>
  <c r="E50" i="23"/>
  <c r="H45" i="23"/>
  <c r="F45" i="23"/>
  <c r="E45" i="23"/>
  <c r="G45" i="23" s="1"/>
  <c r="G44" i="23"/>
  <c r="E44" i="23"/>
  <c r="H44" i="23" s="1"/>
  <c r="H43" i="23"/>
  <c r="F43" i="23"/>
  <c r="E43" i="23"/>
  <c r="I43" i="23" s="1"/>
  <c r="C18" i="23"/>
  <c r="C17" i="23"/>
  <c r="K9" i="23"/>
  <c r="D2" i="23"/>
  <c r="C18" i="26"/>
  <c r="C17" i="26"/>
  <c r="D2" i="26"/>
  <c r="E45" i="24"/>
  <c r="E44" i="24"/>
  <c r="E43" i="24"/>
  <c r="C18" i="24"/>
  <c r="C17" i="24"/>
  <c r="D2" i="24"/>
  <c r="I69" i="25"/>
  <c r="H69" i="25"/>
  <c r="F69" i="25"/>
  <c r="I68" i="25"/>
  <c r="H68" i="25"/>
  <c r="F68" i="25"/>
  <c r="I67" i="25"/>
  <c r="H67" i="25"/>
  <c r="F67" i="25"/>
  <c r="I66" i="25"/>
  <c r="H66" i="25"/>
  <c r="F66" i="25"/>
  <c r="I65" i="25"/>
  <c r="H65" i="25"/>
  <c r="F65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9" i="25"/>
  <c r="H59" i="25"/>
  <c r="F59" i="25"/>
  <c r="I52" i="25"/>
  <c r="I64" i="25" s="1"/>
  <c r="H52" i="25"/>
  <c r="F52" i="25"/>
  <c r="E52" i="25"/>
  <c r="E45" i="25"/>
  <c r="H44" i="25"/>
  <c r="E44" i="25"/>
  <c r="I44" i="25" s="1"/>
  <c r="E43" i="25"/>
  <c r="F43" i="25" s="1"/>
  <c r="J41" i="25"/>
  <c r="C18" i="25"/>
  <c r="C17" i="25"/>
  <c r="K9" i="25"/>
  <c r="D2" i="25"/>
  <c r="L77" i="14"/>
  <c r="D4" i="14"/>
  <c r="D28" i="14"/>
  <c r="D6" i="14"/>
  <c r="G5" i="14"/>
  <c r="D5" i="14"/>
  <c r="D6" i="19"/>
  <c r="D5" i="19"/>
  <c r="G6" i="14"/>
  <c r="G6" i="19"/>
  <c r="G5" i="19"/>
  <c r="H5" i="9"/>
  <c r="C2" i="11"/>
  <c r="C2" i="10"/>
  <c r="G18" i="21"/>
  <c r="G14" i="21"/>
  <c r="G18" i="24"/>
  <c r="G14" i="24"/>
  <c r="H7" i="9"/>
  <c r="D6" i="9"/>
  <c r="D4" i="9"/>
  <c r="O27" i="11"/>
  <c r="O23" i="11"/>
  <c r="O19" i="11"/>
  <c r="O15" i="11"/>
  <c r="O11" i="11"/>
  <c r="O27" i="10"/>
  <c r="O23" i="10"/>
  <c r="O19" i="10"/>
  <c r="O15" i="10"/>
  <c r="O11" i="10"/>
  <c r="G16" i="21"/>
  <c r="G12" i="21"/>
  <c r="I5" i="21"/>
  <c r="G16" i="24"/>
  <c r="G12" i="24"/>
  <c r="I5" i="24"/>
  <c r="D7" i="9"/>
  <c r="O26" i="11"/>
  <c r="O18" i="11"/>
  <c r="O10" i="11"/>
  <c r="O26" i="10"/>
  <c r="O18" i="10"/>
  <c r="O10" i="10"/>
  <c r="G15" i="21"/>
  <c r="G9" i="21"/>
  <c r="G5" i="21"/>
  <c r="G13" i="24"/>
  <c r="G6" i="24"/>
  <c r="E36" i="9"/>
  <c r="O28" i="11"/>
  <c r="O20" i="11"/>
  <c r="O12" i="11"/>
  <c r="O7" i="11"/>
  <c r="O28" i="10"/>
  <c r="O20" i="10"/>
  <c r="O12" i="10"/>
  <c r="O7" i="10"/>
  <c r="G13" i="21"/>
  <c r="G6" i="21"/>
  <c r="G17" i="24"/>
  <c r="D4" i="19"/>
  <c r="C2" i="12"/>
  <c r="O22" i="11"/>
  <c r="O14" i="11"/>
  <c r="O8" i="11"/>
  <c r="O22" i="10"/>
  <c r="O14" i="10"/>
  <c r="O8" i="10"/>
  <c r="C3" i="4"/>
  <c r="G17" i="21"/>
  <c r="G11" i="21"/>
  <c r="G7" i="21"/>
  <c r="G10" i="24"/>
  <c r="G8" i="24"/>
  <c r="H6" i="9"/>
  <c r="D5" i="9"/>
  <c r="O24" i="12"/>
  <c r="O16" i="12"/>
  <c r="O9" i="12"/>
  <c r="O24" i="11"/>
  <c r="O16" i="11"/>
  <c r="O9" i="11"/>
  <c r="O24" i="10"/>
  <c r="O16" i="10"/>
  <c r="O9" i="10"/>
  <c r="G10" i="21"/>
  <c r="G8" i="21"/>
  <c r="G15" i="24"/>
  <c r="G9" i="24"/>
  <c r="G5" i="24"/>
  <c r="G11" i="24"/>
  <c r="G7" i="24"/>
  <c r="G18" i="23"/>
  <c r="G14" i="23"/>
  <c r="G16" i="23"/>
  <c r="G12" i="23"/>
  <c r="I5" i="23"/>
  <c r="G15" i="23"/>
  <c r="G8" i="23"/>
  <c r="G17" i="23"/>
  <c r="G13" i="23"/>
  <c r="G9" i="23"/>
  <c r="G5" i="23"/>
  <c r="G11" i="23"/>
  <c r="G6" i="23"/>
  <c r="G10" i="23"/>
  <c r="G7" i="23"/>
  <c r="G18" i="26"/>
  <c r="G14" i="26"/>
  <c r="G16" i="26"/>
  <c r="G12" i="26"/>
  <c r="I5" i="26"/>
  <c r="G15" i="26"/>
  <c r="G9" i="26"/>
  <c r="G5" i="26"/>
  <c r="G17" i="26"/>
  <c r="G13" i="26"/>
  <c r="G6" i="26"/>
  <c r="G19" i="26"/>
  <c r="G11" i="26"/>
  <c r="G7" i="26"/>
  <c r="G10" i="26"/>
  <c r="G8" i="26"/>
  <c r="G10" i="25"/>
  <c r="G14" i="25"/>
  <c r="G17" i="25"/>
  <c r="G12" i="25"/>
  <c r="I5" i="25"/>
  <c r="G18" i="25"/>
  <c r="G11" i="25"/>
  <c r="G6" i="25"/>
  <c r="G15" i="25"/>
  <c r="G8" i="25"/>
  <c r="G13" i="25"/>
  <c r="G9" i="25"/>
  <c r="G5" i="25"/>
  <c r="I6" i="25"/>
  <c r="G7" i="25"/>
  <c r="I7" i="25"/>
  <c r="I8" i="25"/>
  <c r="I6" i="26"/>
  <c r="I7" i="26"/>
  <c r="I8" i="26"/>
  <c r="I6" i="23"/>
  <c r="I7" i="23"/>
  <c r="I8" i="23"/>
  <c r="O13" i="11"/>
  <c r="O17" i="11"/>
  <c r="O21" i="11"/>
  <c r="O25" i="11"/>
  <c r="O29" i="11"/>
  <c r="O13" i="10"/>
  <c r="O17" i="10"/>
  <c r="O21" i="10"/>
  <c r="O25" i="10"/>
  <c r="O29" i="10"/>
  <c r="I6" i="21"/>
  <c r="I6" i="24"/>
  <c r="O8" i="12"/>
  <c r="O14" i="12"/>
  <c r="O22" i="12"/>
  <c r="O7" i="12"/>
  <c r="O12" i="12"/>
  <c r="O20" i="12"/>
  <c r="O28" i="12"/>
  <c r="O10" i="12"/>
  <c r="O18" i="12"/>
  <c r="O26" i="12"/>
  <c r="O13" i="12"/>
  <c r="O17" i="12"/>
  <c r="O21" i="12"/>
  <c r="O25" i="12"/>
  <c r="O29" i="12"/>
  <c r="O11" i="12"/>
  <c r="O15" i="12"/>
  <c r="O19" i="12"/>
  <c r="O23" i="12"/>
  <c r="O27" i="12"/>
  <c r="D2" i="9"/>
  <c r="D2" i="14"/>
  <c r="D2" i="19"/>
  <c r="I7" i="21"/>
  <c r="I7" i="24"/>
  <c r="K7" i="9"/>
  <c r="K13" i="9"/>
  <c r="K32" i="9"/>
  <c r="K38" i="9"/>
  <c r="K41" i="9"/>
  <c r="K54" i="9"/>
  <c r="K64" i="9"/>
  <c r="K5" i="9"/>
  <c r="K25" i="9"/>
  <c r="K31" i="9"/>
  <c r="K40" i="9"/>
  <c r="K53" i="9"/>
  <c r="K62" i="9"/>
  <c r="K24" i="9"/>
  <c r="D29" i="9"/>
  <c r="B40" i="9" s="1" a="1"/>
  <c r="K30" i="9"/>
  <c r="K56" i="9"/>
  <c r="K21" i="9"/>
  <c r="K22" i="9"/>
  <c r="K29" i="9"/>
  <c r="K33" i="9"/>
  <c r="K39" i="9"/>
  <c r="K55" i="9"/>
  <c r="K9" i="9"/>
  <c r="K15" i="9"/>
  <c r="K17" i="9"/>
  <c r="K46" i="9"/>
  <c r="K48" i="9"/>
  <c r="K61" i="9"/>
  <c r="K65" i="9"/>
  <c r="K6" i="9"/>
  <c r="K8" i="9"/>
  <c r="K14" i="9"/>
  <c r="K16" i="9"/>
  <c r="K23" i="9"/>
  <c r="K37" i="9"/>
  <c r="K45" i="9"/>
  <c r="K47" i="9"/>
  <c r="K49" i="9"/>
  <c r="K63" i="9"/>
  <c r="K69" i="9"/>
  <c r="K71" i="9"/>
  <c r="K73" i="9"/>
  <c r="K57" i="9"/>
  <c r="K70" i="9"/>
  <c r="K72" i="9"/>
  <c r="J7" i="14"/>
  <c r="J57" i="14"/>
  <c r="J65" i="14"/>
  <c r="J70" i="14"/>
  <c r="J73" i="14"/>
  <c r="J8" i="14"/>
  <c r="J5" i="14"/>
  <c r="J9" i="14"/>
  <c r="J40" i="14"/>
  <c r="J69" i="14"/>
  <c r="J71" i="14"/>
  <c r="J14" i="14"/>
  <c r="J16" i="14"/>
  <c r="J22" i="14"/>
  <c r="J31" i="14"/>
  <c r="J56" i="14"/>
  <c r="J72" i="14"/>
  <c r="J17" i="14"/>
  <c r="J29" i="14"/>
  <c r="J38" i="14"/>
  <c r="J46" i="14"/>
  <c r="J48" i="14"/>
  <c r="J63" i="14"/>
  <c r="J21" i="14"/>
  <c r="J24" i="14"/>
  <c r="J47" i="14"/>
  <c r="J49" i="14"/>
  <c r="J54" i="14"/>
  <c r="D57" i="14"/>
  <c r="B69" i="14" s="1" a="1"/>
  <c r="J62" i="14"/>
  <c r="J15" i="14"/>
  <c r="J25" i="14"/>
  <c r="J32" i="14"/>
  <c r="J33" i="14"/>
  <c r="J37" i="14"/>
  <c r="J41" i="14"/>
  <c r="J45" i="14"/>
  <c r="J53" i="14"/>
  <c r="J61" i="14"/>
  <c r="J6" i="14"/>
  <c r="J13" i="14"/>
  <c r="J23" i="14"/>
  <c r="J30" i="14"/>
  <c r="J39" i="14"/>
  <c r="J55" i="14"/>
  <c r="J64" i="14"/>
  <c r="J8" i="19"/>
  <c r="J22" i="19"/>
  <c r="J23" i="19"/>
  <c r="J24" i="19"/>
  <c r="J25" i="19"/>
  <c r="J29" i="19"/>
  <c r="J54" i="19"/>
  <c r="J33" i="19"/>
  <c r="J40" i="19"/>
  <c r="J38" i="19"/>
  <c r="J48" i="19"/>
  <c r="J31" i="19"/>
  <c r="J45" i="19"/>
  <c r="J56" i="19"/>
  <c r="J63" i="19"/>
  <c r="J13" i="19"/>
  <c r="J14" i="19"/>
  <c r="J15" i="19"/>
  <c r="J16" i="19"/>
  <c r="J39" i="19"/>
  <c r="J55" i="19"/>
  <c r="J65" i="19"/>
  <c r="J30" i="19"/>
  <c r="J37" i="19"/>
  <c r="J41" i="19"/>
  <c r="J46" i="19"/>
  <c r="J53" i="19"/>
  <c r="J64" i="19"/>
  <c r="J70" i="19"/>
  <c r="J5" i="19"/>
  <c r="J6" i="19"/>
  <c r="J9" i="19"/>
  <c r="J17" i="19"/>
  <c r="J47" i="19"/>
  <c r="D57" i="19"/>
  <c r="B69" i="19" s="1" a="1"/>
  <c r="J62" i="19"/>
  <c r="J7" i="19"/>
  <c r="J21" i="19"/>
  <c r="J32" i="19"/>
  <c r="J49" i="19"/>
  <c r="J57" i="19"/>
  <c r="J61" i="19"/>
  <c r="J72" i="19"/>
  <c r="J69" i="19"/>
  <c r="J73" i="19"/>
  <c r="J71" i="19"/>
  <c r="I8" i="21"/>
  <c r="I8" i="24"/>
  <c r="J8" i="24" l="1"/>
  <c r="J8" i="21"/>
  <c r="K71" i="19"/>
  <c r="K73" i="19"/>
  <c r="K69" i="19"/>
  <c r="K72" i="19"/>
  <c r="K61" i="19"/>
  <c r="K57" i="19"/>
  <c r="K49" i="19"/>
  <c r="K32" i="19"/>
  <c r="K21" i="19"/>
  <c r="K7" i="19"/>
  <c r="K62" i="19"/>
  <c r="B72" i="19"/>
  <c r="B76" i="19"/>
  <c r="B80" i="19"/>
  <c r="B84" i="19"/>
  <c r="B88" i="19"/>
  <c r="B92" i="19"/>
  <c r="B96" i="19"/>
  <c r="B100" i="19"/>
  <c r="B104" i="19"/>
  <c r="B108" i="19"/>
  <c r="B112" i="19"/>
  <c r="B116" i="19"/>
  <c r="B120" i="19"/>
  <c r="B124" i="19"/>
  <c r="B128" i="19"/>
  <c r="B132" i="19"/>
  <c r="B136" i="19"/>
  <c r="B140" i="19"/>
  <c r="B144" i="19"/>
  <c r="B148" i="19"/>
  <c r="B152" i="19"/>
  <c r="B156" i="19"/>
  <c r="B160" i="19"/>
  <c r="B164" i="19"/>
  <c r="B168" i="19"/>
  <c r="B172" i="19"/>
  <c r="B176" i="19"/>
  <c r="B180" i="19"/>
  <c r="B184" i="19"/>
  <c r="B188" i="19"/>
  <c r="B192" i="19"/>
  <c r="B196" i="19"/>
  <c r="B200" i="19"/>
  <c r="B204" i="19"/>
  <c r="B208" i="19"/>
  <c r="B212" i="19"/>
  <c r="B216" i="19"/>
  <c r="B220" i="19"/>
  <c r="B224" i="19"/>
  <c r="B228" i="19"/>
  <c r="B232" i="19"/>
  <c r="B236" i="19"/>
  <c r="B240" i="19"/>
  <c r="B244" i="19"/>
  <c r="B248" i="19"/>
  <c r="B252" i="19"/>
  <c r="B256" i="19"/>
  <c r="B260" i="19"/>
  <c r="B264" i="19"/>
  <c r="B268" i="19"/>
  <c r="B272" i="19"/>
  <c r="B276" i="19"/>
  <c r="B280" i="19"/>
  <c r="B70" i="19"/>
  <c r="B74" i="19"/>
  <c r="B78" i="19"/>
  <c r="B82" i="19"/>
  <c r="B86" i="19"/>
  <c r="B90" i="19"/>
  <c r="B94" i="19"/>
  <c r="B98" i="19"/>
  <c r="B102" i="19"/>
  <c r="B106" i="19"/>
  <c r="B110" i="19"/>
  <c r="B114" i="19"/>
  <c r="B118" i="19"/>
  <c r="B122" i="19"/>
  <c r="B126" i="19"/>
  <c r="B130" i="19"/>
  <c r="B134" i="19"/>
  <c r="B138" i="19"/>
  <c r="B142" i="19"/>
  <c r="B146" i="19"/>
  <c r="B150" i="19"/>
  <c r="B154" i="19"/>
  <c r="B158" i="19"/>
  <c r="B162" i="19"/>
  <c r="B166" i="19"/>
  <c r="B170" i="19"/>
  <c r="B174" i="19"/>
  <c r="B178" i="19"/>
  <c r="B182" i="19"/>
  <c r="B186" i="19"/>
  <c r="B190" i="19"/>
  <c r="B194" i="19"/>
  <c r="B198" i="19"/>
  <c r="B202" i="19"/>
  <c r="B206" i="19"/>
  <c r="B210" i="19"/>
  <c r="B214" i="19"/>
  <c r="B218" i="19"/>
  <c r="B222" i="19"/>
  <c r="B226" i="19"/>
  <c r="B230" i="19"/>
  <c r="B234" i="19"/>
  <c r="B238" i="19"/>
  <c r="B242" i="19"/>
  <c r="B246" i="19"/>
  <c r="B250" i="19"/>
  <c r="B254" i="19"/>
  <c r="B258" i="19"/>
  <c r="B262" i="19"/>
  <c r="B266" i="19"/>
  <c r="B270" i="19"/>
  <c r="B274" i="19"/>
  <c r="B278" i="19"/>
  <c r="B282" i="19"/>
  <c r="B286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229" i="19"/>
  <c r="B237" i="19"/>
  <c r="B245" i="19"/>
  <c r="B253" i="19"/>
  <c r="B261" i="19"/>
  <c r="B269" i="19"/>
  <c r="B277" i="19"/>
  <c r="B284" i="19"/>
  <c r="B289" i="19"/>
  <c r="B293" i="19"/>
  <c r="B297" i="19"/>
  <c r="B301" i="19"/>
  <c r="B305" i="19"/>
  <c r="B309" i="19"/>
  <c r="B313" i="19"/>
  <c r="B317" i="19"/>
  <c r="B321" i="19"/>
  <c r="B325" i="19"/>
  <c r="B329" i="19"/>
  <c r="B333" i="19"/>
  <c r="B337" i="19"/>
  <c r="B341" i="19"/>
  <c r="B345" i="19"/>
  <c r="B349" i="19"/>
  <c r="B353" i="19"/>
  <c r="B357" i="19"/>
  <c r="B361" i="19"/>
  <c r="B365" i="19"/>
  <c r="B369" i="19"/>
  <c r="B373" i="19"/>
  <c r="B377" i="19"/>
  <c r="B381" i="19"/>
  <c r="B385" i="19"/>
  <c r="B389" i="19"/>
  <c r="B393" i="19"/>
  <c r="B397" i="19"/>
  <c r="B401" i="19"/>
  <c r="B405" i="19"/>
  <c r="B409" i="19"/>
  <c r="B413" i="19"/>
  <c r="B417" i="19"/>
  <c r="B421" i="19"/>
  <c r="B425" i="19"/>
  <c r="B429" i="19"/>
  <c r="B433" i="19"/>
  <c r="B437" i="19"/>
  <c r="B441" i="19"/>
  <c r="B445" i="19"/>
  <c r="B449" i="19"/>
  <c r="B453" i="19"/>
  <c r="B457" i="19"/>
  <c r="B461" i="19"/>
  <c r="B465" i="19"/>
  <c r="B469" i="19"/>
  <c r="B473" i="19"/>
  <c r="B477" i="19"/>
  <c r="B481" i="19"/>
  <c r="B485" i="19"/>
  <c r="B489" i="19"/>
  <c r="B493" i="19"/>
  <c r="B497" i="19"/>
  <c r="B501" i="19"/>
  <c r="B505" i="19"/>
  <c r="B509" i="19"/>
  <c r="B513" i="19"/>
  <c r="B517" i="19"/>
  <c r="B521" i="19"/>
  <c r="B525" i="19"/>
  <c r="B529" i="19"/>
  <c r="B533" i="19"/>
  <c r="B537" i="19"/>
  <c r="B541" i="19"/>
  <c r="B545" i="19"/>
  <c r="B549" i="19"/>
  <c r="B553" i="19"/>
  <c r="B557" i="19"/>
  <c r="B561" i="19"/>
  <c r="B565" i="19"/>
  <c r="B569" i="19"/>
  <c r="B573" i="19"/>
  <c r="B577" i="19"/>
  <c r="B581" i="19"/>
  <c r="B585" i="19"/>
  <c r="B589" i="19"/>
  <c r="B593" i="19"/>
  <c r="B597" i="19"/>
  <c r="B601" i="19"/>
  <c r="B605" i="19"/>
  <c r="B609" i="19"/>
  <c r="B613" i="19"/>
  <c r="B617" i="19"/>
  <c r="B621" i="19"/>
  <c r="B625" i="19"/>
  <c r="B629" i="19"/>
  <c r="B633" i="19"/>
  <c r="B637" i="19"/>
  <c r="B641" i="19"/>
  <c r="B645" i="19"/>
  <c r="B649" i="19"/>
  <c r="B653" i="19"/>
  <c r="B657" i="19"/>
  <c r="B661" i="19"/>
  <c r="B665" i="19"/>
  <c r="B669" i="19"/>
  <c r="B673" i="19"/>
  <c r="B677" i="19"/>
  <c r="B681" i="19"/>
  <c r="B685" i="19"/>
  <c r="B689" i="19"/>
  <c r="B693" i="19"/>
  <c r="B697" i="19"/>
  <c r="B701" i="19"/>
  <c r="B705" i="19"/>
  <c r="B709" i="19"/>
  <c r="B713" i="19"/>
  <c r="B717" i="19"/>
  <c r="B721" i="19"/>
  <c r="B725" i="19"/>
  <c r="B729" i="19"/>
  <c r="B733" i="19"/>
  <c r="B737" i="19"/>
  <c r="B741" i="19"/>
  <c r="B745" i="19"/>
  <c r="B749" i="19"/>
  <c r="B753" i="19"/>
  <c r="B757" i="19"/>
  <c r="B761" i="19"/>
  <c r="B765" i="19"/>
  <c r="B769" i="19"/>
  <c r="B773" i="19"/>
  <c r="B777" i="19"/>
  <c r="B781" i="19"/>
  <c r="B785" i="19"/>
  <c r="B789" i="19"/>
  <c r="B73" i="19"/>
  <c r="B81" i="19"/>
  <c r="B89" i="19"/>
  <c r="B97" i="19"/>
  <c r="B105" i="19"/>
  <c r="B113" i="19"/>
  <c r="B121" i="19"/>
  <c r="B129" i="19"/>
  <c r="B137" i="19"/>
  <c r="B145" i="19"/>
  <c r="B153" i="19"/>
  <c r="B161" i="19"/>
  <c r="B169" i="19"/>
  <c r="B177" i="19"/>
  <c r="B185" i="19"/>
  <c r="B193" i="19"/>
  <c r="B201" i="19"/>
  <c r="B209" i="19"/>
  <c r="B217" i="19"/>
  <c r="B225" i="19"/>
  <c r="B233" i="19"/>
  <c r="B241" i="19"/>
  <c r="B249" i="19"/>
  <c r="B257" i="19"/>
  <c r="B265" i="19"/>
  <c r="B273" i="19"/>
  <c r="B281" i="19"/>
  <c r="B287" i="19"/>
  <c r="B291" i="19"/>
  <c r="B295" i="19"/>
  <c r="B299" i="19"/>
  <c r="B303" i="19"/>
  <c r="B307" i="19"/>
  <c r="B311" i="19"/>
  <c r="B315" i="19"/>
  <c r="B319" i="19"/>
  <c r="B323" i="19"/>
  <c r="B327" i="19"/>
  <c r="B331" i="19"/>
  <c r="B335" i="19"/>
  <c r="B339" i="19"/>
  <c r="B343" i="19"/>
  <c r="B347" i="19"/>
  <c r="B351" i="19"/>
  <c r="B355" i="19"/>
  <c r="B359" i="19"/>
  <c r="B363" i="19"/>
  <c r="B367" i="19"/>
  <c r="B371" i="19"/>
  <c r="B375" i="19"/>
  <c r="B379" i="19"/>
  <c r="B383" i="19"/>
  <c r="B387" i="19"/>
  <c r="B391" i="19"/>
  <c r="B395" i="19"/>
  <c r="B399" i="19"/>
  <c r="B403" i="19"/>
  <c r="B407" i="19"/>
  <c r="B411" i="19"/>
  <c r="B415" i="19"/>
  <c r="B419" i="19"/>
  <c r="B423" i="19"/>
  <c r="B427" i="19"/>
  <c r="B431" i="19"/>
  <c r="B435" i="19"/>
  <c r="B439" i="19"/>
  <c r="B443" i="19"/>
  <c r="B447" i="19"/>
  <c r="B451" i="19"/>
  <c r="B455" i="19"/>
  <c r="B459" i="19"/>
  <c r="B463" i="19"/>
  <c r="B467" i="19"/>
  <c r="B471" i="19"/>
  <c r="B475" i="19"/>
  <c r="B479" i="19"/>
  <c r="B483" i="19"/>
  <c r="B487" i="19"/>
  <c r="B491" i="19"/>
  <c r="B495" i="19"/>
  <c r="B499" i="19"/>
  <c r="B503" i="19"/>
  <c r="B507" i="19"/>
  <c r="B511" i="19"/>
  <c r="B515" i="19"/>
  <c r="B519" i="19"/>
  <c r="B523" i="19"/>
  <c r="B527" i="19"/>
  <c r="B531" i="19"/>
  <c r="B535" i="19"/>
  <c r="B539" i="19"/>
  <c r="B543" i="19"/>
  <c r="B547" i="19"/>
  <c r="B551" i="19"/>
  <c r="B555" i="19"/>
  <c r="B559" i="19"/>
  <c r="B563" i="19"/>
  <c r="B567" i="19"/>
  <c r="B571" i="19"/>
  <c r="B575" i="19"/>
  <c r="B579" i="19"/>
  <c r="B583" i="19"/>
  <c r="B587" i="19"/>
  <c r="B591" i="19"/>
  <c r="B595" i="19"/>
  <c r="B599" i="19"/>
  <c r="B603" i="19"/>
  <c r="B607" i="19"/>
  <c r="B611" i="19"/>
  <c r="B615" i="19"/>
  <c r="B619" i="19"/>
  <c r="B623" i="19"/>
  <c r="B627" i="19"/>
  <c r="B631" i="19"/>
  <c r="B635" i="19"/>
  <c r="B639" i="19"/>
  <c r="B643" i="19"/>
  <c r="B647" i="19"/>
  <c r="B651" i="19"/>
  <c r="B655" i="19"/>
  <c r="B659" i="19"/>
  <c r="B663" i="19"/>
  <c r="B667" i="19"/>
  <c r="B671" i="19"/>
  <c r="B675" i="19"/>
  <c r="B679" i="19"/>
  <c r="B683" i="19"/>
  <c r="B687" i="19"/>
  <c r="B691" i="19"/>
  <c r="B695" i="19"/>
  <c r="B699" i="19"/>
  <c r="B703" i="19"/>
  <c r="B707" i="19"/>
  <c r="B711" i="19"/>
  <c r="B715" i="19"/>
  <c r="B719" i="19"/>
  <c r="B723" i="19"/>
  <c r="B727" i="19"/>
  <c r="B731" i="19"/>
  <c r="B735" i="19"/>
  <c r="B739" i="19"/>
  <c r="B743" i="19"/>
  <c r="B747" i="19"/>
  <c r="B751" i="19"/>
  <c r="B755" i="19"/>
  <c r="B759" i="19"/>
  <c r="B763" i="19"/>
  <c r="B767" i="19"/>
  <c r="B771" i="19"/>
  <c r="B775" i="19"/>
  <c r="B779" i="19"/>
  <c r="B783" i="19"/>
  <c r="B787" i="19"/>
  <c r="B791" i="19"/>
  <c r="B79" i="19"/>
  <c r="B95" i="19"/>
  <c r="B111" i="19"/>
  <c r="B127" i="19"/>
  <c r="B143" i="19"/>
  <c r="B159" i="19"/>
  <c r="B175" i="19"/>
  <c r="B191" i="19"/>
  <c r="B207" i="19"/>
  <c r="B223" i="19"/>
  <c r="B239" i="19"/>
  <c r="B255" i="19"/>
  <c r="B271" i="19"/>
  <c r="B285" i="19"/>
  <c r="B294" i="19"/>
  <c r="B302" i="19"/>
  <c r="B310" i="19"/>
  <c r="B318" i="19"/>
  <c r="B326" i="19"/>
  <c r="B334" i="19"/>
  <c r="B342" i="19"/>
  <c r="B350" i="19"/>
  <c r="B358" i="19"/>
  <c r="B366" i="19"/>
  <c r="B374" i="19"/>
  <c r="B382" i="19"/>
  <c r="B390" i="19"/>
  <c r="B398" i="19"/>
  <c r="B406" i="19"/>
  <c r="B414" i="19"/>
  <c r="B422" i="19"/>
  <c r="B430" i="19"/>
  <c r="B438" i="19"/>
  <c r="B446" i="19"/>
  <c r="B454" i="19"/>
  <c r="B462" i="19"/>
  <c r="B470" i="19"/>
  <c r="B478" i="19"/>
  <c r="B486" i="19"/>
  <c r="B494" i="19"/>
  <c r="B502" i="19"/>
  <c r="B510" i="19"/>
  <c r="B518" i="19"/>
  <c r="B526" i="19"/>
  <c r="B534" i="19"/>
  <c r="B542" i="19"/>
  <c r="B550" i="19"/>
  <c r="B558" i="19"/>
  <c r="B566" i="19"/>
  <c r="B574" i="19"/>
  <c r="B582" i="19"/>
  <c r="B590" i="19"/>
  <c r="B598" i="19"/>
  <c r="B606" i="19"/>
  <c r="B614" i="19"/>
  <c r="B622" i="19"/>
  <c r="B630" i="19"/>
  <c r="B638" i="19"/>
  <c r="B646" i="19"/>
  <c r="B654" i="19"/>
  <c r="B662" i="19"/>
  <c r="B670" i="19"/>
  <c r="B678" i="19"/>
  <c r="B686" i="19"/>
  <c r="B694" i="19"/>
  <c r="B702" i="19"/>
  <c r="B710" i="19"/>
  <c r="B718" i="19"/>
  <c r="B726" i="19"/>
  <c r="B734" i="19"/>
  <c r="B742" i="19"/>
  <c r="B750" i="19"/>
  <c r="B758" i="19"/>
  <c r="B766" i="19"/>
  <c r="B774" i="19"/>
  <c r="B782" i="19"/>
  <c r="B790" i="19"/>
  <c r="B83" i="19"/>
  <c r="B99" i="19"/>
  <c r="B115" i="19"/>
  <c r="B131" i="19"/>
  <c r="B147" i="19"/>
  <c r="B163" i="19"/>
  <c r="B179" i="19"/>
  <c r="B195" i="19"/>
  <c r="B211" i="19"/>
  <c r="B227" i="19"/>
  <c r="B243" i="19"/>
  <c r="B259" i="19"/>
  <c r="B275" i="19"/>
  <c r="B288" i="19"/>
  <c r="B296" i="19"/>
  <c r="B304" i="19"/>
  <c r="B312" i="19"/>
  <c r="B320" i="19"/>
  <c r="B328" i="19"/>
  <c r="B336" i="19"/>
  <c r="B344" i="19"/>
  <c r="B352" i="19"/>
  <c r="B360" i="19"/>
  <c r="B368" i="19"/>
  <c r="B376" i="19"/>
  <c r="B384" i="19"/>
  <c r="B392" i="19"/>
  <c r="B400" i="19"/>
  <c r="B408" i="19"/>
  <c r="B416" i="19"/>
  <c r="B424" i="19"/>
  <c r="B432" i="19"/>
  <c r="B440" i="19"/>
  <c r="B448" i="19"/>
  <c r="B456" i="19"/>
  <c r="B464" i="19"/>
  <c r="B472" i="19"/>
  <c r="B480" i="19"/>
  <c r="B488" i="19"/>
  <c r="B496" i="19"/>
  <c r="B504" i="19"/>
  <c r="B512" i="19"/>
  <c r="B520" i="19"/>
  <c r="B528" i="19"/>
  <c r="B536" i="19"/>
  <c r="B544" i="19"/>
  <c r="B552" i="19"/>
  <c r="B560" i="19"/>
  <c r="B568" i="19"/>
  <c r="B576" i="19"/>
  <c r="B584" i="19"/>
  <c r="B592" i="19"/>
  <c r="B600" i="19"/>
  <c r="B608" i="19"/>
  <c r="B616" i="19"/>
  <c r="B624" i="19"/>
  <c r="B632" i="19"/>
  <c r="B640" i="19"/>
  <c r="B648" i="19"/>
  <c r="B656" i="19"/>
  <c r="B664" i="19"/>
  <c r="B672" i="19"/>
  <c r="B680" i="19"/>
  <c r="B688" i="19"/>
  <c r="B696" i="19"/>
  <c r="B704" i="19"/>
  <c r="B712" i="19"/>
  <c r="B720" i="19"/>
  <c r="B728" i="19"/>
  <c r="B736" i="19"/>
  <c r="B744" i="19"/>
  <c r="B752" i="19"/>
  <c r="B760" i="19"/>
  <c r="B768" i="19"/>
  <c r="B776" i="19"/>
  <c r="B784" i="19"/>
  <c r="B71" i="19"/>
  <c r="B87" i="19"/>
  <c r="B103" i="19"/>
  <c r="B119" i="19"/>
  <c r="B135" i="19"/>
  <c r="B151" i="19"/>
  <c r="B167" i="19"/>
  <c r="B183" i="19"/>
  <c r="B199" i="19"/>
  <c r="B215" i="19"/>
  <c r="B231" i="19"/>
  <c r="B247" i="19"/>
  <c r="B263" i="19"/>
  <c r="B279" i="19"/>
  <c r="B290" i="19"/>
  <c r="B298" i="19"/>
  <c r="B306" i="19"/>
  <c r="B314" i="19"/>
  <c r="B322" i="19"/>
  <c r="B330" i="19"/>
  <c r="B338" i="19"/>
  <c r="B346" i="19"/>
  <c r="B354" i="19"/>
  <c r="B362" i="19"/>
  <c r="B370" i="19"/>
  <c r="B378" i="19"/>
  <c r="B386" i="19"/>
  <c r="B394" i="19"/>
  <c r="B402" i="19"/>
  <c r="B410" i="19"/>
  <c r="B418" i="19"/>
  <c r="B426" i="19"/>
  <c r="B434" i="19"/>
  <c r="B442" i="19"/>
  <c r="B450" i="19"/>
  <c r="B458" i="19"/>
  <c r="B466" i="19"/>
  <c r="B474" i="19"/>
  <c r="B482" i="19"/>
  <c r="B490" i="19"/>
  <c r="B498" i="19"/>
  <c r="B506" i="19"/>
  <c r="B514" i="19"/>
  <c r="B522" i="19"/>
  <c r="B530" i="19"/>
  <c r="B538" i="19"/>
  <c r="B546" i="19"/>
  <c r="B554" i="19"/>
  <c r="B562" i="19"/>
  <c r="B570" i="19"/>
  <c r="B578" i="19"/>
  <c r="B586" i="19"/>
  <c r="B594" i="19"/>
  <c r="B602" i="19"/>
  <c r="B610" i="19"/>
  <c r="B618" i="19"/>
  <c r="B626" i="19"/>
  <c r="B634" i="19"/>
  <c r="B642" i="19"/>
  <c r="B650" i="19"/>
  <c r="B658" i="19"/>
  <c r="B666" i="19"/>
  <c r="B674" i="19"/>
  <c r="B682" i="19"/>
  <c r="B690" i="19"/>
  <c r="B698" i="19"/>
  <c r="B706" i="19"/>
  <c r="B714" i="19"/>
  <c r="B722" i="19"/>
  <c r="B730" i="19"/>
  <c r="B738" i="19"/>
  <c r="B746" i="19"/>
  <c r="B754" i="19"/>
  <c r="B762" i="19"/>
  <c r="B770" i="19"/>
  <c r="B778" i="19"/>
  <c r="B786" i="19"/>
  <c r="B75" i="19"/>
  <c r="B91" i="19"/>
  <c r="B107" i="19"/>
  <c r="B123" i="19"/>
  <c r="B139" i="19"/>
  <c r="B155" i="19"/>
  <c r="B171" i="19"/>
  <c r="B187" i="19"/>
  <c r="B203" i="19"/>
  <c r="B219" i="19"/>
  <c r="B235" i="19"/>
  <c r="B251" i="19"/>
  <c r="B267" i="19"/>
  <c r="B283" i="19"/>
  <c r="B292" i="19"/>
  <c r="B300" i="19"/>
  <c r="B308" i="19"/>
  <c r="B316" i="19"/>
  <c r="B324" i="19"/>
  <c r="B332" i="19"/>
  <c r="B340" i="19"/>
  <c r="B348" i="19"/>
  <c r="B356" i="19"/>
  <c r="B364" i="19"/>
  <c r="B372" i="19"/>
  <c r="B380" i="19"/>
  <c r="B388" i="19"/>
  <c r="B396" i="19"/>
  <c r="B404" i="19"/>
  <c r="B412" i="19"/>
  <c r="B420" i="19"/>
  <c r="B428" i="19"/>
  <c r="B436" i="19"/>
  <c r="B444" i="19"/>
  <c r="B452" i="19"/>
  <c r="B460" i="19"/>
  <c r="B468" i="19"/>
  <c r="B476" i="19"/>
  <c r="B484" i="19"/>
  <c r="B492" i="19"/>
  <c r="B500" i="19"/>
  <c r="B508" i="19"/>
  <c r="B516" i="19"/>
  <c r="B524" i="19"/>
  <c r="B532" i="19"/>
  <c r="B540" i="19"/>
  <c r="B548" i="19"/>
  <c r="B556" i="19"/>
  <c r="B564" i="19"/>
  <c r="B572" i="19"/>
  <c r="B580" i="19"/>
  <c r="B588" i="19"/>
  <c r="B596" i="19"/>
  <c r="B604" i="19"/>
  <c r="B612" i="19"/>
  <c r="B620" i="19"/>
  <c r="B628" i="19"/>
  <c r="B636" i="19"/>
  <c r="B644" i="19"/>
  <c r="B652" i="19"/>
  <c r="B660" i="19"/>
  <c r="B668" i="19"/>
  <c r="B676" i="19"/>
  <c r="B684" i="19"/>
  <c r="B692" i="19"/>
  <c r="B700" i="19"/>
  <c r="B708" i="19"/>
  <c r="B716" i="19"/>
  <c r="B724" i="19"/>
  <c r="B732" i="19"/>
  <c r="B740" i="19"/>
  <c r="B748" i="19"/>
  <c r="B756" i="19"/>
  <c r="B764" i="19"/>
  <c r="B772" i="19"/>
  <c r="B780" i="19"/>
  <c r="B788" i="19"/>
  <c r="K47" i="19"/>
  <c r="K17" i="19"/>
  <c r="K9" i="19"/>
  <c r="K6" i="19"/>
  <c r="K5" i="19"/>
  <c r="K70" i="19"/>
  <c r="K64" i="19"/>
  <c r="K53" i="19"/>
  <c r="K46" i="19"/>
  <c r="K41" i="19"/>
  <c r="K37" i="19"/>
  <c r="K30" i="19"/>
  <c r="K65" i="19"/>
  <c r="K55" i="19"/>
  <c r="K39" i="19"/>
  <c r="K16" i="19"/>
  <c r="K15" i="19"/>
  <c r="K14" i="19"/>
  <c r="K13" i="19"/>
  <c r="K63" i="19"/>
  <c r="K56" i="19"/>
  <c r="K45" i="19"/>
  <c r="K31" i="19"/>
  <c r="K48" i="19"/>
  <c r="K38" i="19"/>
  <c r="K40" i="19"/>
  <c r="K33" i="19"/>
  <c r="K54" i="19"/>
  <c r="K29" i="19"/>
  <c r="K25" i="19"/>
  <c r="K24" i="19"/>
  <c r="K23" i="19"/>
  <c r="K22" i="19"/>
  <c r="K8" i="19"/>
  <c r="K64" i="14"/>
  <c r="K55" i="14"/>
  <c r="K39" i="14"/>
  <c r="K30" i="14"/>
  <c r="K23" i="14"/>
  <c r="K13" i="14"/>
  <c r="K6" i="14"/>
  <c r="K61" i="14"/>
  <c r="K53" i="14"/>
  <c r="K45" i="14"/>
  <c r="K41" i="14"/>
  <c r="K37" i="14"/>
  <c r="K33" i="14"/>
  <c r="K32" i="14"/>
  <c r="K25" i="14"/>
  <c r="K15" i="14"/>
  <c r="K62" i="14"/>
  <c r="B69" i="14"/>
  <c r="B73" i="14"/>
  <c r="B77" i="14"/>
  <c r="B81" i="14"/>
  <c r="B85" i="14"/>
  <c r="B89" i="14"/>
  <c r="B93" i="14"/>
  <c r="B97" i="14"/>
  <c r="B101" i="14"/>
  <c r="B105" i="14"/>
  <c r="B109" i="14"/>
  <c r="B113" i="14"/>
  <c r="B117" i="14"/>
  <c r="B121" i="14"/>
  <c r="B125" i="14"/>
  <c r="B129" i="14"/>
  <c r="B133" i="14"/>
  <c r="B137" i="14"/>
  <c r="B141" i="14"/>
  <c r="B145" i="14"/>
  <c r="B149" i="14"/>
  <c r="B153" i="14"/>
  <c r="B157" i="14"/>
  <c r="B161" i="14"/>
  <c r="B165" i="14"/>
  <c r="B169" i="14"/>
  <c r="B173" i="14"/>
  <c r="B177" i="14"/>
  <c r="B181" i="14"/>
  <c r="B185" i="14"/>
  <c r="B189" i="14"/>
  <c r="B193" i="14"/>
  <c r="B197" i="14"/>
  <c r="B201" i="14"/>
  <c r="B205" i="14"/>
  <c r="B209" i="14"/>
  <c r="B213" i="14"/>
  <c r="B217" i="14"/>
  <c r="B221" i="14"/>
  <c r="B225" i="14"/>
  <c r="B229" i="14"/>
  <c r="B233" i="14"/>
  <c r="B237" i="14"/>
  <c r="B241" i="14"/>
  <c r="B245" i="14"/>
  <c r="B249" i="14"/>
  <c r="B253" i="14"/>
  <c r="B257" i="14"/>
  <c r="B261" i="14"/>
  <c r="B265" i="14"/>
  <c r="B269" i="14"/>
  <c r="B273" i="14"/>
  <c r="B277" i="14"/>
  <c r="B281" i="14"/>
  <c r="B285" i="14"/>
  <c r="B289" i="14"/>
  <c r="B293" i="14"/>
  <c r="B297" i="14"/>
  <c r="B301" i="14"/>
  <c r="B305" i="14"/>
  <c r="B309" i="14"/>
  <c r="B313" i="14"/>
  <c r="B317" i="14"/>
  <c r="B321" i="14"/>
  <c r="B325" i="14"/>
  <c r="B329" i="14"/>
  <c r="B333" i="14"/>
  <c r="B337" i="14"/>
  <c r="B341" i="14"/>
  <c r="B345" i="14"/>
  <c r="B349" i="14"/>
  <c r="B353" i="14"/>
  <c r="B357" i="14"/>
  <c r="B361" i="14"/>
  <c r="B365" i="14"/>
  <c r="B369" i="14"/>
  <c r="B373" i="14"/>
  <c r="B377" i="14"/>
  <c r="B381" i="14"/>
  <c r="B385" i="14"/>
  <c r="B389" i="14"/>
  <c r="B393" i="14"/>
  <c r="B397" i="14"/>
  <c r="B401" i="14"/>
  <c r="B405" i="14"/>
  <c r="B409" i="14"/>
  <c r="B413" i="14"/>
  <c r="B417" i="14"/>
  <c r="B421" i="14"/>
  <c r="B425" i="14"/>
  <c r="B429" i="14"/>
  <c r="B433" i="14"/>
  <c r="B437" i="14"/>
  <c r="B441" i="14"/>
  <c r="B445" i="14"/>
  <c r="B449" i="14"/>
  <c r="B453" i="14"/>
  <c r="B457" i="14"/>
  <c r="B461" i="14"/>
  <c r="B465" i="14"/>
  <c r="B469" i="14"/>
  <c r="B473" i="14"/>
  <c r="B477" i="14"/>
  <c r="B481" i="14"/>
  <c r="B485" i="14"/>
  <c r="B489" i="14"/>
  <c r="B493" i="14"/>
  <c r="B497" i="14"/>
  <c r="B501" i="14"/>
  <c r="B505" i="14"/>
  <c r="B509" i="14"/>
  <c r="B513" i="14"/>
  <c r="B517" i="14"/>
  <c r="B521" i="14"/>
  <c r="B525" i="14"/>
  <c r="B529" i="14"/>
  <c r="B533" i="14"/>
  <c r="B537" i="14"/>
  <c r="B541" i="14"/>
  <c r="B545" i="14"/>
  <c r="B549" i="14"/>
  <c r="B553" i="14"/>
  <c r="B557" i="14"/>
  <c r="B561" i="14"/>
  <c r="B565" i="14"/>
  <c r="B569" i="14"/>
  <c r="B573" i="14"/>
  <c r="B577" i="14"/>
  <c r="B581" i="14"/>
  <c r="B585" i="14"/>
  <c r="B589" i="14"/>
  <c r="B593" i="14"/>
  <c r="B597" i="14"/>
  <c r="B601" i="14"/>
  <c r="B605" i="14"/>
  <c r="B609" i="14"/>
  <c r="B613" i="14"/>
  <c r="B617" i="14"/>
  <c r="B621" i="14"/>
  <c r="B625" i="14"/>
  <c r="B629" i="14"/>
  <c r="B633" i="14"/>
  <c r="B637" i="14"/>
  <c r="B641" i="14"/>
  <c r="B645" i="14"/>
  <c r="B649" i="14"/>
  <c r="B653" i="14"/>
  <c r="B657" i="14"/>
  <c r="B661" i="14"/>
  <c r="B665" i="14"/>
  <c r="B669" i="14"/>
  <c r="B673" i="14"/>
  <c r="B677" i="14"/>
  <c r="B681" i="14"/>
  <c r="B685" i="14"/>
  <c r="B689" i="14"/>
  <c r="B693" i="14"/>
  <c r="B697" i="14"/>
  <c r="B701" i="14"/>
  <c r="B705" i="14"/>
  <c r="B709" i="14"/>
  <c r="B713" i="14"/>
  <c r="B717" i="14"/>
  <c r="B721" i="14"/>
  <c r="B725" i="14"/>
  <c r="B729" i="14"/>
  <c r="B733" i="14"/>
  <c r="B737" i="14"/>
  <c r="B741" i="14"/>
  <c r="B745" i="14"/>
  <c r="B749" i="14"/>
  <c r="B753" i="14"/>
  <c r="B757" i="14"/>
  <c r="B761" i="14"/>
  <c r="B765" i="14"/>
  <c r="B769" i="14"/>
  <c r="B773" i="14"/>
  <c r="B777" i="14"/>
  <c r="B781" i="14"/>
  <c r="B785" i="14"/>
  <c r="B789" i="14"/>
  <c r="B71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6" i="14"/>
  <c r="B84" i="14"/>
  <c r="B92" i="14"/>
  <c r="B100" i="14"/>
  <c r="B108" i="14"/>
  <c r="B116" i="14"/>
  <c r="B124" i="14"/>
  <c r="B132" i="14"/>
  <c r="B140" i="14"/>
  <c r="B148" i="14"/>
  <c r="B156" i="14"/>
  <c r="B164" i="14"/>
  <c r="B172" i="14"/>
  <c r="B180" i="14"/>
  <c r="B188" i="14"/>
  <c r="B196" i="14"/>
  <c r="B204" i="14"/>
  <c r="B212" i="14"/>
  <c r="B220" i="14"/>
  <c r="B228" i="14"/>
  <c r="B236" i="14"/>
  <c r="B244" i="14"/>
  <c r="B252" i="14"/>
  <c r="B260" i="14"/>
  <c r="B268" i="14"/>
  <c r="B276" i="14"/>
  <c r="B284" i="14"/>
  <c r="B292" i="14"/>
  <c r="B300" i="14"/>
  <c r="B308" i="14"/>
  <c r="B316" i="14"/>
  <c r="B324" i="14"/>
  <c r="B332" i="14"/>
  <c r="B340" i="14"/>
  <c r="B348" i="14"/>
  <c r="B356" i="14"/>
  <c r="B364" i="14"/>
  <c r="B372" i="14"/>
  <c r="B380" i="14"/>
  <c r="B388" i="14"/>
  <c r="B396" i="14"/>
  <c r="B404" i="14"/>
  <c r="B412" i="14"/>
  <c r="B420" i="14"/>
  <c r="B428" i="14"/>
  <c r="B436" i="14"/>
  <c r="B444" i="14"/>
  <c r="B452" i="14"/>
  <c r="B460" i="14"/>
  <c r="B468" i="14"/>
  <c r="B476" i="14"/>
  <c r="B484" i="14"/>
  <c r="B492" i="14"/>
  <c r="B500" i="14"/>
  <c r="B508" i="14"/>
  <c r="B516" i="14"/>
  <c r="B524" i="14"/>
  <c r="B532" i="14"/>
  <c r="B540" i="14"/>
  <c r="B548" i="14"/>
  <c r="B556" i="14"/>
  <c r="B564" i="14"/>
  <c r="B572" i="14"/>
  <c r="B580" i="14"/>
  <c r="B588" i="14"/>
  <c r="B596" i="14"/>
  <c r="B604" i="14"/>
  <c r="B612" i="14"/>
  <c r="B620" i="14"/>
  <c r="B628" i="14"/>
  <c r="B636" i="14"/>
  <c r="B644" i="14"/>
  <c r="B652" i="14"/>
  <c r="B660" i="14"/>
  <c r="B668" i="14"/>
  <c r="B676" i="14"/>
  <c r="B684" i="14"/>
  <c r="B692" i="14"/>
  <c r="B700" i="14"/>
  <c r="B708" i="14"/>
  <c r="B716" i="14"/>
  <c r="B724" i="14"/>
  <c r="B732" i="14"/>
  <c r="B740" i="14"/>
  <c r="B748" i="14"/>
  <c r="B756" i="14"/>
  <c r="B764" i="14"/>
  <c r="B772" i="14"/>
  <c r="B780" i="14"/>
  <c r="B788" i="14"/>
  <c r="B72" i="14"/>
  <c r="B80" i="14"/>
  <c r="B88" i="14"/>
  <c r="B96" i="14"/>
  <c r="B104" i="14"/>
  <c r="B112" i="14"/>
  <c r="B120" i="14"/>
  <c r="B128" i="14"/>
  <c r="B136" i="14"/>
  <c r="B144" i="14"/>
  <c r="B152" i="14"/>
  <c r="B160" i="14"/>
  <c r="B168" i="14"/>
  <c r="B176" i="14"/>
  <c r="B184" i="14"/>
  <c r="B192" i="14"/>
  <c r="B200" i="14"/>
  <c r="B208" i="14"/>
  <c r="B216" i="14"/>
  <c r="B224" i="14"/>
  <c r="B232" i="14"/>
  <c r="B240" i="14"/>
  <c r="B248" i="14"/>
  <c r="B256" i="14"/>
  <c r="B264" i="14"/>
  <c r="B272" i="14"/>
  <c r="B280" i="14"/>
  <c r="B288" i="14"/>
  <c r="B296" i="14"/>
  <c r="B304" i="14"/>
  <c r="B312" i="14"/>
  <c r="B320" i="14"/>
  <c r="B328" i="14"/>
  <c r="B336" i="14"/>
  <c r="B344" i="14"/>
  <c r="B352" i="14"/>
  <c r="B360" i="14"/>
  <c r="B368" i="14"/>
  <c r="B376" i="14"/>
  <c r="B384" i="14"/>
  <c r="B392" i="14"/>
  <c r="B400" i="14"/>
  <c r="B408" i="14"/>
  <c r="B416" i="14"/>
  <c r="B424" i="14"/>
  <c r="B432" i="14"/>
  <c r="B440" i="14"/>
  <c r="B448" i="14"/>
  <c r="B456" i="14"/>
  <c r="B464" i="14"/>
  <c r="B472" i="14"/>
  <c r="B480" i="14"/>
  <c r="B488" i="14"/>
  <c r="B496" i="14"/>
  <c r="B504" i="14"/>
  <c r="B512" i="14"/>
  <c r="B520" i="14"/>
  <c r="B528" i="14"/>
  <c r="B536" i="14"/>
  <c r="B544" i="14"/>
  <c r="B552" i="14"/>
  <c r="B560" i="14"/>
  <c r="B568" i="14"/>
  <c r="B576" i="14"/>
  <c r="B584" i="14"/>
  <c r="B592" i="14"/>
  <c r="B600" i="14"/>
  <c r="B608" i="14"/>
  <c r="B616" i="14"/>
  <c r="B624" i="14"/>
  <c r="B632" i="14"/>
  <c r="B640" i="14"/>
  <c r="B648" i="14"/>
  <c r="B656" i="14"/>
  <c r="B664" i="14"/>
  <c r="B672" i="14"/>
  <c r="B680" i="14"/>
  <c r="B688" i="14"/>
  <c r="B696" i="14"/>
  <c r="B704" i="14"/>
  <c r="B712" i="14"/>
  <c r="B720" i="14"/>
  <c r="B728" i="14"/>
  <c r="B736" i="14"/>
  <c r="B744" i="14"/>
  <c r="B752" i="14"/>
  <c r="B760" i="14"/>
  <c r="B768" i="14"/>
  <c r="B776" i="14"/>
  <c r="B784" i="14"/>
  <c r="B78" i="14"/>
  <c r="B94" i="14"/>
  <c r="B110" i="14"/>
  <c r="B126" i="14"/>
  <c r="B142" i="14"/>
  <c r="B158" i="14"/>
  <c r="B174" i="14"/>
  <c r="B190" i="14"/>
  <c r="B206" i="14"/>
  <c r="B222" i="14"/>
  <c r="B238" i="14"/>
  <c r="B254" i="14"/>
  <c r="B270" i="14"/>
  <c r="B286" i="14"/>
  <c r="B302" i="14"/>
  <c r="B318" i="14"/>
  <c r="B334" i="14"/>
  <c r="B350" i="14"/>
  <c r="B366" i="14"/>
  <c r="B382" i="14"/>
  <c r="B398" i="14"/>
  <c r="B414" i="14"/>
  <c r="B430" i="14"/>
  <c r="B446" i="14"/>
  <c r="B462" i="14"/>
  <c r="B478" i="14"/>
  <c r="B494" i="14"/>
  <c r="B510" i="14"/>
  <c r="B526" i="14"/>
  <c r="B542" i="14"/>
  <c r="B558" i="14"/>
  <c r="B574" i="14"/>
  <c r="B590" i="14"/>
  <c r="B606" i="14"/>
  <c r="B622" i="14"/>
  <c r="B638" i="14"/>
  <c r="B654" i="14"/>
  <c r="B670" i="14"/>
  <c r="B686" i="14"/>
  <c r="B702" i="14"/>
  <c r="B718" i="14"/>
  <c r="B734" i="14"/>
  <c r="B750" i="14"/>
  <c r="B766" i="14"/>
  <c r="B782" i="14"/>
  <c r="B82" i="14"/>
  <c r="B98" i="14"/>
  <c r="B114" i="14"/>
  <c r="B130" i="14"/>
  <c r="B146" i="14"/>
  <c r="B162" i="14"/>
  <c r="B178" i="14"/>
  <c r="B194" i="14"/>
  <c r="B210" i="14"/>
  <c r="B226" i="14"/>
  <c r="B242" i="14"/>
  <c r="B258" i="14"/>
  <c r="B274" i="14"/>
  <c r="B290" i="14"/>
  <c r="B306" i="14"/>
  <c r="B322" i="14"/>
  <c r="B338" i="14"/>
  <c r="B354" i="14"/>
  <c r="B370" i="14"/>
  <c r="B386" i="14"/>
  <c r="B402" i="14"/>
  <c r="B418" i="14"/>
  <c r="B434" i="14"/>
  <c r="B450" i="14"/>
  <c r="B466" i="14"/>
  <c r="B482" i="14"/>
  <c r="B498" i="14"/>
  <c r="B514" i="14"/>
  <c r="B530" i="14"/>
  <c r="B546" i="14"/>
  <c r="B562" i="14"/>
  <c r="B578" i="14"/>
  <c r="B594" i="14"/>
  <c r="B610" i="14"/>
  <c r="B626" i="14"/>
  <c r="B642" i="14"/>
  <c r="B658" i="14"/>
  <c r="B674" i="14"/>
  <c r="B690" i="14"/>
  <c r="B706" i="14"/>
  <c r="B722" i="14"/>
  <c r="B738" i="14"/>
  <c r="B754" i="14"/>
  <c r="B770" i="14"/>
  <c r="B786" i="14"/>
  <c r="B70" i="14"/>
  <c r="B86" i="14"/>
  <c r="B102" i="14"/>
  <c r="B118" i="14"/>
  <c r="B134" i="14"/>
  <c r="B150" i="14"/>
  <c r="B166" i="14"/>
  <c r="B182" i="14"/>
  <c r="B198" i="14"/>
  <c r="B214" i="14"/>
  <c r="B230" i="14"/>
  <c r="B246" i="14"/>
  <c r="B262" i="14"/>
  <c r="B278" i="14"/>
  <c r="B294" i="14"/>
  <c r="B310" i="14"/>
  <c r="B326" i="14"/>
  <c r="B342" i="14"/>
  <c r="B358" i="14"/>
  <c r="B374" i="14"/>
  <c r="B390" i="14"/>
  <c r="B406" i="14"/>
  <c r="B422" i="14"/>
  <c r="B438" i="14"/>
  <c r="B454" i="14"/>
  <c r="B470" i="14"/>
  <c r="B486" i="14"/>
  <c r="B502" i="14"/>
  <c r="B518" i="14"/>
  <c r="B534" i="14"/>
  <c r="B550" i="14"/>
  <c r="B566" i="14"/>
  <c r="B582" i="14"/>
  <c r="B598" i="14"/>
  <c r="B614" i="14"/>
  <c r="B630" i="14"/>
  <c r="B646" i="14"/>
  <c r="B662" i="14"/>
  <c r="B678" i="14"/>
  <c r="B694" i="14"/>
  <c r="B710" i="14"/>
  <c r="B726" i="14"/>
  <c r="B742" i="14"/>
  <c r="B758" i="14"/>
  <c r="B774" i="14"/>
  <c r="B790" i="14"/>
  <c r="B74" i="14"/>
  <c r="B90" i="14"/>
  <c r="B106" i="14"/>
  <c r="B122" i="14"/>
  <c r="B138" i="14"/>
  <c r="B154" i="14"/>
  <c r="B170" i="14"/>
  <c r="B186" i="14"/>
  <c r="B202" i="14"/>
  <c r="B218" i="14"/>
  <c r="B234" i="14"/>
  <c r="B250" i="14"/>
  <c r="B266" i="14"/>
  <c r="B282" i="14"/>
  <c r="B298" i="14"/>
  <c r="B314" i="14"/>
  <c r="B330" i="14"/>
  <c r="B346" i="14"/>
  <c r="B362" i="14"/>
  <c r="B378" i="14"/>
  <c r="B394" i="14"/>
  <c r="B410" i="14"/>
  <c r="B426" i="14"/>
  <c r="B442" i="14"/>
  <c r="B458" i="14"/>
  <c r="B474" i="14"/>
  <c r="B490" i="14"/>
  <c r="B506" i="14"/>
  <c r="B522" i="14"/>
  <c r="B538" i="14"/>
  <c r="B554" i="14"/>
  <c r="B570" i="14"/>
  <c r="B586" i="14"/>
  <c r="B602" i="14"/>
  <c r="B618" i="14"/>
  <c r="B634" i="14"/>
  <c r="B650" i="14"/>
  <c r="B666" i="14"/>
  <c r="B682" i="14"/>
  <c r="B698" i="14"/>
  <c r="B714" i="14"/>
  <c r="B730" i="14"/>
  <c r="B746" i="14"/>
  <c r="B762" i="14"/>
  <c r="B778" i="14"/>
  <c r="K54" i="14"/>
  <c r="K49" i="14"/>
  <c r="K47" i="14"/>
  <c r="K24" i="14"/>
  <c r="K21" i="14"/>
  <c r="K63" i="14"/>
  <c r="K48" i="14"/>
  <c r="K46" i="14"/>
  <c r="K38" i="14"/>
  <c r="K29" i="14"/>
  <c r="K17" i="14"/>
  <c r="K72" i="14"/>
  <c r="K56" i="14"/>
  <c r="K31" i="14"/>
  <c r="K22" i="14"/>
  <c r="K16" i="14"/>
  <c r="K14" i="14"/>
  <c r="K71" i="14"/>
  <c r="K69" i="14"/>
  <c r="K40" i="14"/>
  <c r="K9" i="14"/>
  <c r="K5" i="14"/>
  <c r="K8" i="14"/>
  <c r="K73" i="14"/>
  <c r="K70" i="14"/>
  <c r="K65" i="14"/>
  <c r="K57" i="14"/>
  <c r="K7" i="14"/>
  <c r="L72" i="9"/>
  <c r="L70" i="9"/>
  <c r="L57" i="9"/>
  <c r="L73" i="9"/>
  <c r="L71" i="9"/>
  <c r="L69" i="9"/>
  <c r="L63" i="9"/>
  <c r="L49" i="9"/>
  <c r="L47" i="9"/>
  <c r="L45" i="9"/>
  <c r="L37" i="9"/>
  <c r="L23" i="9"/>
  <c r="L16" i="9"/>
  <c r="L14" i="9"/>
  <c r="L8" i="9"/>
  <c r="L6" i="9"/>
  <c r="L65" i="9"/>
  <c r="L61" i="9"/>
  <c r="L48" i="9"/>
  <c r="L46" i="9"/>
  <c r="L17" i="9"/>
  <c r="L15" i="9"/>
  <c r="L9" i="9"/>
  <c r="L55" i="9"/>
  <c r="L39" i="9"/>
  <c r="L33" i="9"/>
  <c r="L29" i="9"/>
  <c r="L22" i="9"/>
  <c r="L21" i="9"/>
  <c r="L56" i="9"/>
  <c r="L30" i="9"/>
  <c r="B42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40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12" i="9"/>
  <c r="B116" i="9"/>
  <c r="B120" i="9"/>
  <c r="B124" i="9"/>
  <c r="B128" i="9"/>
  <c r="B132" i="9"/>
  <c r="B136" i="9"/>
  <c r="B140" i="9"/>
  <c r="B144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41" i="9"/>
  <c r="B49" i="9"/>
  <c r="B57" i="9"/>
  <c r="B65" i="9"/>
  <c r="B73" i="9"/>
  <c r="B81" i="9"/>
  <c r="B89" i="9"/>
  <c r="B97" i="9"/>
  <c r="B105" i="9"/>
  <c r="B113" i="9"/>
  <c r="B121" i="9"/>
  <c r="B129" i="9"/>
  <c r="B137" i="9"/>
  <c r="B145" i="9"/>
  <c r="B153" i="9"/>
  <c r="B161" i="9"/>
  <c r="B169" i="9"/>
  <c r="B177" i="9"/>
  <c r="B185" i="9"/>
  <c r="B193" i="9"/>
  <c r="B201" i="9"/>
  <c r="B209" i="9"/>
  <c r="B217" i="9"/>
  <c r="B225" i="9"/>
  <c r="B233" i="9"/>
  <c r="B241" i="9"/>
  <c r="B249" i="9"/>
  <c r="B257" i="9"/>
  <c r="B265" i="9"/>
  <c r="B43" i="9"/>
  <c r="B51" i="9"/>
  <c r="B59" i="9"/>
  <c r="B67" i="9"/>
  <c r="B75" i="9"/>
  <c r="B83" i="9"/>
  <c r="B91" i="9"/>
  <c r="B99" i="9"/>
  <c r="B107" i="9"/>
  <c r="B115" i="9"/>
  <c r="B123" i="9"/>
  <c r="B131" i="9"/>
  <c r="B139" i="9"/>
  <c r="B147" i="9"/>
  <c r="B155" i="9"/>
  <c r="B163" i="9"/>
  <c r="B171" i="9"/>
  <c r="B179" i="9"/>
  <c r="B187" i="9"/>
  <c r="B195" i="9"/>
  <c r="B203" i="9"/>
  <c r="B211" i="9"/>
  <c r="B219" i="9"/>
  <c r="B227" i="9"/>
  <c r="B235" i="9"/>
  <c r="B243" i="9"/>
  <c r="B251" i="9"/>
  <c r="B259" i="9"/>
  <c r="B267" i="9"/>
  <c r="B45" i="9"/>
  <c r="B53" i="9"/>
  <c r="B61" i="9"/>
  <c r="B69" i="9"/>
  <c r="B77" i="9"/>
  <c r="B85" i="9"/>
  <c r="B93" i="9"/>
  <c r="B101" i="9"/>
  <c r="B109" i="9"/>
  <c r="B117" i="9"/>
  <c r="B125" i="9"/>
  <c r="B133" i="9"/>
  <c r="B141" i="9"/>
  <c r="B149" i="9"/>
  <c r="B157" i="9"/>
  <c r="B165" i="9"/>
  <c r="B173" i="9"/>
  <c r="B181" i="9"/>
  <c r="B189" i="9"/>
  <c r="B197" i="9"/>
  <c r="B205" i="9"/>
  <c r="B213" i="9"/>
  <c r="B221" i="9"/>
  <c r="B229" i="9"/>
  <c r="B237" i="9"/>
  <c r="B245" i="9"/>
  <c r="B253" i="9"/>
  <c r="B261" i="9"/>
  <c r="B47" i="9"/>
  <c r="B55" i="9"/>
  <c r="B63" i="9"/>
  <c r="B71" i="9"/>
  <c r="B79" i="9"/>
  <c r="B87" i="9"/>
  <c r="B95" i="9"/>
  <c r="B103" i="9"/>
  <c r="B111" i="9"/>
  <c r="B119" i="9"/>
  <c r="B127" i="9"/>
  <c r="B135" i="9"/>
  <c r="B143" i="9"/>
  <c r="B151" i="9"/>
  <c r="B159" i="9"/>
  <c r="B167" i="9"/>
  <c r="B175" i="9"/>
  <c r="B183" i="9"/>
  <c r="B191" i="9"/>
  <c r="B199" i="9"/>
  <c r="B207" i="9"/>
  <c r="B215" i="9"/>
  <c r="B223" i="9"/>
  <c r="B231" i="9"/>
  <c r="B239" i="9"/>
  <c r="B247" i="9"/>
  <c r="B255" i="9"/>
  <c r="B263" i="9"/>
  <c r="L24" i="9"/>
  <c r="L62" i="9"/>
  <c r="L53" i="9"/>
  <c r="L40" i="9"/>
  <c r="L31" i="9"/>
  <c r="L25" i="9"/>
  <c r="L5" i="9"/>
  <c r="L64" i="9"/>
  <c r="L54" i="9"/>
  <c r="L41" i="9"/>
  <c r="L38" i="9"/>
  <c r="L32" i="9"/>
  <c r="L13" i="9"/>
  <c r="L7" i="9"/>
  <c r="J7" i="24"/>
  <c r="J7" i="21"/>
  <c r="P27" i="12"/>
  <c r="P23" i="12"/>
  <c r="P19" i="12"/>
  <c r="P15" i="12"/>
  <c r="P11" i="12"/>
  <c r="P29" i="12"/>
  <c r="P25" i="12"/>
  <c r="P21" i="12"/>
  <c r="P17" i="12"/>
  <c r="P13" i="12"/>
  <c r="P26" i="12"/>
  <c r="P18" i="12"/>
  <c r="P10" i="12"/>
  <c r="P28" i="12"/>
  <c r="P20" i="12"/>
  <c r="P12" i="12"/>
  <c r="P7" i="12"/>
  <c r="P22" i="12"/>
  <c r="P14" i="12"/>
  <c r="P8" i="12"/>
  <c r="J6" i="24"/>
  <c r="J6" i="21"/>
  <c r="P29" i="10"/>
  <c r="P25" i="10"/>
  <c r="P21" i="10"/>
  <c r="P17" i="10"/>
  <c r="P13" i="10"/>
  <c r="P29" i="11"/>
  <c r="P25" i="11"/>
  <c r="P21" i="11"/>
  <c r="P17" i="11"/>
  <c r="P13" i="11"/>
  <c r="P9" i="10"/>
  <c r="P16" i="10"/>
  <c r="P24" i="10"/>
  <c r="P9" i="11"/>
  <c r="P16" i="11"/>
  <c r="P24" i="11"/>
  <c r="P9" i="12"/>
  <c r="P16" i="12"/>
  <c r="P24" i="12"/>
  <c r="P8" i="10"/>
  <c r="P14" i="10"/>
  <c r="P22" i="10"/>
  <c r="P8" i="11"/>
  <c r="P14" i="11"/>
  <c r="P22" i="11"/>
  <c r="D44" i="19"/>
  <c r="P7" i="10"/>
  <c r="P12" i="10"/>
  <c r="P20" i="10"/>
  <c r="P28" i="10"/>
  <c r="P7" i="11"/>
  <c r="P12" i="11"/>
  <c r="P20" i="11"/>
  <c r="P28" i="11"/>
  <c r="P10" i="10"/>
  <c r="P18" i="10"/>
  <c r="P26" i="10"/>
  <c r="P10" i="11"/>
  <c r="P18" i="11"/>
  <c r="P26" i="11"/>
  <c r="J5" i="24"/>
  <c r="J5" i="21"/>
  <c r="P11" i="10"/>
  <c r="P15" i="10"/>
  <c r="P19" i="10"/>
  <c r="P23" i="10"/>
  <c r="P27" i="10"/>
  <c r="P11" i="11"/>
  <c r="P15" i="11"/>
  <c r="P19" i="11"/>
  <c r="P23" i="11"/>
  <c r="P27" i="11"/>
  <c r="D44" i="14"/>
  <c r="F36" i="11"/>
  <c r="G43" i="23"/>
  <c r="J8" i="23"/>
  <c r="J7" i="23"/>
  <c r="J6" i="23"/>
  <c r="J5" i="23"/>
  <c r="I44" i="23"/>
  <c r="F44" i="23"/>
  <c r="I45" i="23"/>
  <c r="J8" i="26"/>
  <c r="J7" i="26"/>
  <c r="J6" i="26"/>
  <c r="J5" i="26"/>
  <c r="F44" i="25"/>
  <c r="G43" i="25"/>
  <c r="H64" i="25"/>
  <c r="G44" i="25"/>
  <c r="J8" i="25"/>
  <c r="J7" i="25"/>
  <c r="J6" i="25"/>
  <c r="J5" i="25"/>
  <c r="H45" i="25"/>
  <c r="G45" i="25"/>
  <c r="F45" i="25"/>
  <c r="I45" i="25"/>
  <c r="F64" i="25"/>
  <c r="H43" i="25"/>
  <c r="I43" i="25"/>
  <c r="AH36" i="19"/>
  <c r="AI36" i="19" s="1"/>
  <c r="AH35" i="19"/>
  <c r="AI35" i="19" s="1"/>
  <c r="K5" i="21" l="1"/>
  <c r="Q5" i="21"/>
  <c r="F29" i="21" s="1"/>
  <c r="P5" i="21"/>
  <c r="F25" i="21" s="1"/>
  <c r="K7" i="21"/>
  <c r="Q7" i="21"/>
  <c r="F31" i="21" s="1"/>
  <c r="P7" i="21"/>
  <c r="F27" i="21" s="1"/>
  <c r="W9" i="14"/>
  <c r="W25" i="14" s="1"/>
  <c r="W8" i="19"/>
  <c r="W24" i="19" s="1"/>
  <c r="W9" i="19"/>
  <c r="W25" i="19" s="1"/>
  <c r="Q6" i="21"/>
  <c r="F30" i="21" s="1"/>
  <c r="K6" i="21"/>
  <c r="P6" i="21"/>
  <c r="F26" i="21" s="1"/>
  <c r="W7" i="14"/>
  <c r="W23" i="14" s="1"/>
  <c r="W8" i="14"/>
  <c r="W24" i="14" s="1"/>
  <c r="W6" i="14"/>
  <c r="W22" i="14" s="1"/>
  <c r="W5" i="19"/>
  <c r="W21" i="19" s="1"/>
  <c r="W7" i="19"/>
  <c r="W23" i="19" s="1"/>
  <c r="Q6" i="24"/>
  <c r="F30" i="24" s="1"/>
  <c r="K6" i="24"/>
  <c r="P6" i="24"/>
  <c r="F26" i="24" s="1"/>
  <c r="W5" i="14"/>
  <c r="W21" i="14" s="1"/>
  <c r="W6" i="19"/>
  <c r="W22" i="19" s="1"/>
  <c r="K10" i="21"/>
  <c r="Q8" i="21"/>
  <c r="F32" i="21" s="1"/>
  <c r="K9" i="21"/>
  <c r="K8" i="21"/>
  <c r="P8" i="21"/>
  <c r="F28" i="21" s="1"/>
  <c r="K5" i="24"/>
  <c r="Q5" i="24"/>
  <c r="F29" i="24" s="1"/>
  <c r="P5" i="24"/>
  <c r="F25" i="24" s="1"/>
  <c r="K7" i="24"/>
  <c r="Q7" i="24"/>
  <c r="F31" i="24" s="1"/>
  <c r="P7" i="24"/>
  <c r="F27" i="24" s="1"/>
  <c r="A5" i="17" a="1"/>
  <c r="K10" i="24"/>
  <c r="Q8" i="24"/>
  <c r="F32" i="24" s="1"/>
  <c r="K9" i="24"/>
  <c r="K8" i="24"/>
  <c r="P8" i="24"/>
  <c r="F28" i="24" s="1"/>
  <c r="K5" i="23"/>
  <c r="Q5" i="23"/>
  <c r="F29" i="23" s="1"/>
  <c r="P5" i="23"/>
  <c r="F25" i="23" s="1"/>
  <c r="Q6" i="23"/>
  <c r="F30" i="23" s="1"/>
  <c r="K6" i="23"/>
  <c r="P6" i="23"/>
  <c r="F26" i="23" s="1"/>
  <c r="K7" i="23"/>
  <c r="Q7" i="23"/>
  <c r="F31" i="23" s="1"/>
  <c r="P7" i="23"/>
  <c r="F27" i="23" s="1"/>
  <c r="K10" i="23"/>
  <c r="Q8" i="23"/>
  <c r="F32" i="23" s="1"/>
  <c r="K8" i="23"/>
  <c r="P8" i="23"/>
  <c r="F28" i="23" s="1"/>
  <c r="Q6" i="26"/>
  <c r="F30" i="26" s="1"/>
  <c r="K6" i="26"/>
  <c r="P6" i="26"/>
  <c r="F26" i="26" s="1"/>
  <c r="K7" i="26"/>
  <c r="Q7" i="26"/>
  <c r="F31" i="26" s="1"/>
  <c r="P7" i="26"/>
  <c r="F27" i="26" s="1"/>
  <c r="K5" i="26"/>
  <c r="Q5" i="26"/>
  <c r="F29" i="26" s="1"/>
  <c r="P5" i="26"/>
  <c r="F25" i="26" s="1"/>
  <c r="K10" i="26"/>
  <c r="Q8" i="26"/>
  <c r="F32" i="26" s="1"/>
  <c r="K9" i="26"/>
  <c r="K8" i="26"/>
  <c r="P8" i="26"/>
  <c r="F28" i="26" s="1"/>
  <c r="K5" i="25"/>
  <c r="Q5" i="25"/>
  <c r="F29" i="25" s="1"/>
  <c r="P5" i="25"/>
  <c r="F25" i="25" s="1"/>
  <c r="Q6" i="25"/>
  <c r="F30" i="25" s="1"/>
  <c r="K6" i="25"/>
  <c r="P6" i="25"/>
  <c r="F26" i="25" s="1"/>
  <c r="K7" i="25"/>
  <c r="Q7" i="25"/>
  <c r="F31" i="25" s="1"/>
  <c r="P7" i="25"/>
  <c r="F27" i="25" s="1"/>
  <c r="K10" i="25"/>
  <c r="Q8" i="25"/>
  <c r="F32" i="25" s="1"/>
  <c r="K8" i="25"/>
  <c r="P8" i="25"/>
  <c r="F28" i="25" s="1"/>
  <c r="G22" i="21"/>
  <c r="V28" i="11"/>
  <c r="T28" i="11"/>
  <c r="U28" i="11"/>
  <c r="X22" i="10"/>
  <c r="R22" i="10"/>
  <c r="Q22" i="10"/>
  <c r="X16" i="12"/>
  <c r="R16" i="12"/>
  <c r="Y16" i="12"/>
  <c r="V9" i="11"/>
  <c r="T9" i="11"/>
  <c r="Y9" i="11"/>
  <c r="W29" i="11"/>
  <c r="Q29" i="11"/>
  <c r="V29" i="11"/>
  <c r="W25" i="10"/>
  <c r="Q25" i="10"/>
  <c r="Z25" i="10"/>
  <c r="V8" i="12"/>
  <c r="T8" i="12"/>
  <c r="Q8" i="12"/>
  <c r="X12" i="12"/>
  <c r="R12" i="12"/>
  <c r="U12" i="12"/>
  <c r="V18" i="12"/>
  <c r="T18" i="12"/>
  <c r="S18" i="12"/>
  <c r="U21" i="12"/>
  <c r="S21" i="12"/>
  <c r="V21" i="12"/>
  <c r="W15" i="12"/>
  <c r="Q15" i="12"/>
  <c r="R15" i="12"/>
  <c r="AA27" i="11"/>
  <c r="V27" i="11"/>
  <c r="R27" i="11"/>
  <c r="AA11" i="11"/>
  <c r="V11" i="11"/>
  <c r="R11" i="11"/>
  <c r="AA15" i="10"/>
  <c r="T15" i="10"/>
  <c r="V15" i="10"/>
  <c r="Z26" i="11"/>
  <c r="U26" i="11"/>
  <c r="Q26" i="11"/>
  <c r="Z18" i="10"/>
  <c r="U18" i="10"/>
  <c r="Q18" i="10"/>
  <c r="Q12" i="11"/>
  <c r="S12" i="11"/>
  <c r="Q12" i="10"/>
  <c r="S12" i="10"/>
  <c r="Z14" i="11"/>
  <c r="S14" i="11"/>
  <c r="U14" i="11"/>
  <c r="Z8" i="10"/>
  <c r="S8" i="10"/>
  <c r="U8" i="10"/>
  <c r="AA24" i="11"/>
  <c r="W24" i="11"/>
  <c r="AA16" i="10"/>
  <c r="W16" i="10"/>
  <c r="Y21" i="11"/>
  <c r="R21" i="11"/>
  <c r="T21" i="11"/>
  <c r="Y17" i="10"/>
  <c r="X17" i="10"/>
  <c r="Z22" i="12"/>
  <c r="X22" i="12"/>
  <c r="Y22" i="12"/>
  <c r="V28" i="12"/>
  <c r="W28" i="12"/>
  <c r="Y13" i="12"/>
  <c r="W13" i="12"/>
  <c r="X13" i="12"/>
  <c r="Y29" i="12"/>
  <c r="W29" i="12"/>
  <c r="X29" i="12"/>
  <c r="AA23" i="12"/>
  <c r="U23" i="12"/>
  <c r="Z23" i="12"/>
  <c r="Q23" i="11"/>
  <c r="X23" i="11"/>
  <c r="Q27" i="10"/>
  <c r="X27" i="10"/>
  <c r="Z27" i="10"/>
  <c r="Q11" i="10"/>
  <c r="X11" i="10"/>
  <c r="Z11" i="10"/>
  <c r="T18" i="11"/>
  <c r="W18" i="11"/>
  <c r="Y18" i="11"/>
  <c r="T10" i="10"/>
  <c r="W10" i="10"/>
  <c r="Y10" i="10"/>
  <c r="R7" i="11"/>
  <c r="Y7" i="11"/>
  <c r="AA7" i="11"/>
  <c r="R7" i="10"/>
  <c r="Y7" i="10"/>
  <c r="AA7" i="10"/>
  <c r="T8" i="11"/>
  <c r="AA8" i="11"/>
  <c r="W8" i="11"/>
  <c r="T24" i="12"/>
  <c r="U24" i="12"/>
  <c r="Q24" i="12"/>
  <c r="R16" i="11"/>
  <c r="U16" i="11"/>
  <c r="Q16" i="11"/>
  <c r="R9" i="10"/>
  <c r="U9" i="10"/>
  <c r="Q9" i="10"/>
  <c r="S25" i="11"/>
  <c r="V25" i="11"/>
  <c r="R25" i="11"/>
  <c r="S21" i="10"/>
  <c r="Z21" i="10"/>
  <c r="Z7" i="12"/>
  <c r="Q7" i="12"/>
  <c r="S7" i="12"/>
  <c r="U10" i="12"/>
  <c r="Q10" i="12"/>
  <c r="AA17" i="12"/>
  <c r="X17" i="12"/>
  <c r="Y11" i="12"/>
  <c r="V11" i="12"/>
  <c r="R11" i="12"/>
  <c r="Y27" i="12"/>
  <c r="V27" i="12"/>
  <c r="R27" i="12"/>
  <c r="Y19" i="11"/>
  <c r="W19" i="11"/>
  <c r="Y23" i="10"/>
  <c r="W23" i="10"/>
  <c r="Z23" i="10"/>
  <c r="V10" i="11"/>
  <c r="AA10" i="11"/>
  <c r="Z28" i="10"/>
  <c r="X28" i="10"/>
  <c r="W28" i="10"/>
  <c r="AA13" i="11"/>
  <c r="U13" i="11"/>
  <c r="X13" i="11"/>
  <c r="AA15" i="11"/>
  <c r="T15" i="11"/>
  <c r="V15" i="11"/>
  <c r="AA19" i="10"/>
  <c r="V19" i="10"/>
  <c r="R19" i="10"/>
  <c r="V26" i="10"/>
  <c r="AA26" i="10"/>
  <c r="Z20" i="11"/>
  <c r="X20" i="11"/>
  <c r="W20" i="11"/>
  <c r="Z20" i="10"/>
  <c r="X20" i="10"/>
  <c r="W20" i="10"/>
  <c r="V22" i="11"/>
  <c r="Y22" i="11"/>
  <c r="V14" i="10"/>
  <c r="Y14" i="10"/>
  <c r="V9" i="12"/>
  <c r="S9" i="12"/>
  <c r="Z24" i="10"/>
  <c r="X24" i="10"/>
  <c r="S24" i="10"/>
  <c r="AA17" i="11"/>
  <c r="U17" i="11"/>
  <c r="T17" i="11"/>
  <c r="AA13" i="10"/>
  <c r="U13" i="10"/>
  <c r="X13" i="10"/>
  <c r="AA29" i="10"/>
  <c r="U29" i="10"/>
  <c r="X29" i="10"/>
  <c r="Z14" i="12"/>
  <c r="X14" i="12"/>
  <c r="Y14" i="12"/>
  <c r="V20" i="12"/>
  <c r="W20" i="12"/>
  <c r="Z26" i="12"/>
  <c r="X26" i="12"/>
  <c r="AA26" i="12"/>
  <c r="Y25" i="12"/>
  <c r="W25" i="12"/>
  <c r="T25" i="12"/>
  <c r="AA19" i="12"/>
  <c r="U19" i="12"/>
  <c r="R28" i="11"/>
  <c r="Y28" i="11"/>
  <c r="AA28" i="11"/>
  <c r="T22" i="10"/>
  <c r="AA22" i="10"/>
  <c r="W22" i="10"/>
  <c r="T16" i="12"/>
  <c r="U16" i="12"/>
  <c r="Q16" i="12"/>
  <c r="R9" i="11"/>
  <c r="U9" i="11"/>
  <c r="Q9" i="11"/>
  <c r="S29" i="11"/>
  <c r="Z29" i="11"/>
  <c r="S25" i="10"/>
  <c r="V25" i="10"/>
  <c r="R25" i="10"/>
  <c r="R8" i="12"/>
  <c r="AA8" i="12"/>
  <c r="W8" i="12"/>
  <c r="T12" i="12"/>
  <c r="Y12" i="12"/>
  <c r="AA12" i="12"/>
  <c r="R18" i="12"/>
  <c r="W18" i="12"/>
  <c r="Y18" i="12"/>
  <c r="Q21" i="12"/>
  <c r="Z21" i="12"/>
  <c r="S15" i="12"/>
  <c r="X15" i="12"/>
  <c r="Y27" i="11"/>
  <c r="W27" i="11"/>
  <c r="Y11" i="11"/>
  <c r="W11" i="11"/>
  <c r="Y15" i="10"/>
  <c r="W15" i="10"/>
  <c r="Z15" i="10"/>
  <c r="V26" i="11"/>
  <c r="AA26" i="11"/>
  <c r="V18" i="10"/>
  <c r="AA18" i="10"/>
  <c r="Z12" i="11"/>
  <c r="X12" i="11"/>
  <c r="W12" i="11"/>
  <c r="Z12" i="10"/>
  <c r="X12" i="10"/>
  <c r="W12" i="10"/>
  <c r="V14" i="11"/>
  <c r="Y14" i="11"/>
  <c r="V8" i="10"/>
  <c r="Y8" i="10"/>
  <c r="Z24" i="11"/>
  <c r="X24" i="11"/>
  <c r="S24" i="11"/>
  <c r="Z16" i="10"/>
  <c r="X16" i="10"/>
  <c r="S16" i="10"/>
  <c r="AA21" i="11"/>
  <c r="U21" i="11"/>
  <c r="X21" i="11"/>
  <c r="AA17" i="10"/>
  <c r="U17" i="10"/>
  <c r="T17" i="10"/>
  <c r="V22" i="12"/>
  <c r="T22" i="12"/>
  <c r="Q22" i="12"/>
  <c r="X28" i="12"/>
  <c r="R28" i="12"/>
  <c r="U28" i="12"/>
  <c r="U13" i="12"/>
  <c r="S13" i="12"/>
  <c r="V13" i="12"/>
  <c r="U29" i="12"/>
  <c r="S29" i="12"/>
  <c r="V29" i="12"/>
  <c r="W23" i="12"/>
  <c r="Q23" i="12"/>
  <c r="R23" i="12"/>
  <c r="AA23" i="11"/>
  <c r="T23" i="11"/>
  <c r="V23" i="11"/>
  <c r="AA27" i="10"/>
  <c r="V27" i="10"/>
  <c r="R27" i="10"/>
  <c r="AA11" i="10"/>
  <c r="V11" i="10"/>
  <c r="R11" i="10"/>
  <c r="Z18" i="11"/>
  <c r="U18" i="11"/>
  <c r="Q18" i="11"/>
  <c r="Z10" i="10"/>
  <c r="U10" i="10"/>
  <c r="Q10" i="10"/>
  <c r="Q7" i="11"/>
  <c r="S7" i="11"/>
  <c r="Q7" i="10"/>
  <c r="S7" i="10"/>
  <c r="Z8" i="11"/>
  <c r="S8" i="11"/>
  <c r="U8" i="11"/>
  <c r="Z24" i="12"/>
  <c r="AA24" i="12"/>
  <c r="W24" i="12"/>
  <c r="AA16" i="11"/>
  <c r="W16" i="11"/>
  <c r="AA9" i="10"/>
  <c r="W9" i="10"/>
  <c r="Y25" i="11"/>
  <c r="Y21" i="10"/>
  <c r="X10" i="12"/>
  <c r="W17" i="12"/>
  <c r="AA11" i="12"/>
  <c r="AA27" i="12"/>
  <c r="S19" i="11"/>
  <c r="S23" i="10"/>
  <c r="R10" i="11"/>
  <c r="V28" i="10"/>
  <c r="W13" i="11"/>
  <c r="S26" i="10"/>
  <c r="U20" i="11"/>
  <c r="T20" i="10"/>
  <c r="R22" i="11"/>
  <c r="R14" i="10"/>
  <c r="X9" i="12"/>
  <c r="V24" i="10"/>
  <c r="Y24" i="10"/>
  <c r="Z17" i="11"/>
  <c r="Q13" i="10"/>
  <c r="Q29" i="10"/>
  <c r="T14" i="12"/>
  <c r="R20" i="12"/>
  <c r="V26" i="12"/>
  <c r="U25" i="12"/>
  <c r="W19" i="12"/>
  <c r="T19" i="12"/>
  <c r="Q28" i="11"/>
  <c r="S28" i="11"/>
  <c r="Z22" i="10"/>
  <c r="S22" i="10"/>
  <c r="U22" i="10"/>
  <c r="Z16" i="12"/>
  <c r="AA16" i="12"/>
  <c r="W16" i="12"/>
  <c r="AA9" i="11"/>
  <c r="W9" i="11"/>
  <c r="Y29" i="11"/>
  <c r="R29" i="11"/>
  <c r="T29" i="11"/>
  <c r="Y25" i="10"/>
  <c r="X25" i="10"/>
  <c r="S8" i="12"/>
  <c r="U8" i="12"/>
  <c r="Z12" i="12"/>
  <c r="Q12" i="12"/>
  <c r="S12" i="12"/>
  <c r="U18" i="12"/>
  <c r="Q18" i="12"/>
  <c r="AA21" i="12"/>
  <c r="R21" i="12"/>
  <c r="T21" i="12"/>
  <c r="Y15" i="12"/>
  <c r="T15" i="12"/>
  <c r="V15" i="12"/>
  <c r="U27" i="11"/>
  <c r="S27" i="11"/>
  <c r="T27" i="11"/>
  <c r="U11" i="11"/>
  <c r="S11" i="11"/>
  <c r="T11" i="11"/>
  <c r="U15" i="10"/>
  <c r="S15" i="10"/>
  <c r="R15" i="10"/>
  <c r="X26" i="11"/>
  <c r="R26" i="11"/>
  <c r="S26" i="11"/>
  <c r="X18" i="10"/>
  <c r="R18" i="10"/>
  <c r="S18" i="10"/>
  <c r="V12" i="11"/>
  <c r="T12" i="11"/>
  <c r="U12" i="11"/>
  <c r="V12" i="10"/>
  <c r="T12" i="10"/>
  <c r="U12" i="10"/>
  <c r="X14" i="11"/>
  <c r="R14" i="11"/>
  <c r="Q14" i="11"/>
  <c r="X8" i="10"/>
  <c r="R8" i="10"/>
  <c r="Q8" i="10"/>
  <c r="V24" i="11"/>
  <c r="T24" i="11"/>
  <c r="Y24" i="11"/>
  <c r="V16" i="10"/>
  <c r="T16" i="10"/>
  <c r="Y16" i="10"/>
  <c r="W21" i="11"/>
  <c r="Q21" i="11"/>
  <c r="V21" i="11"/>
  <c r="W17" i="10"/>
  <c r="Q17" i="10"/>
  <c r="Z17" i="10"/>
  <c r="R22" i="12"/>
  <c r="AA22" i="12"/>
  <c r="W22" i="12"/>
  <c r="T28" i="12"/>
  <c r="Y28" i="12"/>
  <c r="AA28" i="12"/>
  <c r="Q13" i="12"/>
  <c r="Z13" i="12"/>
  <c r="Q29" i="12"/>
  <c r="Z29" i="12"/>
  <c r="S23" i="12"/>
  <c r="X23" i="12"/>
  <c r="Y23" i="11"/>
  <c r="W23" i="11"/>
  <c r="Z23" i="11"/>
  <c r="Y27" i="10"/>
  <c r="W27" i="10"/>
  <c r="Y11" i="10"/>
  <c r="W11" i="10"/>
  <c r="V18" i="11"/>
  <c r="AA18" i="11"/>
  <c r="V10" i="10"/>
  <c r="AA10" i="10"/>
  <c r="Z7" i="11"/>
  <c r="X7" i="11"/>
  <c r="W7" i="11"/>
  <c r="Z7" i="10"/>
  <c r="X7" i="10"/>
  <c r="W7" i="10"/>
  <c r="V8" i="11"/>
  <c r="Y8" i="11"/>
  <c r="V24" i="12"/>
  <c r="S24" i="12"/>
  <c r="Z16" i="11"/>
  <c r="X16" i="11"/>
  <c r="S16" i="11"/>
  <c r="Z9" i="10"/>
  <c r="X9" i="10"/>
  <c r="S9" i="10"/>
  <c r="AA25" i="11"/>
  <c r="U25" i="11"/>
  <c r="T25" i="11"/>
  <c r="AA21" i="10"/>
  <c r="U21" i="10"/>
  <c r="X21" i="10"/>
  <c r="X7" i="12"/>
  <c r="R7" i="12"/>
  <c r="U7" i="12"/>
  <c r="V10" i="12"/>
  <c r="T10" i="12"/>
  <c r="S10" i="12"/>
  <c r="U17" i="12"/>
  <c r="S17" i="12"/>
  <c r="Z17" i="12"/>
  <c r="W11" i="12"/>
  <c r="Q11" i="12"/>
  <c r="T11" i="12"/>
  <c r="W27" i="12"/>
  <c r="Q27" i="12"/>
  <c r="T27" i="12"/>
  <c r="Q19" i="11"/>
  <c r="X19" i="11"/>
  <c r="Z19" i="11"/>
  <c r="Q23" i="10"/>
  <c r="X23" i="10"/>
  <c r="T10" i="11"/>
  <c r="W10" i="11"/>
  <c r="Y10" i="11"/>
  <c r="R28" i="10"/>
  <c r="Y28" i="10"/>
  <c r="AA28" i="10"/>
  <c r="S13" i="11"/>
  <c r="Z13" i="11"/>
  <c r="U15" i="11"/>
  <c r="S15" i="11"/>
  <c r="R15" i="11"/>
  <c r="U19" i="10"/>
  <c r="S19" i="10"/>
  <c r="T19" i="10"/>
  <c r="T26" i="10"/>
  <c r="W26" i="10"/>
  <c r="Y26" i="10"/>
  <c r="R20" i="11"/>
  <c r="Y20" i="11"/>
  <c r="AA20" i="11"/>
  <c r="R20" i="10"/>
  <c r="Y20" i="10"/>
  <c r="AA20" i="10"/>
  <c r="T22" i="11"/>
  <c r="AA22" i="11"/>
  <c r="W22" i="11"/>
  <c r="T14" i="10"/>
  <c r="AA14" i="10"/>
  <c r="W14" i="10"/>
  <c r="T9" i="12"/>
  <c r="U9" i="12"/>
  <c r="Q9" i="12"/>
  <c r="R24" i="10"/>
  <c r="U24" i="10"/>
  <c r="Q24" i="10"/>
  <c r="S17" i="11"/>
  <c r="V17" i="11"/>
  <c r="R17" i="11"/>
  <c r="S13" i="10"/>
  <c r="Z13" i="10"/>
  <c r="S29" i="10"/>
  <c r="Z29" i="10"/>
  <c r="R14" i="12"/>
  <c r="AA14" i="12"/>
  <c r="W14" i="12"/>
  <c r="T20" i="12"/>
  <c r="Y20" i="12"/>
  <c r="AA20" i="12"/>
  <c r="R26" i="12"/>
  <c r="W26" i="12"/>
  <c r="Y26" i="12"/>
  <c r="Q25" i="12"/>
  <c r="V25" i="12"/>
  <c r="R25" i="12"/>
  <c r="S19" i="12"/>
  <c r="X19" i="12"/>
  <c r="Z19" i="12"/>
  <c r="Z28" i="11"/>
  <c r="X28" i="11"/>
  <c r="W28" i="11"/>
  <c r="AO28" i="11" s="1" a="1"/>
  <c r="V22" i="10"/>
  <c r="Y22" i="10"/>
  <c r="AO22" i="10" s="1" a="1"/>
  <c r="V16" i="12"/>
  <c r="S16" i="12"/>
  <c r="AO16" i="12" s="1" a="1"/>
  <c r="Z9" i="11"/>
  <c r="X9" i="11"/>
  <c r="S9" i="11"/>
  <c r="AO9" i="11" s="1" a="1"/>
  <c r="AA29" i="11"/>
  <c r="U29" i="11"/>
  <c r="X29" i="11"/>
  <c r="AO29" i="11" s="1" a="1"/>
  <c r="AA25" i="10"/>
  <c r="U25" i="10"/>
  <c r="T25" i="10"/>
  <c r="AO25" i="10" s="1" a="1"/>
  <c r="Z8" i="12"/>
  <c r="X8" i="12"/>
  <c r="Y8" i="12"/>
  <c r="AO8" i="12" s="1" a="1"/>
  <c r="V12" i="12"/>
  <c r="W12" i="12"/>
  <c r="AO12" i="12" s="1" a="1"/>
  <c r="Z18" i="12"/>
  <c r="X18" i="12"/>
  <c r="AA18" i="12"/>
  <c r="Y21" i="12"/>
  <c r="W21" i="12"/>
  <c r="X21" i="12"/>
  <c r="AO21" i="12" s="1" a="1"/>
  <c r="AA15" i="12"/>
  <c r="U15" i="12"/>
  <c r="Z15" i="12"/>
  <c r="AO15" i="12" s="1" a="1"/>
  <c r="Q27" i="11"/>
  <c r="X27" i="11"/>
  <c r="Z27" i="11"/>
  <c r="AO27" i="11" s="1" a="1"/>
  <c r="Q11" i="11"/>
  <c r="X11" i="11"/>
  <c r="Z11" i="11"/>
  <c r="AO11" i="11" s="1" a="1"/>
  <c r="Q15" i="10"/>
  <c r="X15" i="10"/>
  <c r="AO15" i="10" s="1" a="1"/>
  <c r="T26" i="11"/>
  <c r="W26" i="11"/>
  <c r="Y26" i="11"/>
  <c r="AO26" i="11" s="1" a="1"/>
  <c r="T18" i="10"/>
  <c r="W18" i="10"/>
  <c r="Y18" i="10"/>
  <c r="AO18" i="10" s="1" a="1"/>
  <c r="R12" i="11"/>
  <c r="Y12" i="11"/>
  <c r="AA12" i="11"/>
  <c r="R12" i="10"/>
  <c r="Y12" i="10"/>
  <c r="AA12" i="10"/>
  <c r="T14" i="11"/>
  <c r="AA14" i="11"/>
  <c r="W14" i="11"/>
  <c r="AO14" i="11" s="1" a="1"/>
  <c r="T8" i="10"/>
  <c r="AA8" i="10"/>
  <c r="W8" i="10"/>
  <c r="AO8" i="10" s="1" a="1"/>
  <c r="R24" i="11"/>
  <c r="U24" i="11"/>
  <c r="Q24" i="11"/>
  <c r="R16" i="10"/>
  <c r="U16" i="10"/>
  <c r="Q16" i="10"/>
  <c r="S21" i="11"/>
  <c r="Z21" i="11"/>
  <c r="AO21" i="11" a="1"/>
  <c r="S17" i="10"/>
  <c r="V17" i="10"/>
  <c r="R17" i="10"/>
  <c r="AO17" i="10" s="1" a="1"/>
  <c r="S22" i="12"/>
  <c r="U22" i="12"/>
  <c r="AO22" i="12" s="1" a="1"/>
  <c r="Z28" i="12"/>
  <c r="Q28" i="12"/>
  <c r="S28" i="12"/>
  <c r="AA13" i="12"/>
  <c r="R13" i="12"/>
  <c r="T13" i="12"/>
  <c r="AO13" i="12" s="1" a="1"/>
  <c r="AA29" i="12"/>
  <c r="R29" i="12"/>
  <c r="T29" i="12"/>
  <c r="AO29" i="12" s="1" a="1"/>
  <c r="Y23" i="12"/>
  <c r="T23" i="12"/>
  <c r="V23" i="12"/>
  <c r="AO23" i="12" s="1" a="1"/>
  <c r="U23" i="11"/>
  <c r="S23" i="11"/>
  <c r="R23" i="11"/>
  <c r="AO23" i="11" s="1" a="1"/>
  <c r="U27" i="10"/>
  <c r="S27" i="10"/>
  <c r="T27" i="10"/>
  <c r="AO27" i="10" s="1" a="1"/>
  <c r="U11" i="10"/>
  <c r="S11" i="10"/>
  <c r="T11" i="10"/>
  <c r="AO11" i="10" s="1" a="1"/>
  <c r="X18" i="11"/>
  <c r="R18" i="11"/>
  <c r="S18" i="11"/>
  <c r="AO18" i="11" s="1" a="1"/>
  <c r="X10" i="10"/>
  <c r="R10" i="10"/>
  <c r="S10" i="10"/>
  <c r="AO10" i="10" s="1" a="1"/>
  <c r="V7" i="11"/>
  <c r="T7" i="11"/>
  <c r="U7" i="11"/>
  <c r="AO7" i="11" s="1" a="1"/>
  <c r="V7" i="10"/>
  <c r="T7" i="10"/>
  <c r="U7" i="10"/>
  <c r="AO7" i="10" s="1" a="1"/>
  <c r="X8" i="11"/>
  <c r="R8" i="11"/>
  <c r="Q8" i="11"/>
  <c r="AO8" i="11" s="1" a="1"/>
  <c r="X24" i="12"/>
  <c r="R24" i="12"/>
  <c r="Y24" i="12"/>
  <c r="AO24" i="12" s="1" a="1"/>
  <c r="V16" i="11"/>
  <c r="T16" i="11"/>
  <c r="Y16" i="11"/>
  <c r="AO16" i="11" s="1" a="1"/>
  <c r="V9" i="10"/>
  <c r="T9" i="10"/>
  <c r="Y9" i="10"/>
  <c r="W25" i="11"/>
  <c r="Q25" i="11"/>
  <c r="Z25" i="11"/>
  <c r="W21" i="10"/>
  <c r="Q21" i="10"/>
  <c r="V21" i="10"/>
  <c r="T7" i="12"/>
  <c r="Y7" i="12"/>
  <c r="AA7" i="12"/>
  <c r="R10" i="12"/>
  <c r="W10" i="12"/>
  <c r="Y10" i="12"/>
  <c r="Q17" i="12"/>
  <c r="V17" i="12"/>
  <c r="R17" i="12"/>
  <c r="S11" i="12"/>
  <c r="X11" i="12"/>
  <c r="Z11" i="12"/>
  <c r="S27" i="12"/>
  <c r="X27" i="12"/>
  <c r="Z27" i="12"/>
  <c r="AA19" i="11"/>
  <c r="V19" i="11"/>
  <c r="R19" i="11"/>
  <c r="AA23" i="10"/>
  <c r="T23" i="10"/>
  <c r="V23" i="10"/>
  <c r="Z10" i="11"/>
  <c r="U10" i="11"/>
  <c r="Q10" i="11"/>
  <c r="Q28" i="10"/>
  <c r="S28" i="10"/>
  <c r="Y13" i="11"/>
  <c r="R13" i="11"/>
  <c r="T13" i="11"/>
  <c r="Q15" i="11"/>
  <c r="X15" i="11"/>
  <c r="Q19" i="10"/>
  <c r="X19" i="10"/>
  <c r="Z19" i="10"/>
  <c r="Z26" i="10"/>
  <c r="U26" i="10"/>
  <c r="Q26" i="10"/>
  <c r="Q20" i="11"/>
  <c r="S20" i="11"/>
  <c r="Q20" i="10"/>
  <c r="S20" i="10"/>
  <c r="Z22" i="11"/>
  <c r="S22" i="11"/>
  <c r="U22" i="11"/>
  <c r="Z14" i="10"/>
  <c r="S14" i="10"/>
  <c r="U14" i="10"/>
  <c r="Z9" i="12"/>
  <c r="AA9" i="12"/>
  <c r="W9" i="12"/>
  <c r="AA24" i="10"/>
  <c r="W24" i="10"/>
  <c r="Y17" i="11"/>
  <c r="X17" i="11"/>
  <c r="Y13" i="10"/>
  <c r="R13" i="10"/>
  <c r="T13" i="10"/>
  <c r="Y29" i="10"/>
  <c r="R29" i="10"/>
  <c r="T29" i="10"/>
  <c r="S14" i="12"/>
  <c r="U14" i="12"/>
  <c r="Z20" i="12"/>
  <c r="Q20" i="12"/>
  <c r="S20" i="12"/>
  <c r="U26" i="12"/>
  <c r="Q26" i="12"/>
  <c r="AA25" i="12"/>
  <c r="X25" i="12"/>
  <c r="Y19" i="12"/>
  <c r="V19" i="12"/>
  <c r="R19" i="12"/>
  <c r="AO9" i="10" a="1"/>
  <c r="X25" i="11"/>
  <c r="AO25" i="11" s="1" a="1"/>
  <c r="R21" i="10"/>
  <c r="T21" i="10"/>
  <c r="AO21" i="10" s="1" a="1"/>
  <c r="V7" i="12"/>
  <c r="W7" i="12"/>
  <c r="AO7" i="12" s="1" a="1"/>
  <c r="Z10" i="12"/>
  <c r="AA10" i="12"/>
  <c r="Y17" i="12"/>
  <c r="T17" i="12"/>
  <c r="AO17" i="12" s="1" a="1"/>
  <c r="U11" i="12"/>
  <c r="AO11" i="12" a="1"/>
  <c r="U27" i="12"/>
  <c r="AO27" i="12" s="1" a="1"/>
  <c r="U19" i="11"/>
  <c r="T19" i="11"/>
  <c r="AO19" i="11" s="1" a="1"/>
  <c r="U23" i="10"/>
  <c r="R23" i="10"/>
  <c r="AO23" i="10" s="1" a="1"/>
  <c r="X10" i="11"/>
  <c r="S10" i="11"/>
  <c r="T28" i="10"/>
  <c r="U28" i="10"/>
  <c r="AO28" i="10" s="1" a="1"/>
  <c r="Q13" i="11"/>
  <c r="V13" i="11"/>
  <c r="AO13" i="11" s="1" a="1"/>
  <c r="Y15" i="11"/>
  <c r="W15" i="11"/>
  <c r="Z15" i="11"/>
  <c r="AO15" i="11" s="1" a="1"/>
  <c r="Y19" i="10"/>
  <c r="W19" i="10"/>
  <c r="AO19" i="10" s="1" a="1"/>
  <c r="G22" i="24"/>
  <c r="X26" i="10"/>
  <c r="R26" i="10"/>
  <c r="V20" i="11"/>
  <c r="T20" i="11"/>
  <c r="AO20" i="11" s="1" a="1"/>
  <c r="V20" i="10"/>
  <c r="U20" i="10"/>
  <c r="AO20" i="10" s="1" a="1"/>
  <c r="X22" i="11"/>
  <c r="Q22" i="11"/>
  <c r="X14" i="10"/>
  <c r="Q14" i="10"/>
  <c r="R9" i="12"/>
  <c r="Y9" i="12"/>
  <c r="T24" i="10"/>
  <c r="AO24" i="10" s="1" a="1"/>
  <c r="W17" i="11"/>
  <c r="Q17" i="11"/>
  <c r="AO17" i="11" s="1" a="1"/>
  <c r="W13" i="10"/>
  <c r="V13" i="10"/>
  <c r="AO13" i="10" s="1" a="1"/>
  <c r="W29" i="10"/>
  <c r="V29" i="10"/>
  <c r="AO29" i="10" s="1" a="1"/>
  <c r="V14" i="12"/>
  <c r="Q14" i="12"/>
  <c r="AO14" i="12" s="1" a="1"/>
  <c r="X20" i="12"/>
  <c r="U20" i="12"/>
  <c r="T26" i="12"/>
  <c r="S26" i="12"/>
  <c r="AO26" i="12" s="1" a="1"/>
  <c r="S25" i="12"/>
  <c r="Z25" i="12"/>
  <c r="AO25" i="12" s="1" a="1"/>
  <c r="Q19" i="12"/>
  <c r="AO19" i="12" s="1" a="1"/>
  <c r="G22" i="23"/>
  <c r="G22" i="26"/>
  <c r="K25" i="26" a="1"/>
  <c r="M25" i="26" a="1"/>
  <c r="K25" i="23" a="1"/>
  <c r="M25" i="23" a="1"/>
  <c r="K25" i="21" a="1"/>
  <c r="M25" i="21" a="1"/>
  <c r="AO18" i="12" a="1"/>
  <c r="M25" i="24" a="1"/>
  <c r="K25" i="24" a="1"/>
  <c r="K27" i="24" l="1"/>
  <c r="K31" i="24"/>
  <c r="K25" i="24"/>
  <c r="K29" i="24"/>
  <c r="K33" i="24"/>
  <c r="K26" i="24"/>
  <c r="K28" i="24"/>
  <c r="K30" i="24"/>
  <c r="K32" i="24"/>
  <c r="M27" i="24"/>
  <c r="M31" i="24"/>
  <c r="M35" i="24"/>
  <c r="M39" i="24"/>
  <c r="M43" i="24"/>
  <c r="M47" i="24"/>
  <c r="M51" i="24"/>
  <c r="M55" i="24"/>
  <c r="M59" i="24"/>
  <c r="M63" i="24"/>
  <c r="M67" i="24"/>
  <c r="M71" i="24"/>
  <c r="M75" i="24"/>
  <c r="M79" i="24"/>
  <c r="M83" i="24"/>
  <c r="M87" i="24"/>
  <c r="M91" i="24"/>
  <c r="M95" i="24"/>
  <c r="M99" i="24"/>
  <c r="M103" i="24"/>
  <c r="M107" i="24"/>
  <c r="M111" i="24"/>
  <c r="M115" i="24"/>
  <c r="M119" i="24"/>
  <c r="M123" i="24"/>
  <c r="M127" i="24"/>
  <c r="M131" i="24"/>
  <c r="M135" i="24"/>
  <c r="M139" i="24"/>
  <c r="M143" i="24"/>
  <c r="M147" i="24"/>
  <c r="M151" i="24"/>
  <c r="M155" i="24"/>
  <c r="M25" i="24"/>
  <c r="M29" i="24"/>
  <c r="M33" i="24"/>
  <c r="M37" i="24"/>
  <c r="M41" i="24"/>
  <c r="M45" i="24"/>
  <c r="M49" i="24"/>
  <c r="M53" i="24"/>
  <c r="M57" i="24"/>
  <c r="M61" i="24"/>
  <c r="M65" i="24"/>
  <c r="M69" i="24"/>
  <c r="M73" i="24"/>
  <c r="M77" i="24"/>
  <c r="M81" i="24"/>
  <c r="M85" i="24"/>
  <c r="M89" i="24"/>
  <c r="M93" i="24"/>
  <c r="M97" i="24"/>
  <c r="M101" i="24"/>
  <c r="M105" i="24"/>
  <c r="M109" i="24"/>
  <c r="M113" i="24"/>
  <c r="M117" i="24"/>
  <c r="M121" i="24"/>
  <c r="M125" i="24"/>
  <c r="M129" i="24"/>
  <c r="M133" i="24"/>
  <c r="M137" i="24"/>
  <c r="M141" i="24"/>
  <c r="M145" i="24"/>
  <c r="M149" i="24"/>
  <c r="M153" i="24"/>
  <c r="M30" i="24"/>
  <c r="M38" i="24"/>
  <c r="M46" i="24"/>
  <c r="M54" i="24"/>
  <c r="M62" i="24"/>
  <c r="M70" i="24"/>
  <c r="M78" i="24"/>
  <c r="M86" i="24"/>
  <c r="M94" i="24"/>
  <c r="M102" i="24"/>
  <c r="M110" i="24"/>
  <c r="M118" i="24"/>
  <c r="M126" i="24"/>
  <c r="M134" i="24"/>
  <c r="M142" i="24"/>
  <c r="M150" i="24"/>
  <c r="M48" i="24"/>
  <c r="M72" i="24"/>
  <c r="M96" i="24"/>
  <c r="M128" i="24"/>
  <c r="M26" i="24"/>
  <c r="M34" i="24"/>
  <c r="M42" i="24"/>
  <c r="M50" i="24"/>
  <c r="M58" i="24"/>
  <c r="M66" i="24"/>
  <c r="M74" i="24"/>
  <c r="M82" i="24"/>
  <c r="M90" i="24"/>
  <c r="M98" i="24"/>
  <c r="M106" i="24"/>
  <c r="M114" i="24"/>
  <c r="M122" i="24"/>
  <c r="M130" i="24"/>
  <c r="M138" i="24"/>
  <c r="M146" i="24"/>
  <c r="M154" i="24"/>
  <c r="M28" i="24"/>
  <c r="M36" i="24"/>
  <c r="M44" i="24"/>
  <c r="M52" i="24"/>
  <c r="M60" i="24"/>
  <c r="M68" i="24"/>
  <c r="M76" i="24"/>
  <c r="M84" i="24"/>
  <c r="M92" i="24"/>
  <c r="M100" i="24"/>
  <c r="M108" i="24"/>
  <c r="M116" i="24"/>
  <c r="M124" i="24"/>
  <c r="M132" i="24"/>
  <c r="M140" i="24"/>
  <c r="M148" i="24"/>
  <c r="M32" i="24"/>
  <c r="M40" i="24"/>
  <c r="M56" i="24"/>
  <c r="M64" i="24"/>
  <c r="M80" i="24"/>
  <c r="M88" i="24"/>
  <c r="M104" i="24"/>
  <c r="M112" i="24"/>
  <c r="M120" i="24"/>
  <c r="M136" i="24"/>
  <c r="M144" i="24"/>
  <c r="M152" i="24"/>
  <c r="AO18" i="12"/>
  <c r="M26" i="21"/>
  <c r="M30" i="21"/>
  <c r="M34" i="21"/>
  <c r="M38" i="21"/>
  <c r="M42" i="21"/>
  <c r="M46" i="21"/>
  <c r="M50" i="21"/>
  <c r="M54" i="21"/>
  <c r="M58" i="21"/>
  <c r="M62" i="21"/>
  <c r="M66" i="21"/>
  <c r="M70" i="21"/>
  <c r="M74" i="21"/>
  <c r="M78" i="21"/>
  <c r="M82" i="21"/>
  <c r="M86" i="21"/>
  <c r="M90" i="21"/>
  <c r="M94" i="21"/>
  <c r="M98" i="21"/>
  <c r="M102" i="21"/>
  <c r="M106" i="21"/>
  <c r="M110" i="21"/>
  <c r="M114" i="21"/>
  <c r="M118" i="21"/>
  <c r="M122" i="21"/>
  <c r="M126" i="21"/>
  <c r="M130" i="21"/>
  <c r="M134" i="21"/>
  <c r="M138" i="21"/>
  <c r="M142" i="21"/>
  <c r="M146" i="21"/>
  <c r="M150" i="21"/>
  <c r="M154" i="21"/>
  <c r="M28" i="21"/>
  <c r="M32" i="21"/>
  <c r="M36" i="21"/>
  <c r="M40" i="21"/>
  <c r="M44" i="21"/>
  <c r="M48" i="21"/>
  <c r="M52" i="21"/>
  <c r="M56" i="21"/>
  <c r="M60" i="21"/>
  <c r="M64" i="21"/>
  <c r="M68" i="21"/>
  <c r="M72" i="21"/>
  <c r="M76" i="21"/>
  <c r="M80" i="21"/>
  <c r="M84" i="21"/>
  <c r="M88" i="21"/>
  <c r="M92" i="21"/>
  <c r="M96" i="21"/>
  <c r="M100" i="21"/>
  <c r="M104" i="21"/>
  <c r="M108" i="21"/>
  <c r="M112" i="21"/>
  <c r="M116" i="21"/>
  <c r="M120" i="21"/>
  <c r="M124" i="21"/>
  <c r="M128" i="21"/>
  <c r="M132" i="21"/>
  <c r="M136" i="21"/>
  <c r="M140" i="21"/>
  <c r="M144" i="21"/>
  <c r="M148" i="21"/>
  <c r="M152" i="21"/>
  <c r="M27" i="21"/>
  <c r="M35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29" i="21"/>
  <c r="M37" i="21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31" i="2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25" i="21"/>
  <c r="M33" i="21"/>
  <c r="M41" i="2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K26" i="21"/>
  <c r="K30" i="21"/>
  <c r="K28" i="21"/>
  <c r="K32" i="21"/>
  <c r="K31" i="21"/>
  <c r="K25" i="21"/>
  <c r="K33" i="21"/>
  <c r="K27" i="21"/>
  <c r="K29" i="21"/>
  <c r="AO19" i="12"/>
  <c r="AO25" i="12"/>
  <c r="AO26" i="12"/>
  <c r="AO14" i="12"/>
  <c r="AO29" i="10"/>
  <c r="AR29" i="10" s="1"/>
  <c r="AO13" i="10"/>
  <c r="AR13" i="10" s="1"/>
  <c r="AO17" i="11"/>
  <c r="AR17" i="11" s="1"/>
  <c r="AO24" i="10"/>
  <c r="AR24" i="10" s="1"/>
  <c r="AO20" i="10"/>
  <c r="AR20" i="10" s="1"/>
  <c r="AO20" i="11"/>
  <c r="AR20" i="11" s="1"/>
  <c r="AO19" i="10"/>
  <c r="AR19" i="10" s="1"/>
  <c r="AO15" i="11"/>
  <c r="AR15" i="11" s="1"/>
  <c r="AO13" i="11"/>
  <c r="AR13" i="11" s="1"/>
  <c r="AO28" i="10"/>
  <c r="AR28" i="10" s="1"/>
  <c r="AO23" i="10"/>
  <c r="AR23" i="10" s="1"/>
  <c r="AO19" i="11"/>
  <c r="AR19" i="11" s="1"/>
  <c r="AO27" i="12"/>
  <c r="AO11" i="12"/>
  <c r="AO17" i="12"/>
  <c r="AO7" i="12"/>
  <c r="AR10" i="12" s="1"/>
  <c r="AO21" i="10"/>
  <c r="AR21" i="10" s="1"/>
  <c r="AO25" i="11"/>
  <c r="AR25" i="11" s="1"/>
  <c r="AO9" i="10"/>
  <c r="AO16" i="11"/>
  <c r="AR16" i="11" s="1"/>
  <c r="AO24" i="12"/>
  <c r="AO8" i="11"/>
  <c r="AO7" i="10"/>
  <c r="AR10" i="10" s="1"/>
  <c r="AO7" i="11"/>
  <c r="AR10" i="11" s="1"/>
  <c r="AO10" i="10"/>
  <c r="AO18" i="11"/>
  <c r="AR18" i="11" s="1"/>
  <c r="AO11" i="10"/>
  <c r="AR11" i="10" s="1"/>
  <c r="AO27" i="10"/>
  <c r="AR27" i="10" s="1"/>
  <c r="AO23" i="11"/>
  <c r="AR23" i="11" s="1"/>
  <c r="AO23" i="12"/>
  <c r="AO29" i="12"/>
  <c r="AO13" i="12"/>
  <c r="AO22" i="12"/>
  <c r="AO17" i="10"/>
  <c r="AR17" i="10" s="1"/>
  <c r="AO21" i="11"/>
  <c r="AR21" i="11" s="1"/>
  <c r="AO8" i="10"/>
  <c r="AO14" i="11"/>
  <c r="AR14" i="11" s="1"/>
  <c r="AO18" i="10"/>
  <c r="AR18" i="10" s="1"/>
  <c r="AO26" i="11"/>
  <c r="AR26" i="11" s="1"/>
  <c r="AO15" i="10"/>
  <c r="AR15" i="10" s="1"/>
  <c r="AO11" i="11"/>
  <c r="AR11" i="11" s="1"/>
  <c r="AO27" i="11"/>
  <c r="AR27" i="11" s="1"/>
  <c r="AO15" i="12"/>
  <c r="AO21" i="12"/>
  <c r="AO12" i="12"/>
  <c r="AO8" i="12"/>
  <c r="AO25" i="10"/>
  <c r="AR25" i="10" s="1"/>
  <c r="AO29" i="11"/>
  <c r="AR29" i="11" s="1"/>
  <c r="AO9" i="11"/>
  <c r="AO16" i="12"/>
  <c r="AO22" i="10"/>
  <c r="AR22" i="10" s="1"/>
  <c r="AO28" i="11"/>
  <c r="AR28" i="11" s="1"/>
  <c r="L4" i="19" a="1"/>
  <c r="L4" i="14" a="1"/>
  <c r="A6" i="17"/>
  <c r="A10" i="17"/>
  <c r="A14" i="17"/>
  <c r="A18" i="17"/>
  <c r="A22" i="17"/>
  <c r="A26" i="17"/>
  <c r="A30" i="17"/>
  <c r="A34" i="17"/>
  <c r="A38" i="17"/>
  <c r="A42" i="17"/>
  <c r="A46" i="17"/>
  <c r="A50" i="17"/>
  <c r="A54" i="17"/>
  <c r="A58" i="17"/>
  <c r="A62" i="17"/>
  <c r="A66" i="17"/>
  <c r="A70" i="17"/>
  <c r="A74" i="17"/>
  <c r="A78" i="17"/>
  <c r="A82" i="17"/>
  <c r="A86" i="17"/>
  <c r="A90" i="17"/>
  <c r="A94" i="17"/>
  <c r="A98" i="17"/>
  <c r="A102" i="17"/>
  <c r="A106" i="17"/>
  <c r="A110" i="17"/>
  <c r="A114" i="17"/>
  <c r="A118" i="17"/>
  <c r="A5" i="17"/>
  <c r="A11" i="17"/>
  <c r="A16" i="17"/>
  <c r="A21" i="17"/>
  <c r="A27" i="17"/>
  <c r="A32" i="17"/>
  <c r="A37" i="17"/>
  <c r="A43" i="17"/>
  <c r="A48" i="17"/>
  <c r="A53" i="17"/>
  <c r="A59" i="17"/>
  <c r="A64" i="17"/>
  <c r="A69" i="17"/>
  <c r="A75" i="17"/>
  <c r="A80" i="17"/>
  <c r="A85" i="17"/>
  <c r="A91" i="17"/>
  <c r="A96" i="17"/>
  <c r="A101" i="17"/>
  <c r="A107" i="17"/>
  <c r="A112" i="17"/>
  <c r="A117" i="17"/>
  <c r="A122" i="17"/>
  <c r="A126" i="17"/>
  <c r="A130" i="17"/>
  <c r="A134" i="17"/>
  <c r="A138" i="17"/>
  <c r="A142" i="17"/>
  <c r="A146" i="17"/>
  <c r="A150" i="17"/>
  <c r="A154" i="17"/>
  <c r="A158" i="17"/>
  <c r="A162" i="17"/>
  <c r="A166" i="17"/>
  <c r="A170" i="17"/>
  <c r="A174" i="17"/>
  <c r="A178" i="17"/>
  <c r="A182" i="17"/>
  <c r="A186" i="17"/>
  <c r="A190" i="17"/>
  <c r="A194" i="17"/>
  <c r="A198" i="17"/>
  <c r="A202" i="17"/>
  <c r="A206" i="17"/>
  <c r="A210" i="17"/>
  <c r="A214" i="17"/>
  <c r="A218" i="17"/>
  <c r="A222" i="17"/>
  <c r="A226" i="17"/>
  <c r="A230" i="17"/>
  <c r="A234" i="17"/>
  <c r="A238" i="17"/>
  <c r="A242" i="17"/>
  <c r="A246" i="17"/>
  <c r="A250" i="17"/>
  <c r="A254" i="17"/>
  <c r="A258" i="17"/>
  <c r="A262" i="17"/>
  <c r="A266" i="17"/>
  <c r="A270" i="17"/>
  <c r="A274" i="17"/>
  <c r="A278" i="17"/>
  <c r="A282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8" i="17"/>
  <c r="A13" i="17"/>
  <c r="A19" i="17"/>
  <c r="A24" i="17"/>
  <c r="A29" i="17"/>
  <c r="A35" i="17"/>
  <c r="A40" i="17"/>
  <c r="A45" i="17"/>
  <c r="A51" i="17"/>
  <c r="A56" i="17"/>
  <c r="A61" i="17"/>
  <c r="A67" i="17"/>
  <c r="A72" i="17"/>
  <c r="A77" i="17"/>
  <c r="A83" i="17"/>
  <c r="A88" i="17"/>
  <c r="A93" i="17"/>
  <c r="A99" i="17"/>
  <c r="A104" i="17"/>
  <c r="A109" i="17"/>
  <c r="A115" i="17"/>
  <c r="A120" i="17"/>
  <c r="A124" i="17"/>
  <c r="A128" i="17"/>
  <c r="A132" i="17"/>
  <c r="A136" i="17"/>
  <c r="A140" i="17"/>
  <c r="A144" i="17"/>
  <c r="A148" i="17"/>
  <c r="A152" i="17"/>
  <c r="A156" i="17"/>
  <c r="A160" i="17"/>
  <c r="A164" i="17"/>
  <c r="A168" i="17"/>
  <c r="A172" i="17"/>
  <c r="A176" i="17"/>
  <c r="A180" i="17"/>
  <c r="A184" i="17"/>
  <c r="A188" i="17"/>
  <c r="A192" i="17"/>
  <c r="A196" i="17"/>
  <c r="A200" i="17"/>
  <c r="A204" i="17"/>
  <c r="A208" i="17"/>
  <c r="A212" i="17"/>
  <c r="A216" i="17"/>
  <c r="A220" i="17"/>
  <c r="A224" i="17"/>
  <c r="A228" i="17"/>
  <c r="A232" i="17"/>
  <c r="A236" i="17"/>
  <c r="A240" i="17"/>
  <c r="A244" i="17"/>
  <c r="A248" i="17"/>
  <c r="A252" i="17"/>
  <c r="A256" i="17"/>
  <c r="A260" i="17"/>
  <c r="A264" i="17"/>
  <c r="A268" i="17"/>
  <c r="A272" i="17"/>
  <c r="A276" i="17"/>
  <c r="A280" i="17"/>
  <c r="A284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7" i="17"/>
  <c r="A17" i="17"/>
  <c r="A28" i="17"/>
  <c r="A39" i="17"/>
  <c r="A49" i="17"/>
  <c r="A60" i="17"/>
  <c r="A71" i="17"/>
  <c r="A81" i="17"/>
  <c r="A92" i="17"/>
  <c r="A103" i="17"/>
  <c r="A113" i="17"/>
  <c r="A123" i="17"/>
  <c r="A131" i="17"/>
  <c r="A139" i="17"/>
  <c r="A147" i="17"/>
  <c r="A155" i="17"/>
  <c r="A163" i="17"/>
  <c r="A171" i="17"/>
  <c r="A179" i="17"/>
  <c r="A187" i="17"/>
  <c r="A195" i="17"/>
  <c r="A203" i="17"/>
  <c r="A211" i="17"/>
  <c r="A219" i="17"/>
  <c r="A227" i="17"/>
  <c r="A235" i="17"/>
  <c r="A243" i="17"/>
  <c r="A251" i="17"/>
  <c r="A259" i="17"/>
  <c r="A267" i="17"/>
  <c r="A275" i="17"/>
  <c r="A283" i="17"/>
  <c r="A291" i="17"/>
  <c r="A299" i="17"/>
  <c r="A307" i="17"/>
  <c r="A315" i="17"/>
  <c r="A323" i="17"/>
  <c r="A331" i="17"/>
  <c r="A339" i="17"/>
  <c r="A347" i="17"/>
  <c r="A355" i="17"/>
  <c r="A363" i="17"/>
  <c r="A371" i="17"/>
  <c r="A379" i="17"/>
  <c r="A387" i="17"/>
  <c r="A395" i="17"/>
  <c r="A403" i="17"/>
  <c r="A411" i="17"/>
  <c r="A419" i="17"/>
  <c r="A427" i="17"/>
  <c r="A435" i="17"/>
  <c r="A443" i="17"/>
  <c r="A451" i="17"/>
  <c r="A459" i="17"/>
  <c r="A467" i="17"/>
  <c r="A475" i="17"/>
  <c r="A483" i="17"/>
  <c r="A491" i="17"/>
  <c r="A499" i="17"/>
  <c r="A507" i="17"/>
  <c r="A515" i="17"/>
  <c r="A523" i="17"/>
  <c r="A531" i="17"/>
  <c r="A539" i="17"/>
  <c r="A547" i="17"/>
  <c r="A555" i="17"/>
  <c r="A563" i="17"/>
  <c r="A571" i="17"/>
  <c r="A579" i="17"/>
  <c r="A587" i="17"/>
  <c r="A595" i="17"/>
  <c r="A603" i="17"/>
  <c r="A611" i="17"/>
  <c r="A619" i="17"/>
  <c r="A627" i="17"/>
  <c r="A635" i="17"/>
  <c r="A643" i="17"/>
  <c r="A651" i="17"/>
  <c r="A659" i="17"/>
  <c r="A667" i="17"/>
  <c r="A12" i="17"/>
  <c r="A23" i="17"/>
  <c r="A33" i="17"/>
  <c r="A44" i="17"/>
  <c r="A55" i="17"/>
  <c r="A65" i="17"/>
  <c r="A76" i="17"/>
  <c r="A87" i="17"/>
  <c r="A97" i="17"/>
  <c r="A108" i="17"/>
  <c r="A119" i="17"/>
  <c r="A127" i="17"/>
  <c r="A135" i="17"/>
  <c r="A143" i="17"/>
  <c r="A151" i="17"/>
  <c r="A159" i="17"/>
  <c r="A167" i="17"/>
  <c r="A175" i="17"/>
  <c r="A183" i="17"/>
  <c r="A191" i="17"/>
  <c r="A199" i="17"/>
  <c r="A207" i="17"/>
  <c r="A215" i="17"/>
  <c r="A223" i="17"/>
  <c r="A231" i="17"/>
  <c r="A239" i="17"/>
  <c r="A247" i="17"/>
  <c r="A255" i="17"/>
  <c r="A263" i="17"/>
  <c r="A271" i="17"/>
  <c r="A279" i="17"/>
  <c r="A287" i="17"/>
  <c r="A295" i="17"/>
  <c r="A303" i="17"/>
  <c r="A311" i="17"/>
  <c r="A319" i="17"/>
  <c r="A327" i="17"/>
  <c r="A335" i="17"/>
  <c r="A343" i="17"/>
  <c r="A351" i="17"/>
  <c r="A359" i="17"/>
  <c r="A367" i="17"/>
  <c r="A375" i="17"/>
  <c r="A383" i="17"/>
  <c r="A391" i="17"/>
  <c r="A399" i="17"/>
  <c r="A407" i="17"/>
  <c r="A415" i="17"/>
  <c r="A423" i="17"/>
  <c r="A431" i="17"/>
  <c r="A439" i="17"/>
  <c r="A447" i="17"/>
  <c r="A455" i="17"/>
  <c r="A463" i="17"/>
  <c r="A471" i="17"/>
  <c r="A479" i="17"/>
  <c r="A487" i="17"/>
  <c r="A495" i="17"/>
  <c r="A503" i="17"/>
  <c r="A511" i="17"/>
  <c r="A519" i="17"/>
  <c r="A527" i="17"/>
  <c r="A535" i="17"/>
  <c r="A543" i="17"/>
  <c r="A551" i="17"/>
  <c r="A559" i="17"/>
  <c r="A567" i="17"/>
  <c r="A575" i="17"/>
  <c r="A583" i="17"/>
  <c r="A591" i="17"/>
  <c r="A599" i="17"/>
  <c r="A607" i="17"/>
  <c r="A615" i="17"/>
  <c r="A623" i="17"/>
  <c r="A631" i="17"/>
  <c r="A639" i="17"/>
  <c r="A647" i="17"/>
  <c r="A655" i="17"/>
  <c r="A663" i="17"/>
  <c r="A671" i="17"/>
  <c r="A9" i="17"/>
  <c r="A31" i="17"/>
  <c r="A52" i="17"/>
  <c r="A73" i="17"/>
  <c r="A95" i="17"/>
  <c r="A116" i="17"/>
  <c r="A133" i="17"/>
  <c r="A149" i="17"/>
  <c r="A165" i="17"/>
  <c r="A181" i="17"/>
  <c r="A197" i="17"/>
  <c r="A213" i="17"/>
  <c r="A229" i="17"/>
  <c r="A245" i="17"/>
  <c r="A261" i="17"/>
  <c r="A277" i="17"/>
  <c r="A293" i="17"/>
  <c r="A309" i="17"/>
  <c r="A325" i="17"/>
  <c r="A341" i="17"/>
  <c r="A357" i="17"/>
  <c r="A373" i="17"/>
  <c r="A389" i="17"/>
  <c r="A405" i="17"/>
  <c r="A421" i="17"/>
  <c r="A437" i="17"/>
  <c r="A453" i="17"/>
  <c r="A469" i="17"/>
  <c r="A485" i="17"/>
  <c r="A501" i="17"/>
  <c r="A517" i="17"/>
  <c r="A533" i="17"/>
  <c r="A549" i="17"/>
  <c r="A565" i="17"/>
  <c r="A581" i="17"/>
  <c r="A597" i="17"/>
  <c r="A613" i="17"/>
  <c r="A629" i="17"/>
  <c r="A645" i="17"/>
  <c r="A661" i="17"/>
  <c r="A15" i="17"/>
  <c r="A36" i="17"/>
  <c r="A57" i="17"/>
  <c r="A79" i="17"/>
  <c r="A100" i="17"/>
  <c r="A121" i="17"/>
  <c r="A137" i="17"/>
  <c r="A153" i="17"/>
  <c r="A169" i="17"/>
  <c r="A185" i="17"/>
  <c r="A201" i="17"/>
  <c r="A217" i="17"/>
  <c r="A233" i="17"/>
  <c r="A249" i="17"/>
  <c r="A265" i="17"/>
  <c r="A281" i="17"/>
  <c r="A297" i="17"/>
  <c r="A313" i="17"/>
  <c r="A329" i="17"/>
  <c r="A345" i="17"/>
  <c r="A361" i="17"/>
  <c r="A377" i="17"/>
  <c r="A393" i="17"/>
  <c r="A409" i="17"/>
  <c r="A425" i="17"/>
  <c r="A441" i="17"/>
  <c r="A457" i="17"/>
  <c r="A473" i="17"/>
  <c r="A489" i="17"/>
  <c r="A505" i="17"/>
  <c r="A521" i="17"/>
  <c r="A537" i="17"/>
  <c r="A553" i="17"/>
  <c r="A569" i="17"/>
  <c r="A585" i="17"/>
  <c r="A601" i="17"/>
  <c r="A617" i="17"/>
  <c r="A633" i="17"/>
  <c r="A649" i="17"/>
  <c r="A665" i="17"/>
  <c r="A20" i="17"/>
  <c r="A41" i="17"/>
  <c r="A63" i="17"/>
  <c r="A84" i="17"/>
  <c r="A105" i="17"/>
  <c r="A125" i="17"/>
  <c r="A141" i="17"/>
  <c r="A157" i="17"/>
  <c r="A173" i="17"/>
  <c r="A189" i="17"/>
  <c r="A205" i="17"/>
  <c r="A221" i="17"/>
  <c r="A237" i="17"/>
  <c r="A253" i="17"/>
  <c r="A269" i="17"/>
  <c r="A285" i="17"/>
  <c r="A301" i="17"/>
  <c r="A317" i="17"/>
  <c r="A333" i="17"/>
  <c r="A349" i="17"/>
  <c r="A365" i="17"/>
  <c r="A381" i="17"/>
  <c r="A397" i="17"/>
  <c r="A413" i="17"/>
  <c r="A429" i="17"/>
  <c r="A445" i="17"/>
  <c r="A461" i="17"/>
  <c r="A477" i="17"/>
  <c r="A493" i="17"/>
  <c r="A509" i="17"/>
  <c r="A525" i="17"/>
  <c r="A541" i="17"/>
  <c r="A557" i="17"/>
  <c r="A573" i="17"/>
  <c r="A589" i="17"/>
  <c r="A605" i="17"/>
  <c r="A621" i="17"/>
  <c r="A637" i="17"/>
  <c r="A653" i="17"/>
  <c r="A669" i="17"/>
  <c r="A25" i="17"/>
  <c r="A47" i="17"/>
  <c r="A68" i="17"/>
  <c r="A89" i="17"/>
  <c r="A111" i="17"/>
  <c r="A129" i="17"/>
  <c r="A145" i="17"/>
  <c r="A161" i="17"/>
  <c r="A177" i="17"/>
  <c r="A193" i="17"/>
  <c r="A209" i="17"/>
  <c r="A225" i="17"/>
  <c r="A241" i="17"/>
  <c r="A257" i="17"/>
  <c r="A273" i="17"/>
  <c r="A289" i="17"/>
  <c r="A305" i="17"/>
  <c r="A321" i="17"/>
  <c r="A337" i="17"/>
  <c r="A353" i="17"/>
  <c r="A369" i="17"/>
  <c r="A385" i="17"/>
  <c r="A401" i="17"/>
  <c r="A417" i="17"/>
  <c r="A433" i="17"/>
  <c r="A449" i="17"/>
  <c r="A465" i="17"/>
  <c r="A481" i="17"/>
  <c r="A497" i="17"/>
  <c r="A513" i="17"/>
  <c r="A529" i="17"/>
  <c r="A545" i="17"/>
  <c r="A561" i="17"/>
  <c r="A577" i="17"/>
  <c r="A593" i="17"/>
  <c r="A609" i="17"/>
  <c r="A625" i="17"/>
  <c r="A641" i="17"/>
  <c r="A657" i="17"/>
  <c r="M27" i="23"/>
  <c r="M31" i="23"/>
  <c r="M35" i="23"/>
  <c r="M39" i="23"/>
  <c r="M43" i="23"/>
  <c r="M47" i="23"/>
  <c r="M51" i="23"/>
  <c r="M55" i="23"/>
  <c r="M59" i="23"/>
  <c r="M63" i="23"/>
  <c r="M67" i="23"/>
  <c r="M71" i="23"/>
  <c r="M75" i="23"/>
  <c r="M79" i="23"/>
  <c r="M83" i="23"/>
  <c r="M87" i="23"/>
  <c r="M91" i="23"/>
  <c r="M95" i="23"/>
  <c r="M99" i="23"/>
  <c r="M103" i="23"/>
  <c r="M107" i="23"/>
  <c r="M111" i="23"/>
  <c r="M115" i="23"/>
  <c r="M119" i="23"/>
  <c r="M123" i="23"/>
  <c r="M127" i="23"/>
  <c r="M131" i="23"/>
  <c r="M135" i="23"/>
  <c r="M139" i="23"/>
  <c r="M143" i="23"/>
  <c r="M147" i="23"/>
  <c r="M151" i="23"/>
  <c r="M155" i="23"/>
  <c r="M25" i="23"/>
  <c r="M29" i="23"/>
  <c r="M33" i="23"/>
  <c r="M37" i="23"/>
  <c r="M41" i="23"/>
  <c r="M45" i="23"/>
  <c r="M49" i="23"/>
  <c r="M53" i="23"/>
  <c r="M57" i="23"/>
  <c r="M61" i="23"/>
  <c r="M65" i="23"/>
  <c r="M69" i="23"/>
  <c r="M73" i="23"/>
  <c r="M77" i="23"/>
  <c r="M81" i="23"/>
  <c r="M85" i="23"/>
  <c r="M89" i="23"/>
  <c r="M93" i="23"/>
  <c r="M97" i="23"/>
  <c r="M101" i="23"/>
  <c r="M105" i="23"/>
  <c r="M109" i="23"/>
  <c r="M113" i="23"/>
  <c r="M117" i="23"/>
  <c r="M121" i="23"/>
  <c r="M125" i="23"/>
  <c r="M129" i="23"/>
  <c r="M133" i="23"/>
  <c r="M137" i="23"/>
  <c r="M141" i="23"/>
  <c r="M145" i="23"/>
  <c r="M149" i="23"/>
  <c r="M153" i="23"/>
  <c r="M26" i="23"/>
  <c r="M30" i="23"/>
  <c r="M34" i="23"/>
  <c r="M38" i="23"/>
  <c r="M42" i="23"/>
  <c r="M46" i="23"/>
  <c r="M50" i="23"/>
  <c r="M54" i="23"/>
  <c r="M58" i="23"/>
  <c r="M62" i="23"/>
  <c r="M66" i="23"/>
  <c r="M70" i="23"/>
  <c r="M74" i="23"/>
  <c r="M78" i="23"/>
  <c r="M82" i="23"/>
  <c r="M86" i="23"/>
  <c r="M90" i="23"/>
  <c r="M94" i="23"/>
  <c r="M98" i="23"/>
  <c r="M102" i="23"/>
  <c r="M106" i="23"/>
  <c r="M110" i="23"/>
  <c r="M114" i="23"/>
  <c r="M118" i="23"/>
  <c r="M122" i="23"/>
  <c r="M126" i="23"/>
  <c r="M130" i="23"/>
  <c r="M134" i="23"/>
  <c r="M138" i="23"/>
  <c r="M142" i="23"/>
  <c r="M146" i="23"/>
  <c r="M150" i="23"/>
  <c r="M154" i="23"/>
  <c r="M32" i="23"/>
  <c r="M48" i="23"/>
  <c r="M64" i="23"/>
  <c r="M80" i="23"/>
  <c r="M96" i="23"/>
  <c r="M112" i="23"/>
  <c r="M128" i="23"/>
  <c r="M144" i="23"/>
  <c r="M36" i="23"/>
  <c r="M52" i="23"/>
  <c r="M68" i="23"/>
  <c r="M84" i="23"/>
  <c r="M100" i="23"/>
  <c r="M116" i="23"/>
  <c r="M132" i="23"/>
  <c r="M148" i="23"/>
  <c r="M40" i="23"/>
  <c r="M56" i="23"/>
  <c r="M72" i="23"/>
  <c r="M88" i="23"/>
  <c r="M104" i="23"/>
  <c r="M120" i="23"/>
  <c r="M136" i="23"/>
  <c r="M152" i="23"/>
  <c r="M28" i="23"/>
  <c r="M44" i="23"/>
  <c r="M60" i="23"/>
  <c r="M76" i="23"/>
  <c r="M92" i="23"/>
  <c r="M108" i="23"/>
  <c r="M124" i="23"/>
  <c r="M140" i="23"/>
  <c r="K27" i="23"/>
  <c r="K31" i="23"/>
  <c r="K25" i="23"/>
  <c r="K29" i="23"/>
  <c r="K33" i="23"/>
  <c r="K26" i="23"/>
  <c r="K28" i="23"/>
  <c r="K30" i="23"/>
  <c r="K32" i="23"/>
  <c r="M27" i="26"/>
  <c r="M31" i="26"/>
  <c r="M35" i="26"/>
  <c r="M39" i="26"/>
  <c r="M43" i="26"/>
  <c r="M47" i="26"/>
  <c r="M51" i="26"/>
  <c r="M55" i="26"/>
  <c r="M59" i="26"/>
  <c r="M63" i="26"/>
  <c r="M67" i="26"/>
  <c r="M71" i="26"/>
  <c r="M75" i="26"/>
  <c r="M79" i="26"/>
  <c r="M83" i="26"/>
  <c r="M87" i="26"/>
  <c r="M91" i="26"/>
  <c r="M95" i="26"/>
  <c r="M99" i="26"/>
  <c r="M103" i="26"/>
  <c r="M107" i="26"/>
  <c r="M111" i="26"/>
  <c r="M115" i="26"/>
  <c r="M119" i="26"/>
  <c r="M123" i="26"/>
  <c r="M127" i="26"/>
  <c r="M131" i="26"/>
  <c r="M135" i="26"/>
  <c r="M139" i="26"/>
  <c r="M143" i="26"/>
  <c r="M147" i="26"/>
  <c r="M151" i="26"/>
  <c r="M155" i="26"/>
  <c r="M159" i="26"/>
  <c r="M163" i="26"/>
  <c r="M167" i="26"/>
  <c r="M171" i="26"/>
  <c r="M175" i="26"/>
  <c r="M179" i="26"/>
  <c r="M183" i="26"/>
  <c r="M187" i="26"/>
  <c r="M191" i="26"/>
  <c r="M195" i="26"/>
  <c r="M199" i="26"/>
  <c r="M203" i="26"/>
  <c r="M207" i="26"/>
  <c r="M28" i="26"/>
  <c r="M32" i="26"/>
  <c r="M25" i="26"/>
  <c r="M29" i="26"/>
  <c r="M33" i="26"/>
  <c r="M37" i="26"/>
  <c r="M41" i="26"/>
  <c r="M45" i="26"/>
  <c r="M49" i="26"/>
  <c r="M53" i="26"/>
  <c r="M57" i="26"/>
  <c r="M61" i="26"/>
  <c r="M65" i="26"/>
  <c r="M69" i="26"/>
  <c r="M73" i="26"/>
  <c r="M77" i="26"/>
  <c r="M81" i="26"/>
  <c r="M85" i="26"/>
  <c r="M89" i="26"/>
  <c r="M93" i="26"/>
  <c r="M97" i="26"/>
  <c r="M101" i="26"/>
  <c r="M105" i="26"/>
  <c r="M109" i="26"/>
  <c r="M113" i="26"/>
  <c r="M117" i="26"/>
  <c r="M121" i="26"/>
  <c r="M125" i="26"/>
  <c r="M129" i="26"/>
  <c r="M133" i="26"/>
  <c r="M137" i="26"/>
  <c r="M141" i="26"/>
  <c r="M145" i="26"/>
  <c r="M149" i="26"/>
  <c r="M153" i="26"/>
  <c r="M157" i="26"/>
  <c r="M161" i="26"/>
  <c r="M165" i="26"/>
  <c r="M169" i="26"/>
  <c r="M173" i="26"/>
  <c r="M177" i="26"/>
  <c r="M181" i="26"/>
  <c r="M185" i="26"/>
  <c r="M189" i="26"/>
  <c r="M193" i="26"/>
  <c r="M197" i="26"/>
  <c r="M201" i="26"/>
  <c r="M205" i="26"/>
  <c r="M209" i="26"/>
  <c r="M26" i="26"/>
  <c r="M30" i="26"/>
  <c r="M34" i="26"/>
  <c r="M38" i="26"/>
  <c r="M42" i="26"/>
  <c r="M46" i="26"/>
  <c r="M50" i="26"/>
  <c r="M54" i="26"/>
  <c r="M58" i="26"/>
  <c r="M62" i="26"/>
  <c r="M66" i="26"/>
  <c r="M70" i="26"/>
  <c r="M74" i="26"/>
  <c r="M78" i="26"/>
  <c r="M82" i="26"/>
  <c r="M86" i="26"/>
  <c r="M90" i="26"/>
  <c r="M94" i="26"/>
  <c r="M98" i="26"/>
  <c r="M102" i="26"/>
  <c r="M106" i="26"/>
  <c r="M48" i="26"/>
  <c r="M64" i="26"/>
  <c r="M80" i="26"/>
  <c r="M96" i="26"/>
  <c r="M110" i="26"/>
  <c r="M118" i="26"/>
  <c r="M126" i="26"/>
  <c r="M134" i="26"/>
  <c r="M142" i="26"/>
  <c r="M150" i="26"/>
  <c r="M158" i="26"/>
  <c r="M166" i="26"/>
  <c r="M174" i="26"/>
  <c r="M182" i="26"/>
  <c r="M190" i="26"/>
  <c r="M198" i="26"/>
  <c r="M206" i="26"/>
  <c r="M36" i="26"/>
  <c r="M52" i="26"/>
  <c r="M68" i="26"/>
  <c r="M84" i="26"/>
  <c r="M100" i="26"/>
  <c r="M112" i="26"/>
  <c r="M120" i="26"/>
  <c r="M128" i="26"/>
  <c r="M136" i="26"/>
  <c r="M144" i="26"/>
  <c r="M152" i="26"/>
  <c r="M160" i="26"/>
  <c r="M168" i="26"/>
  <c r="M176" i="26"/>
  <c r="M184" i="26"/>
  <c r="M192" i="26"/>
  <c r="M200" i="26"/>
  <c r="M208" i="26"/>
  <c r="M40" i="26"/>
  <c r="M56" i="26"/>
  <c r="M72" i="26"/>
  <c r="M88" i="26"/>
  <c r="M104" i="26"/>
  <c r="M114" i="26"/>
  <c r="M122" i="26"/>
  <c r="M130" i="26"/>
  <c r="M138" i="26"/>
  <c r="M146" i="26"/>
  <c r="M154" i="26"/>
  <c r="M162" i="26"/>
  <c r="M170" i="26"/>
  <c r="M178" i="26"/>
  <c r="M186" i="26"/>
  <c r="M194" i="26"/>
  <c r="M202" i="26"/>
  <c r="M44" i="26"/>
  <c r="M60" i="26"/>
  <c r="M76" i="26"/>
  <c r="M92" i="26"/>
  <c r="M108" i="26"/>
  <c r="M116" i="26"/>
  <c r="M124" i="26"/>
  <c r="M132" i="26"/>
  <c r="M140" i="26"/>
  <c r="M148" i="26"/>
  <c r="M156" i="26"/>
  <c r="M164" i="26"/>
  <c r="M172" i="26"/>
  <c r="M180" i="26"/>
  <c r="M188" i="26"/>
  <c r="M196" i="26"/>
  <c r="M204" i="26"/>
  <c r="K25" i="26"/>
  <c r="K29" i="26"/>
  <c r="K33" i="26"/>
  <c r="K27" i="26"/>
  <c r="K31" i="26"/>
  <c r="K28" i="26"/>
  <c r="K30" i="26"/>
  <c r="K32" i="26"/>
  <c r="K26" i="26"/>
  <c r="N4" i="19" l="1"/>
  <c r="R4" i="19"/>
  <c r="V4" i="19"/>
  <c r="L4" i="19"/>
  <c r="P4" i="19"/>
  <c r="T4" i="19"/>
  <c r="Q4" i="19"/>
  <c r="M4" i="19"/>
  <c r="U4" i="19"/>
  <c r="O4" i="19"/>
  <c r="S4" i="19"/>
  <c r="N4" i="14"/>
  <c r="R4" i="14"/>
  <c r="V4" i="14"/>
  <c r="L4" i="14"/>
  <c r="P4" i="14"/>
  <c r="T4" i="14"/>
  <c r="O4" i="14"/>
  <c r="S4" i="14"/>
  <c r="Q4" i="14"/>
  <c r="M4" i="14"/>
  <c r="U4" i="14"/>
  <c r="M12" i="14" l="1"/>
  <c r="M20" i="14" s="1"/>
  <c r="M28" i="14" s="1"/>
  <c r="M36" i="14" s="1"/>
  <c r="M6" i="14"/>
  <c r="M5" i="14"/>
  <c r="M9" i="14"/>
  <c r="M7" i="14"/>
  <c r="M8" i="14"/>
  <c r="T12" i="14"/>
  <c r="T20" i="14" s="1"/>
  <c r="T28" i="14" s="1"/>
  <c r="T36" i="14" s="1"/>
  <c r="T5" i="14"/>
  <c r="T9" i="14"/>
  <c r="T7" i="14"/>
  <c r="T8" i="14"/>
  <c r="T6" i="14"/>
  <c r="R12" i="14"/>
  <c r="R20" i="14" s="1"/>
  <c r="R28" i="14" s="1"/>
  <c r="R36" i="14" s="1"/>
  <c r="R5" i="14"/>
  <c r="R9" i="14"/>
  <c r="R8" i="14"/>
  <c r="R6" i="14"/>
  <c r="R7" i="14"/>
  <c r="U12" i="19"/>
  <c r="U20" i="19" s="1"/>
  <c r="U28" i="19" s="1"/>
  <c r="U36" i="19" s="1"/>
  <c r="U8" i="19"/>
  <c r="U5" i="19"/>
  <c r="U9" i="19"/>
  <c r="U7" i="19"/>
  <c r="U6" i="19"/>
  <c r="P12" i="19"/>
  <c r="P20" i="19" s="1"/>
  <c r="P28" i="19" s="1"/>
  <c r="P36" i="19" s="1"/>
  <c r="P8" i="19"/>
  <c r="P9" i="19"/>
  <c r="P7" i="19"/>
  <c r="P5" i="19"/>
  <c r="P6" i="19"/>
  <c r="N12" i="19"/>
  <c r="N20" i="19" s="1"/>
  <c r="N28" i="19" s="1"/>
  <c r="N36" i="19" s="1"/>
  <c r="N8" i="19"/>
  <c r="N7" i="19"/>
  <c r="N9" i="19"/>
  <c r="N5" i="19"/>
  <c r="N6" i="19"/>
  <c r="Q12" i="14"/>
  <c r="Q20" i="14" s="1"/>
  <c r="Q28" i="14" s="1"/>
  <c r="Q36" i="14" s="1"/>
  <c r="Q7" i="14"/>
  <c r="Q9" i="14"/>
  <c r="Q8" i="14"/>
  <c r="Q6" i="14"/>
  <c r="Q5" i="14"/>
  <c r="P12" i="14"/>
  <c r="P20" i="14" s="1"/>
  <c r="P28" i="14" s="1"/>
  <c r="P36" i="14" s="1"/>
  <c r="P8" i="14"/>
  <c r="P6" i="14"/>
  <c r="P9" i="14"/>
  <c r="P7" i="14"/>
  <c r="P5" i="14"/>
  <c r="N12" i="14"/>
  <c r="N20" i="14" s="1"/>
  <c r="N28" i="14" s="1"/>
  <c r="N36" i="14" s="1"/>
  <c r="N7" i="14"/>
  <c r="N8" i="14"/>
  <c r="N9" i="14"/>
  <c r="N6" i="14"/>
  <c r="N5" i="14"/>
  <c r="M12" i="19"/>
  <c r="M20" i="19" s="1"/>
  <c r="M28" i="19" s="1"/>
  <c r="M36" i="19" s="1"/>
  <c r="M9" i="19"/>
  <c r="M6" i="19"/>
  <c r="M7" i="19"/>
  <c r="M8" i="19"/>
  <c r="M5" i="19"/>
  <c r="L12" i="19"/>
  <c r="L20" i="19" s="1"/>
  <c r="L28" i="19" s="1"/>
  <c r="L36" i="19" s="1"/>
  <c r="L8" i="19"/>
  <c r="L5" i="19"/>
  <c r="L6" i="19"/>
  <c r="L9" i="19"/>
  <c r="L7" i="19"/>
  <c r="S12" i="14"/>
  <c r="S20" i="14" s="1"/>
  <c r="S28" i="14" s="1"/>
  <c r="S36" i="14" s="1"/>
  <c r="S7" i="14"/>
  <c r="S6" i="14"/>
  <c r="S8" i="14"/>
  <c r="S9" i="14"/>
  <c r="S5" i="14"/>
  <c r="L12" i="14"/>
  <c r="L20" i="14" s="1"/>
  <c r="L28" i="14" s="1"/>
  <c r="L36" i="14" s="1"/>
  <c r="D47" i="25" a="1"/>
  <c r="L6" i="14"/>
  <c r="L8" i="14"/>
  <c r="L5" i="14"/>
  <c r="L9" i="14"/>
  <c r="L7" i="14"/>
  <c r="S12" i="19"/>
  <c r="S20" i="19" s="1"/>
  <c r="S28" i="19" s="1"/>
  <c r="S36" i="19" s="1"/>
  <c r="S7" i="19"/>
  <c r="S6" i="19"/>
  <c r="S8" i="19"/>
  <c r="S9" i="19"/>
  <c r="S5" i="19"/>
  <c r="Q12" i="19"/>
  <c r="Q20" i="19" s="1"/>
  <c r="Q28" i="19" s="1"/>
  <c r="Q36" i="19" s="1"/>
  <c r="Q5" i="19"/>
  <c r="Q7" i="19"/>
  <c r="Q8" i="19"/>
  <c r="Q9" i="19"/>
  <c r="Q6" i="19"/>
  <c r="V12" i="19"/>
  <c r="V20" i="19" s="1"/>
  <c r="V28" i="19" s="1"/>
  <c r="V36" i="19" s="1"/>
  <c r="V9" i="19"/>
  <c r="V5" i="19"/>
  <c r="V8" i="19"/>
  <c r="V7" i="19"/>
  <c r="V6" i="19"/>
  <c r="U12" i="14"/>
  <c r="U20" i="14" s="1"/>
  <c r="U28" i="14" s="1"/>
  <c r="U36" i="14" s="1"/>
  <c r="U8" i="14"/>
  <c r="U7" i="14"/>
  <c r="U6" i="14"/>
  <c r="U9" i="14"/>
  <c r="U5" i="14"/>
  <c r="O12" i="14"/>
  <c r="O20" i="14" s="1"/>
  <c r="O28" i="14" s="1"/>
  <c r="O36" i="14" s="1"/>
  <c r="O9" i="14"/>
  <c r="O6" i="14"/>
  <c r="O5" i="14"/>
  <c r="O7" i="14"/>
  <c r="O8" i="14"/>
  <c r="V12" i="14"/>
  <c r="V20" i="14" s="1"/>
  <c r="V28" i="14" s="1"/>
  <c r="V36" i="14" s="1"/>
  <c r="V9" i="14"/>
  <c r="V6" i="14"/>
  <c r="V7" i="14"/>
  <c r="V8" i="14"/>
  <c r="V5" i="14"/>
  <c r="O12" i="19"/>
  <c r="O20" i="19" s="1"/>
  <c r="O28" i="19" s="1"/>
  <c r="O36" i="19" s="1"/>
  <c r="O9" i="19"/>
  <c r="O5" i="19"/>
  <c r="O7" i="19"/>
  <c r="O6" i="19"/>
  <c r="O8" i="19"/>
  <c r="T12" i="19"/>
  <c r="T20" i="19" s="1"/>
  <c r="T28" i="19" s="1"/>
  <c r="T36" i="19" s="1"/>
  <c r="T6" i="19"/>
  <c r="T9" i="19"/>
  <c r="T7" i="19"/>
  <c r="T5" i="19"/>
  <c r="T8" i="19"/>
  <c r="R12" i="19"/>
  <c r="R20" i="19" s="1"/>
  <c r="R28" i="19" s="1"/>
  <c r="R36" i="19" s="1"/>
  <c r="R6" i="19"/>
  <c r="R9" i="19"/>
  <c r="R5" i="19"/>
  <c r="R8" i="19"/>
  <c r="R7" i="19"/>
  <c r="T17" i="19" l="1"/>
  <c r="T25" i="19"/>
  <c r="O44" i="19"/>
  <c r="O23" i="14"/>
  <c r="O15" i="14"/>
  <c r="O44" i="14"/>
  <c r="V15" i="19"/>
  <c r="V23" i="19"/>
  <c r="V44" i="19"/>
  <c r="S25" i="19"/>
  <c r="S17" i="19"/>
  <c r="S44" i="19"/>
  <c r="S21" i="14"/>
  <c r="S13" i="14"/>
  <c r="L22" i="19"/>
  <c r="L14" i="19"/>
  <c r="M25" i="19"/>
  <c r="M17" i="19"/>
  <c r="P16" i="14"/>
  <c r="P24" i="14"/>
  <c r="N14" i="19"/>
  <c r="N22" i="19"/>
  <c r="P23" i="19"/>
  <c r="P15" i="19"/>
  <c r="U24" i="19"/>
  <c r="U16" i="19"/>
  <c r="T14" i="14"/>
  <c r="T22" i="14"/>
  <c r="M25" i="14"/>
  <c r="M17" i="14"/>
  <c r="T24" i="19"/>
  <c r="T16" i="19"/>
  <c r="O23" i="19"/>
  <c r="O15" i="19"/>
  <c r="V25" i="14"/>
  <c r="V17" i="14"/>
  <c r="U21" i="14"/>
  <c r="U13" i="14"/>
  <c r="V16" i="19"/>
  <c r="V24" i="19"/>
  <c r="Q13" i="19"/>
  <c r="Q21" i="19"/>
  <c r="L23" i="14"/>
  <c r="L15" i="14"/>
  <c r="S17" i="14"/>
  <c r="S25" i="14"/>
  <c r="S44" i="14"/>
  <c r="M24" i="19"/>
  <c r="M16" i="19"/>
  <c r="M44" i="19"/>
  <c r="P23" i="14"/>
  <c r="P15" i="14"/>
  <c r="P44" i="14"/>
  <c r="N21" i="19"/>
  <c r="N13" i="19"/>
  <c r="N44" i="19"/>
  <c r="P17" i="19"/>
  <c r="P25" i="19"/>
  <c r="U23" i="19"/>
  <c r="U15" i="19"/>
  <c r="U44" i="19"/>
  <c r="R25" i="14"/>
  <c r="R17" i="14"/>
  <c r="T24" i="14"/>
  <c r="T16" i="14"/>
  <c r="T44" i="14"/>
  <c r="M21" i="14"/>
  <c r="M13" i="14"/>
  <c r="R17" i="19"/>
  <c r="R25" i="19"/>
  <c r="T21" i="19"/>
  <c r="T13" i="19"/>
  <c r="T44" i="19"/>
  <c r="O13" i="19"/>
  <c r="O21" i="19"/>
  <c r="V16" i="14"/>
  <c r="V24" i="14"/>
  <c r="V44" i="14"/>
  <c r="O22" i="14"/>
  <c r="O14" i="14"/>
  <c r="U17" i="14"/>
  <c r="U25" i="14"/>
  <c r="U44" i="14"/>
  <c r="V21" i="19"/>
  <c r="V13" i="19"/>
  <c r="Q25" i="19"/>
  <c r="Q17" i="19"/>
  <c r="Q44" i="19"/>
  <c r="S14" i="19"/>
  <c r="S22" i="19"/>
  <c r="L25" i="14"/>
  <c r="L17" i="14"/>
  <c r="D48" i="25"/>
  <c r="D57" i="25"/>
  <c r="D53" i="25"/>
  <c r="D55" i="25"/>
  <c r="D51" i="25"/>
  <c r="D47" i="25"/>
  <c r="D54" i="25"/>
  <c r="D56" i="25"/>
  <c r="D49" i="25"/>
  <c r="D52" i="25"/>
  <c r="D50" i="25"/>
  <c r="S24" i="14"/>
  <c r="S16" i="14"/>
  <c r="L23" i="19"/>
  <c r="L15" i="19"/>
  <c r="L24" i="19"/>
  <c r="L16" i="19"/>
  <c r="M23" i="19"/>
  <c r="M15" i="19"/>
  <c r="N21" i="14"/>
  <c r="N13" i="14"/>
  <c r="N23" i="14"/>
  <c r="N15" i="14"/>
  <c r="P25" i="14"/>
  <c r="P17" i="14"/>
  <c r="Q21" i="14"/>
  <c r="Q13" i="14"/>
  <c r="Q15" i="14"/>
  <c r="Q23" i="14"/>
  <c r="N17" i="19"/>
  <c r="N25" i="19"/>
  <c r="P22" i="19"/>
  <c r="P14" i="19"/>
  <c r="P24" i="19"/>
  <c r="P16" i="19"/>
  <c r="U25" i="19"/>
  <c r="U17" i="19"/>
  <c r="R23" i="14"/>
  <c r="R15" i="14"/>
  <c r="R21" i="14"/>
  <c r="R13" i="14"/>
  <c r="T23" i="14"/>
  <c r="T15" i="14"/>
  <c r="M24" i="14"/>
  <c r="M16" i="14"/>
  <c r="M22" i="14"/>
  <c r="M14" i="14"/>
  <c r="R16" i="19"/>
  <c r="R24" i="19"/>
  <c r="R44" i="19"/>
  <c r="O14" i="19"/>
  <c r="O22" i="19"/>
  <c r="V14" i="14"/>
  <c r="V22" i="14"/>
  <c r="U23" i="14"/>
  <c r="U15" i="14"/>
  <c r="Q23" i="19"/>
  <c r="Q15" i="19"/>
  <c r="L24" i="14"/>
  <c r="L16" i="14"/>
  <c r="S23" i="14"/>
  <c r="S15" i="14"/>
  <c r="M13" i="19"/>
  <c r="M21" i="19"/>
  <c r="N25" i="14"/>
  <c r="N17" i="14"/>
  <c r="P21" i="14"/>
  <c r="P13" i="14"/>
  <c r="Q24" i="14"/>
  <c r="Q16" i="14"/>
  <c r="N16" i="19"/>
  <c r="N24" i="19"/>
  <c r="U22" i="19"/>
  <c r="U14" i="19"/>
  <c r="R24" i="14"/>
  <c r="R16" i="14"/>
  <c r="T21" i="14"/>
  <c r="T13" i="14"/>
  <c r="R21" i="19"/>
  <c r="R13" i="19"/>
  <c r="T22" i="19"/>
  <c r="T14" i="19"/>
  <c r="V21" i="14"/>
  <c r="V13" i="14"/>
  <c r="O21" i="14"/>
  <c r="O13" i="14"/>
  <c r="U24" i="14"/>
  <c r="U16" i="14"/>
  <c r="Q22" i="19"/>
  <c r="Q14" i="19"/>
  <c r="S16" i="19"/>
  <c r="S24" i="19"/>
  <c r="L14" i="14"/>
  <c r="L22" i="14"/>
  <c r="L21" i="19"/>
  <c r="L13" i="19"/>
  <c r="N16" i="14"/>
  <c r="N24" i="14"/>
  <c r="Q25" i="14"/>
  <c r="Q17" i="14"/>
  <c r="R15" i="19"/>
  <c r="R23" i="19"/>
  <c r="R14" i="19"/>
  <c r="R22" i="19"/>
  <c r="T23" i="19"/>
  <c r="T15" i="19"/>
  <c r="O16" i="19"/>
  <c r="O24" i="19"/>
  <c r="O25" i="19"/>
  <c r="O17" i="19"/>
  <c r="V23" i="14"/>
  <c r="V15" i="14"/>
  <c r="O24" i="14"/>
  <c r="O16" i="14"/>
  <c r="O25" i="14"/>
  <c r="O17" i="14"/>
  <c r="U22" i="14"/>
  <c r="U14" i="14"/>
  <c r="V14" i="19"/>
  <c r="V22" i="19"/>
  <c r="V17" i="19"/>
  <c r="V25" i="19"/>
  <c r="Q24" i="19"/>
  <c r="Q16" i="19"/>
  <c r="S13" i="19"/>
  <c r="S21" i="19"/>
  <c r="S23" i="19"/>
  <c r="S15" i="19"/>
  <c r="L21" i="14"/>
  <c r="L13" i="14"/>
  <c r="L44" i="14"/>
  <c r="S22" i="14"/>
  <c r="S14" i="14"/>
  <c r="L17" i="19"/>
  <c r="L25" i="19"/>
  <c r="L44" i="19"/>
  <c r="M22" i="19"/>
  <c r="M14" i="19"/>
  <c r="N22" i="14"/>
  <c r="N14" i="14"/>
  <c r="N44" i="14"/>
  <c r="P22" i="14"/>
  <c r="P14" i="14"/>
  <c r="Q22" i="14"/>
  <c r="Q14" i="14"/>
  <c r="Q44" i="14"/>
  <c r="N15" i="19"/>
  <c r="N23" i="19"/>
  <c r="P21" i="19"/>
  <c r="P13" i="19"/>
  <c r="P44" i="19"/>
  <c r="U13" i="19"/>
  <c r="U21" i="19"/>
  <c r="R22" i="14"/>
  <c r="R14" i="14"/>
  <c r="R44" i="14"/>
  <c r="T25" i="14"/>
  <c r="T17" i="14"/>
  <c r="M23" i="14"/>
  <c r="M15" i="14"/>
  <c r="M44" i="14"/>
  <c r="Q52" i="14" l="1"/>
  <c r="Q60" i="14" s="1"/>
  <c r="R52" i="14"/>
  <c r="R60" i="14" s="1"/>
  <c r="L52" i="19"/>
  <c r="L60" i="19" s="1"/>
  <c r="L68" i="19" s="1"/>
  <c r="H76" i="25"/>
  <c r="I76" i="25"/>
  <c r="H16" i="25"/>
  <c r="E76" i="25"/>
  <c r="C52" i="25"/>
  <c r="F76" i="25"/>
  <c r="E71" i="25"/>
  <c r="C47" i="25"/>
  <c r="H71" i="25"/>
  <c r="I71" i="25"/>
  <c r="F71" i="25"/>
  <c r="F81" i="25"/>
  <c r="H81" i="25"/>
  <c r="I81" i="25"/>
  <c r="E81" i="25"/>
  <c r="V52" i="14"/>
  <c r="V60" i="14" s="1"/>
  <c r="N52" i="19"/>
  <c r="N60" i="19" s="1"/>
  <c r="N68" i="19" s="1"/>
  <c r="S52" i="19"/>
  <c r="S60" i="19" s="1"/>
  <c r="S68" i="19" s="1"/>
  <c r="P52" i="19"/>
  <c r="P60" i="19" s="1"/>
  <c r="P68" i="19" s="1"/>
  <c r="L52" i="14"/>
  <c r="L60" i="14" s="1"/>
  <c r="H73" i="25"/>
  <c r="F73" i="25"/>
  <c r="C49" i="25"/>
  <c r="I73" i="25"/>
  <c r="E73" i="25"/>
  <c r="E75" i="25"/>
  <c r="I75" i="25"/>
  <c r="H75" i="25"/>
  <c r="F75" i="25"/>
  <c r="C51" i="25"/>
  <c r="E72" i="25"/>
  <c r="H72" i="25"/>
  <c r="F72" i="25"/>
  <c r="I72" i="25"/>
  <c r="C48" i="25"/>
  <c r="T52" i="19"/>
  <c r="T60" i="19" s="1"/>
  <c r="T68" i="19" s="1"/>
  <c r="P52" i="14"/>
  <c r="P60" i="14" s="1"/>
  <c r="V52" i="19"/>
  <c r="V60" i="19" s="1"/>
  <c r="V68" i="19" s="1"/>
  <c r="R52" i="19"/>
  <c r="R60" i="19" s="1"/>
  <c r="R68" i="19" s="1"/>
  <c r="E80" i="25"/>
  <c r="H80" i="25"/>
  <c r="F80" i="25"/>
  <c r="I80" i="25"/>
  <c r="E79" i="25"/>
  <c r="H79" i="25"/>
  <c r="I79" i="25"/>
  <c r="F79" i="25"/>
  <c r="Q52" i="19"/>
  <c r="Q60" i="19" s="1"/>
  <c r="Q68" i="19" s="1"/>
  <c r="T52" i="14"/>
  <c r="T60" i="14" s="1"/>
  <c r="M52" i="19"/>
  <c r="M60" i="19" s="1"/>
  <c r="M68" i="19" s="1"/>
  <c r="O52" i="14"/>
  <c r="O60" i="14" s="1"/>
  <c r="M52" i="14"/>
  <c r="M60" i="14" s="1"/>
  <c r="N52" i="14"/>
  <c r="N60" i="14" s="1"/>
  <c r="E74" i="25"/>
  <c r="C50" i="25"/>
  <c r="H74" i="25"/>
  <c r="I74" i="25"/>
  <c r="F74" i="25"/>
  <c r="F78" i="25"/>
  <c r="H78" i="25"/>
  <c r="I78" i="25"/>
  <c r="E78" i="25"/>
  <c r="F77" i="25"/>
  <c r="H77" i="25"/>
  <c r="I77" i="25"/>
  <c r="E77" i="25"/>
  <c r="U52" i="14"/>
  <c r="U60" i="14" s="1"/>
  <c r="U52" i="19"/>
  <c r="U60" i="19" s="1"/>
  <c r="U68" i="19" s="1"/>
  <c r="S52" i="14"/>
  <c r="S60" i="14" s="1"/>
  <c r="O52" i="19"/>
  <c r="O60" i="19" s="1"/>
  <c r="O68" i="19" s="1"/>
  <c r="G16" i="25"/>
  <c r="G22" i="25" s="1"/>
  <c r="M25" i="25" a="1"/>
  <c r="K25" i="25" a="1"/>
  <c r="K28" i="25" l="1"/>
  <c r="K29" i="25"/>
  <c r="K32" i="25"/>
  <c r="K25" i="25"/>
  <c r="K26" i="25"/>
  <c r="K33" i="25"/>
  <c r="K30" i="25"/>
  <c r="K27" i="25"/>
  <c r="K31" i="25"/>
  <c r="M36" i="25"/>
  <c r="M52" i="25"/>
  <c r="M68" i="25"/>
  <c r="M84" i="25"/>
  <c r="M100" i="25"/>
  <c r="M132" i="25"/>
  <c r="M70" i="25"/>
  <c r="M51" i="25"/>
  <c r="M147" i="25"/>
  <c r="M117" i="25"/>
  <c r="M119" i="25"/>
  <c r="M89" i="25"/>
  <c r="M40" i="25"/>
  <c r="M56" i="25"/>
  <c r="M72" i="25"/>
  <c r="M88" i="25"/>
  <c r="M104" i="25"/>
  <c r="M120" i="25"/>
  <c r="M136" i="25"/>
  <c r="M26" i="25"/>
  <c r="M42" i="25"/>
  <c r="M58" i="25"/>
  <c r="M74" i="25"/>
  <c r="M90" i="25"/>
  <c r="M106" i="25"/>
  <c r="M122" i="25"/>
  <c r="M138" i="25"/>
  <c r="M154" i="25"/>
  <c r="M59" i="25"/>
  <c r="M91" i="25"/>
  <c r="M155" i="25"/>
  <c r="M61" i="25"/>
  <c r="M93" i="25"/>
  <c r="M125" i="25"/>
  <c r="M63" i="25"/>
  <c r="M127" i="25"/>
  <c r="M97" i="25"/>
  <c r="M28" i="25"/>
  <c r="M44" i="25"/>
  <c r="M60" i="25"/>
  <c r="M76" i="25"/>
  <c r="M92" i="25"/>
  <c r="M108" i="25"/>
  <c r="M124" i="25"/>
  <c r="M140" i="25"/>
  <c r="M25" i="25"/>
  <c r="M30" i="25"/>
  <c r="M46" i="25"/>
  <c r="M62" i="25"/>
  <c r="M78" i="25"/>
  <c r="M94" i="25"/>
  <c r="M110" i="25"/>
  <c r="M126" i="25"/>
  <c r="M142" i="25"/>
  <c r="M35" i="25"/>
  <c r="M67" i="25"/>
  <c r="M99" i="25"/>
  <c r="M131" i="25"/>
  <c r="M37" i="25"/>
  <c r="M69" i="25"/>
  <c r="M101" i="25"/>
  <c r="M133" i="25"/>
  <c r="M39" i="25"/>
  <c r="M71" i="25"/>
  <c r="M103" i="25"/>
  <c r="M135" i="25"/>
  <c r="M41" i="25"/>
  <c r="M73" i="25"/>
  <c r="M105" i="25"/>
  <c r="M137" i="25"/>
  <c r="M32" i="25"/>
  <c r="M48" i="25"/>
  <c r="M64" i="25"/>
  <c r="M80" i="25"/>
  <c r="M96" i="25"/>
  <c r="M112" i="25"/>
  <c r="M128" i="25"/>
  <c r="M144" i="25"/>
  <c r="M29" i="25"/>
  <c r="M34" i="25"/>
  <c r="M50" i="25"/>
  <c r="M66" i="25"/>
  <c r="M82" i="25"/>
  <c r="M98" i="25"/>
  <c r="M114" i="25"/>
  <c r="M130" i="25"/>
  <c r="M146" i="25"/>
  <c r="M43" i="25"/>
  <c r="M75" i="25"/>
  <c r="M107" i="25"/>
  <c r="M139" i="25"/>
  <c r="M45" i="25"/>
  <c r="M77" i="25"/>
  <c r="M109" i="25"/>
  <c r="M141" i="25"/>
  <c r="M47" i="25"/>
  <c r="M79" i="25"/>
  <c r="M111" i="25"/>
  <c r="M143" i="25"/>
  <c r="M49" i="25"/>
  <c r="M81" i="25"/>
  <c r="M113" i="25"/>
  <c r="M145" i="25"/>
  <c r="M116" i="25"/>
  <c r="M148" i="25"/>
  <c r="M33" i="25"/>
  <c r="M38" i="25"/>
  <c r="M54" i="25"/>
  <c r="M86" i="25"/>
  <c r="M102" i="25"/>
  <c r="M118" i="25"/>
  <c r="M134" i="25"/>
  <c r="M150" i="25"/>
  <c r="M83" i="25"/>
  <c r="M115" i="25"/>
  <c r="M53" i="25"/>
  <c r="M85" i="25"/>
  <c r="M149" i="25"/>
  <c r="M55" i="25"/>
  <c r="M87" i="25"/>
  <c r="M151" i="25"/>
  <c r="M57" i="25"/>
  <c r="M121" i="25"/>
  <c r="M153" i="25"/>
  <c r="M152" i="25"/>
  <c r="M123" i="25"/>
  <c r="M27" i="25"/>
  <c r="M95" i="25"/>
  <c r="M31" i="25"/>
  <c r="M65" i="25"/>
  <c r="M129" i="25"/>
  <c r="U68" i="14"/>
  <c r="O68" i="14"/>
  <c r="R68" i="14"/>
  <c r="Q68" i="14"/>
  <c r="S68" i="14"/>
  <c r="N68" i="14"/>
  <c r="T68" i="14"/>
  <c r="P68" i="14"/>
  <c r="M68" i="14"/>
  <c r="L68" i="14"/>
  <c r="V68" i="14"/>
  <c r="G23" i="14"/>
  <c r="G22" i="14"/>
  <c r="G23" i="19"/>
  <c r="G22" i="19"/>
  <c r="M4" i="9" a="1"/>
  <c r="S4" i="9"/>
  <c r="S12" i="9"/>
  <c r="S20" i="9"/>
  <c r="S28" i="9"/>
  <c r="S36" i="9"/>
  <c r="S44" i="9"/>
  <c r="S52" i="9"/>
  <c r="S60" i="9"/>
  <c r="S68" i="9"/>
  <c r="Q4" i="9"/>
  <c r="Q12" i="9"/>
  <c r="Q20" i="9"/>
  <c r="Q28" i="9"/>
  <c r="Q36" i="9"/>
  <c r="Q44" i="9"/>
  <c r="Q52" i="9"/>
  <c r="Q60" i="9"/>
  <c r="Q68" i="9"/>
  <c r="W4" i="9"/>
  <c r="W12" i="9"/>
  <c r="W20" i="9"/>
  <c r="W28" i="9"/>
  <c r="W36" i="9"/>
  <c r="W44" i="9"/>
  <c r="W52" i="9"/>
  <c r="W60" i="9"/>
  <c r="W68" i="9"/>
  <c r="O4" i="9"/>
  <c r="O12" i="9"/>
  <c r="O20" i="9"/>
  <c r="O28" i="9"/>
  <c r="O36" i="9"/>
  <c r="O44" i="9"/>
  <c r="O52" i="9"/>
  <c r="O60" i="9"/>
  <c r="O68" i="9"/>
  <c r="U4" i="9"/>
  <c r="U12" i="9"/>
  <c r="U20" i="9"/>
  <c r="U28" i="9"/>
  <c r="U36" i="9"/>
  <c r="U44" i="9"/>
  <c r="U52" i="9"/>
  <c r="U60" i="9"/>
  <c r="U68" i="9"/>
  <c r="M4" i="9"/>
  <c r="M12" i="9"/>
  <c r="M20" i="9"/>
  <c r="M28" i="9"/>
  <c r="M36" i="9"/>
  <c r="M44" i="9"/>
  <c r="M52" i="9"/>
  <c r="M60" i="9"/>
  <c r="M68" i="9"/>
  <c r="E1" i="16" a="1"/>
  <c r="P1" i="16"/>
  <c r="T4" i="9"/>
  <c r="L1" i="16"/>
  <c r="P4" i="9"/>
  <c r="H1" i="16"/>
  <c r="R4" i="9"/>
  <c r="J1" i="16"/>
  <c r="V4" i="9"/>
  <c r="N1" i="16"/>
  <c r="N4" i="9"/>
  <c r="F1" i="16"/>
  <c r="O1" i="16"/>
  <c r="K1" i="16"/>
  <c r="G1" i="16"/>
  <c r="Q1" i="16"/>
  <c r="M1" i="16"/>
  <c r="I1" i="16"/>
  <c r="E1" i="16"/>
  <c r="D2" i="16" a="1"/>
  <c r="D7" i="16"/>
  <c r="D19" i="16"/>
  <c r="D3" i="16"/>
  <c r="D15" i="16"/>
  <c r="D11" i="16"/>
  <c r="D21" i="16"/>
  <c r="D13" i="16"/>
  <c r="D5" i="16"/>
  <c r="D17" i="16"/>
  <c r="D9" i="16"/>
  <c r="D22" i="16"/>
  <c r="D18" i="16"/>
  <c r="D14" i="16"/>
  <c r="D10" i="16"/>
  <c r="D6" i="16"/>
  <c r="D2" i="16"/>
  <c r="D20" i="16"/>
  <c r="D16" i="16"/>
  <c r="D12" i="16"/>
  <c r="D8" i="16"/>
  <c r="D4" i="16"/>
  <c r="T12" i="9"/>
  <c r="T20" i="9"/>
  <c r="T28" i="9"/>
  <c r="T36" i="9"/>
  <c r="T44" i="9"/>
  <c r="T52" i="9"/>
  <c r="T60" i="9"/>
  <c r="T68" i="9"/>
  <c r="P12" i="9"/>
  <c r="P20" i="9"/>
  <c r="P28" i="9"/>
  <c r="P36" i="9"/>
  <c r="P44" i="9"/>
  <c r="P52" i="9"/>
  <c r="P60" i="9"/>
  <c r="P68" i="9"/>
  <c r="V12" i="9"/>
  <c r="V20" i="9"/>
  <c r="V28" i="9"/>
  <c r="V36" i="9"/>
  <c r="V44" i="9"/>
  <c r="V52" i="9"/>
  <c r="V60" i="9"/>
  <c r="V68" i="9"/>
  <c r="R12" i="9"/>
  <c r="R20" i="9"/>
  <c r="R28" i="9"/>
  <c r="R36" i="9"/>
  <c r="R44" i="9"/>
  <c r="R52" i="9"/>
  <c r="R60" i="9"/>
  <c r="R68" i="9"/>
  <c r="N12" i="9"/>
  <c r="N20" i="9"/>
  <c r="N28" i="9"/>
  <c r="N36" i="9"/>
  <c r="N44" i="9"/>
  <c r="N52" i="9"/>
  <c r="N60" i="9"/>
  <c r="N68" i="9"/>
  <c r="AH26" i="11" a="1"/>
  <c r="AH26" i="11"/>
  <c r="AJ26" i="11"/>
  <c r="AI26" i="11"/>
  <c r="AM26" i="11"/>
  <c r="AK26" i="11"/>
  <c r="AH18" i="11" a="1"/>
  <c r="AH18" i="11"/>
  <c r="AJ18" i="11"/>
  <c r="AI18" i="11"/>
  <c r="AM18" i="11"/>
  <c r="AK18" i="11"/>
  <c r="AH10" i="11" a="1"/>
  <c r="AH10" i="11"/>
  <c r="AJ10" i="11"/>
  <c r="AI10" i="11"/>
  <c r="AM10" i="11"/>
  <c r="AK10" i="11"/>
  <c r="AH26" i="10" a="1"/>
  <c r="AH26" i="10"/>
  <c r="AJ26" i="10"/>
  <c r="AI26" i="10"/>
  <c r="AM26" i="10"/>
  <c r="AK26" i="10"/>
  <c r="AH18" i="10" a="1"/>
  <c r="AH18" i="10"/>
  <c r="AJ18" i="10"/>
  <c r="AI18" i="10"/>
  <c r="AM18" i="10"/>
  <c r="AK18" i="10"/>
  <c r="AH10" i="10" a="1"/>
  <c r="AH10" i="10"/>
  <c r="AJ10" i="10"/>
  <c r="AI10" i="10"/>
  <c r="AM10" i="10"/>
  <c r="AK10" i="10"/>
  <c r="AH28" i="11" a="1"/>
  <c r="AH28" i="11"/>
  <c r="AJ28" i="11"/>
  <c r="AL28" i="11"/>
  <c r="AK28" i="11"/>
  <c r="AI28" i="11"/>
  <c r="AM28" i="11"/>
  <c r="AH20" i="11" a="1"/>
  <c r="AH20" i="11"/>
  <c r="AJ20" i="11"/>
  <c r="AL20" i="11"/>
  <c r="AK20" i="11"/>
  <c r="AI20" i="11"/>
  <c r="AM20" i="11"/>
  <c r="AH12" i="11" a="1"/>
  <c r="AH12" i="11"/>
  <c r="AJ12" i="11"/>
  <c r="AL12" i="11"/>
  <c r="AK12" i="11"/>
  <c r="AI12" i="11"/>
  <c r="AM12" i="11"/>
  <c r="AH7" i="11" a="1"/>
  <c r="AH7" i="11"/>
  <c r="AJ7" i="11"/>
  <c r="AL7" i="11"/>
  <c r="AK7" i="11"/>
  <c r="AI7" i="11"/>
  <c r="AM7" i="11"/>
  <c r="AH7" i="10" a="1"/>
  <c r="AH7" i="10"/>
  <c r="AH8" i="10" a="1"/>
  <c r="AH8" i="10"/>
  <c r="AH9" i="10" a="1"/>
  <c r="AH11" i="10" a="1"/>
  <c r="AH12" i="10" a="1"/>
  <c r="AH13" i="10" a="1"/>
  <c r="AH14" i="10" a="1"/>
  <c r="AH15" i="10" a="1"/>
  <c r="AH16" i="10" a="1"/>
  <c r="AH17" i="10" a="1"/>
  <c r="AH19" i="10" a="1"/>
  <c r="AH20" i="10" a="1"/>
  <c r="AH9" i="10"/>
  <c r="AH11" i="10"/>
  <c r="AH12" i="10"/>
  <c r="AH13" i="10"/>
  <c r="AH14" i="10"/>
  <c r="AH15" i="10"/>
  <c r="AH16" i="10"/>
  <c r="AH17" i="10"/>
  <c r="AH19" i="10"/>
  <c r="AH20" i="10"/>
  <c r="C31" i="10"/>
  <c r="D9" i="9"/>
  <c r="D8" i="19"/>
  <c r="D17" i="19"/>
  <c r="G26" i="19"/>
  <c r="Q69" i="19"/>
  <c r="N70" i="19"/>
  <c r="O71" i="19"/>
  <c r="P72" i="19"/>
  <c r="Q73" i="19"/>
  <c r="U69" i="19"/>
  <c r="R70" i="19"/>
  <c r="S71" i="19"/>
  <c r="T72" i="19"/>
  <c r="U73" i="19"/>
  <c r="V70" i="19"/>
  <c r="M69" i="19"/>
  <c r="L72" i="19"/>
  <c r="M73" i="19"/>
  <c r="S69" i="19"/>
  <c r="L70" i="19"/>
  <c r="T70" i="19"/>
  <c r="M71" i="19"/>
  <c r="U71" i="19"/>
  <c r="N72" i="19"/>
  <c r="V72" i="19"/>
  <c r="O73" i="19"/>
  <c r="O69" i="19"/>
  <c r="P70" i="19"/>
  <c r="Q71" i="19"/>
  <c r="R72" i="19"/>
  <c r="S73" i="19"/>
  <c r="N69" i="19"/>
  <c r="R69" i="19"/>
  <c r="V69" i="19"/>
  <c r="O70" i="19"/>
  <c r="S70" i="19"/>
  <c r="L71" i="19"/>
  <c r="P71" i="19"/>
  <c r="T71" i="19"/>
  <c r="M72" i="19"/>
  <c r="Q72" i="19"/>
  <c r="U72" i="19"/>
  <c r="N73" i="19"/>
  <c r="R73" i="19"/>
  <c r="V73" i="19"/>
  <c r="L69" i="19"/>
  <c r="P69" i="19"/>
  <c r="T69" i="19"/>
  <c r="M70" i="19"/>
  <c r="Q70" i="19"/>
  <c r="U70" i="19"/>
  <c r="N71" i="19"/>
  <c r="R71" i="19"/>
  <c r="V71" i="19"/>
  <c r="O72" i="19"/>
  <c r="S72" i="19"/>
  <c r="L73" i="19"/>
  <c r="P73" i="19"/>
  <c r="T73" i="19"/>
  <c r="D17" i="25"/>
  <c r="D17" i="26"/>
  <c r="D17" i="23"/>
  <c r="D17" i="24"/>
  <c r="D17" i="21"/>
  <c r="D8" i="14"/>
  <c r="D17" i="14"/>
  <c r="G26" i="14"/>
  <c r="Q71" i="14"/>
  <c r="L70" i="14"/>
  <c r="V72" i="14"/>
  <c r="O69" i="14"/>
  <c r="N72" i="14"/>
  <c r="T70" i="14"/>
  <c r="S73" i="14"/>
  <c r="P70" i="14"/>
  <c r="U71" i="14"/>
  <c r="O73" i="14"/>
  <c r="S69" i="14"/>
  <c r="M71" i="14"/>
  <c r="R72" i="14"/>
  <c r="Q69" i="14"/>
  <c r="N70" i="14"/>
  <c r="V70" i="14"/>
  <c r="S71" i="14"/>
  <c r="P72" i="14"/>
  <c r="M73" i="14"/>
  <c r="U73" i="14"/>
  <c r="M69" i="14"/>
  <c r="U69" i="14"/>
  <c r="R70" i="14"/>
  <c r="O71" i="14"/>
  <c r="L72" i="14"/>
  <c r="T72" i="14"/>
  <c r="Q73" i="14"/>
  <c r="L69" i="14"/>
  <c r="P69" i="14"/>
  <c r="T69" i="14"/>
  <c r="M70" i="14"/>
  <c r="Q70" i="14"/>
  <c r="U70" i="14"/>
  <c r="N71" i="14"/>
  <c r="R71" i="14"/>
  <c r="V71" i="14"/>
  <c r="O72" i="14"/>
  <c r="S72" i="14"/>
  <c r="L73" i="14"/>
  <c r="P73" i="14"/>
  <c r="T73" i="14"/>
  <c r="N69" i="14"/>
  <c r="R69" i="14"/>
  <c r="V69" i="14"/>
  <c r="O70" i="14"/>
  <c r="S70" i="14"/>
  <c r="L71" i="14"/>
  <c r="P71" i="14"/>
  <c r="T71" i="14"/>
  <c r="M72" i="14"/>
  <c r="Q72" i="14"/>
  <c r="U72" i="14"/>
  <c r="N73" i="14"/>
  <c r="R73" i="14"/>
  <c r="V73" i="14"/>
  <c r="J79" i="14"/>
  <c r="J80" i="14"/>
  <c r="J81" i="14"/>
  <c r="AH28" i="10" a="1"/>
  <c r="AH28" i="10"/>
  <c r="AJ28" i="10"/>
  <c r="AL28" i="10"/>
  <c r="AK28" i="10"/>
  <c r="AI28" i="10"/>
  <c r="AM28" i="10"/>
  <c r="AJ20" i="10"/>
  <c r="AL20" i="10"/>
  <c r="AK20" i="10"/>
  <c r="AI20" i="10"/>
  <c r="AM20" i="10"/>
  <c r="AJ12" i="10"/>
  <c r="AL12" i="10"/>
  <c r="AK12" i="10"/>
  <c r="AI12" i="10"/>
  <c r="AM12" i="10"/>
  <c r="AJ7" i="10"/>
  <c r="AL7" i="10"/>
  <c r="AK7" i="10"/>
  <c r="AI7" i="10"/>
  <c r="AM7" i="10"/>
  <c r="D20" i="9"/>
  <c r="H26" i="9"/>
  <c r="T69" i="9"/>
  <c r="V70" i="9"/>
  <c r="N72" i="9"/>
  <c r="P73" i="9"/>
  <c r="N70" i="9"/>
  <c r="P71" i="9"/>
  <c r="R72" i="9"/>
  <c r="T73" i="9"/>
  <c r="P69" i="9"/>
  <c r="R70" i="9"/>
  <c r="T71" i="9"/>
  <c r="V72" i="9"/>
  <c r="R69" i="9"/>
  <c r="T70" i="9"/>
  <c r="N71" i="9"/>
  <c r="V71" i="9"/>
  <c r="P72" i="9"/>
  <c r="R73" i="9"/>
  <c r="N69" i="9"/>
  <c r="V69" i="9"/>
  <c r="P70" i="9"/>
  <c r="R71" i="9"/>
  <c r="T72" i="9"/>
  <c r="N73" i="9"/>
  <c r="V73" i="9"/>
  <c r="O69" i="9"/>
  <c r="S69" i="9"/>
  <c r="W69" i="9"/>
  <c r="M70" i="9"/>
  <c r="Q70" i="9"/>
  <c r="U70" i="9"/>
  <c r="O71" i="9"/>
  <c r="S71" i="9"/>
  <c r="W71" i="9"/>
  <c r="M72" i="9"/>
  <c r="Q72" i="9"/>
  <c r="U72" i="9"/>
  <c r="O73" i="9"/>
  <c r="S73" i="9"/>
  <c r="W73" i="9"/>
  <c r="M69" i="9"/>
  <c r="Q69" i="9"/>
  <c r="U69" i="9"/>
  <c r="O70" i="9"/>
  <c r="S70" i="9"/>
  <c r="W70" i="9"/>
  <c r="M71" i="9"/>
  <c r="Q71" i="9"/>
  <c r="U71" i="9"/>
  <c r="O72" i="9"/>
  <c r="S72" i="9"/>
  <c r="W72" i="9"/>
  <c r="M73" i="9"/>
  <c r="Q73" i="9"/>
  <c r="U73" i="9"/>
  <c r="AL26" i="11"/>
  <c r="AH22" i="11" a="1"/>
  <c r="AH22" i="11"/>
  <c r="AJ22" i="11"/>
  <c r="AL22" i="11"/>
  <c r="AI22" i="11"/>
  <c r="AM22" i="11"/>
  <c r="AK22" i="11"/>
  <c r="AL18" i="11"/>
  <c r="AH14" i="11" a="1"/>
  <c r="AH14" i="11"/>
  <c r="AJ14" i="11"/>
  <c r="AL14" i="11"/>
  <c r="AI14" i="11"/>
  <c r="AM14" i="11"/>
  <c r="AK14" i="11"/>
  <c r="AL10" i="11"/>
  <c r="AH8" i="11" a="1"/>
  <c r="AH8" i="11"/>
  <c r="AJ8" i="11"/>
  <c r="AL8" i="11"/>
  <c r="AI8" i="11"/>
  <c r="AM8" i="11"/>
  <c r="AK8" i="11"/>
  <c r="AL26" i="10"/>
  <c r="AH22" i="10" a="1"/>
  <c r="AH22" i="10"/>
  <c r="AJ22" i="10"/>
  <c r="AL22" i="10"/>
  <c r="AI22" i="10"/>
  <c r="AM22" i="10"/>
  <c r="AK22" i="10"/>
  <c r="AL18" i="10"/>
  <c r="AJ14" i="10"/>
  <c r="AL14" i="10"/>
  <c r="AI14" i="10"/>
  <c r="AM14" i="10"/>
  <c r="AK14" i="10"/>
  <c r="AL10" i="10"/>
  <c r="AJ8" i="10"/>
  <c r="AL8" i="10"/>
  <c r="AI8" i="10"/>
  <c r="AM8" i="10"/>
  <c r="AK8" i="10"/>
  <c r="AH27" i="11" a="1"/>
  <c r="AH27" i="11"/>
  <c r="AM27" i="11"/>
  <c r="AI27" i="11"/>
  <c r="AK27" i="11"/>
  <c r="AJ27" i="11"/>
  <c r="AL27" i="11"/>
  <c r="AH23" i="11" a="1"/>
  <c r="AH23" i="11"/>
  <c r="AI23" i="11"/>
  <c r="AK23" i="11"/>
  <c r="AM23" i="11"/>
  <c r="AJ23" i="11"/>
  <c r="AL23" i="11"/>
  <c r="AH19" i="11" a="1"/>
  <c r="AH19" i="11"/>
  <c r="AM19" i="11"/>
  <c r="AI19" i="11"/>
  <c r="AK19" i="11"/>
  <c r="AJ19" i="11"/>
  <c r="AL19" i="11"/>
  <c r="AH15" i="11" a="1"/>
  <c r="AH15" i="11"/>
  <c r="AI15" i="11"/>
  <c r="AK15" i="11"/>
  <c r="AM15" i="11"/>
  <c r="AJ15" i="11"/>
  <c r="AL15" i="11"/>
  <c r="AH11" i="11" a="1"/>
  <c r="AH11" i="11"/>
  <c r="AM11" i="11"/>
  <c r="AI11" i="11"/>
  <c r="AK11" i="11"/>
  <c r="AJ11" i="11"/>
  <c r="AL11" i="11"/>
  <c r="AH27" i="10" a="1"/>
  <c r="AH27" i="10"/>
  <c r="AM27" i="10"/>
  <c r="AI27" i="10"/>
  <c r="AK27" i="10"/>
  <c r="AJ27" i="10"/>
  <c r="AL27" i="10"/>
  <c r="AH23" i="10" a="1"/>
  <c r="AH23" i="10"/>
  <c r="AI23" i="10"/>
  <c r="AK23" i="10"/>
  <c r="AM23" i="10"/>
  <c r="AJ23" i="10"/>
  <c r="AL23" i="10"/>
  <c r="AM19" i="10"/>
  <c r="AI19" i="10"/>
  <c r="AK19" i="10"/>
  <c r="AJ19" i="10"/>
  <c r="AL19" i="10"/>
  <c r="AI15" i="10"/>
  <c r="AK15" i="10"/>
  <c r="AM15" i="10"/>
  <c r="AJ15" i="10"/>
  <c r="AL15" i="10"/>
  <c r="AM11" i="10"/>
  <c r="AI11" i="10"/>
  <c r="AK11" i="10"/>
  <c r="AJ11" i="10"/>
  <c r="AL11" i="10"/>
  <c r="AH24" i="12" a="1"/>
  <c r="AH24" i="12"/>
  <c r="AJ24" i="12"/>
  <c r="AL24" i="12"/>
  <c r="AI24" i="12"/>
  <c r="AM24" i="12"/>
  <c r="AK24" i="12"/>
  <c r="AR24" i="12"/>
  <c r="AH16" i="12" a="1"/>
  <c r="AH16" i="12"/>
  <c r="AJ16" i="12"/>
  <c r="AL16" i="12"/>
  <c r="AI16" i="12"/>
  <c r="AM16" i="12"/>
  <c r="AK16" i="12"/>
  <c r="AR16" i="12"/>
  <c r="AH9" i="12" a="1"/>
  <c r="AH9" i="12"/>
  <c r="AJ9" i="12"/>
  <c r="AL9" i="12"/>
  <c r="AI9" i="12"/>
  <c r="AM9" i="12"/>
  <c r="AK9" i="12"/>
  <c r="AH24" i="11" a="1"/>
  <c r="AH24" i="11"/>
  <c r="AJ24" i="11"/>
  <c r="AL24" i="11"/>
  <c r="AK24" i="11"/>
  <c r="AI24" i="11"/>
  <c r="AM24" i="11"/>
  <c r="AH16" i="11" a="1"/>
  <c r="AH16" i="11"/>
  <c r="AJ16" i="11"/>
  <c r="AL16" i="11"/>
  <c r="AK16" i="11"/>
  <c r="AI16" i="11"/>
  <c r="AM16" i="11"/>
  <c r="AH9" i="11" a="1"/>
  <c r="AH9" i="11"/>
  <c r="AJ9" i="11"/>
  <c r="AL9" i="11"/>
  <c r="AK9" i="11"/>
  <c r="AI9" i="11"/>
  <c r="AM9" i="11"/>
  <c r="AH24" i="10" a="1"/>
  <c r="AH24" i="10"/>
  <c r="AJ24" i="10"/>
  <c r="AL24" i="10"/>
  <c r="AK24" i="10"/>
  <c r="AI24" i="10"/>
  <c r="AM24" i="10"/>
  <c r="AJ16" i="10"/>
  <c r="AL16" i="10"/>
  <c r="AK16" i="10"/>
  <c r="AI16" i="10"/>
  <c r="AM16" i="10"/>
  <c r="AJ9" i="10"/>
  <c r="AL9" i="10"/>
  <c r="AK9" i="10"/>
  <c r="AI9" i="10"/>
  <c r="AM9" i="10"/>
  <c r="AH13" i="11" a="1"/>
  <c r="AH13" i="11"/>
  <c r="AI13" i="11"/>
  <c r="AK13" i="11"/>
  <c r="AM13" i="11"/>
  <c r="AL13" i="11"/>
  <c r="AJ13" i="11"/>
  <c r="AH17" i="11" a="1"/>
  <c r="AH17" i="11"/>
  <c r="AK17" i="11"/>
  <c r="AM17" i="11"/>
  <c r="AI17" i="11"/>
  <c r="AL17" i="11"/>
  <c r="AJ17" i="11"/>
  <c r="AH21" i="11" a="1"/>
  <c r="AH21" i="11"/>
  <c r="AI21" i="11"/>
  <c r="AK21" i="11"/>
  <c r="AM21" i="11"/>
  <c r="AL21" i="11"/>
  <c r="AJ21" i="11"/>
  <c r="AH25" i="11" a="1"/>
  <c r="AH25" i="11"/>
  <c r="AK25" i="11"/>
  <c r="AM25" i="11"/>
  <c r="AI25" i="11"/>
  <c r="AL25" i="11"/>
  <c r="AJ25" i="11"/>
  <c r="AH29" i="11" a="1"/>
  <c r="AH29" i="11"/>
  <c r="AI29" i="11"/>
  <c r="AK29" i="11"/>
  <c r="AM29" i="11"/>
  <c r="AL29" i="11"/>
  <c r="AJ29" i="11"/>
  <c r="AI13" i="10"/>
  <c r="AK13" i="10"/>
  <c r="AM13" i="10"/>
  <c r="AL13" i="10"/>
  <c r="AJ13" i="10"/>
  <c r="AK17" i="10"/>
  <c r="AM17" i="10"/>
  <c r="AI17" i="10"/>
  <c r="AL17" i="10"/>
  <c r="AJ17" i="10"/>
  <c r="AH21" i="10" a="1"/>
  <c r="AH21" i="10"/>
  <c r="AI21" i="10"/>
  <c r="AK21" i="10"/>
  <c r="AM21" i="10"/>
  <c r="AL21" i="10"/>
  <c r="AJ21" i="10"/>
  <c r="AH25" i="10" a="1"/>
  <c r="AH25" i="10"/>
  <c r="AK25" i="10"/>
  <c r="AM25" i="10"/>
  <c r="AI25" i="10"/>
  <c r="AL25" i="10"/>
  <c r="AJ25" i="10"/>
  <c r="AH29" i="10" a="1"/>
  <c r="AH29" i="10"/>
  <c r="AI29" i="10"/>
  <c r="AK29" i="10"/>
  <c r="AM29" i="10"/>
  <c r="AL29" i="10"/>
  <c r="AJ29" i="10"/>
  <c r="AH8" i="12" a="1"/>
  <c r="AH8" i="12"/>
  <c r="AJ8" i="12"/>
  <c r="AL8" i="12"/>
  <c r="AK8" i="12"/>
  <c r="AI8" i="12"/>
  <c r="AM8" i="12"/>
  <c r="AH14" i="12" a="1"/>
  <c r="AH14" i="12"/>
  <c r="AJ14" i="12"/>
  <c r="AL14" i="12"/>
  <c r="AK14" i="12"/>
  <c r="AI14" i="12"/>
  <c r="AM14" i="12"/>
  <c r="AR14" i="12"/>
  <c r="AH22" i="12" a="1"/>
  <c r="AH22" i="12"/>
  <c r="AJ22" i="12"/>
  <c r="AL22" i="12"/>
  <c r="AK22" i="12"/>
  <c r="AI22" i="12"/>
  <c r="AM22" i="12"/>
  <c r="AR22" i="12"/>
  <c r="AH7" i="12" a="1"/>
  <c r="AH7" i="12"/>
  <c r="AJ7" i="12"/>
  <c r="AL7" i="12"/>
  <c r="AH3" i="12"/>
  <c r="AI7" i="12"/>
  <c r="AM7" i="12"/>
  <c r="AK7" i="12"/>
  <c r="AH12" i="12" a="1"/>
  <c r="AH12" i="12"/>
  <c r="AJ12" i="12"/>
  <c r="AL12" i="12"/>
  <c r="AI12" i="12"/>
  <c r="AM12" i="12"/>
  <c r="AK12" i="12"/>
  <c r="AR12" i="12"/>
  <c r="AH20" i="12" a="1"/>
  <c r="AH20" i="12"/>
  <c r="AJ20" i="12"/>
  <c r="AL20" i="12"/>
  <c r="AI20" i="12"/>
  <c r="AM20" i="12"/>
  <c r="AK20" i="12"/>
  <c r="AR20" i="12"/>
  <c r="AH28" i="12" a="1"/>
  <c r="AH28" i="12"/>
  <c r="AJ28" i="12"/>
  <c r="AL28" i="12"/>
  <c r="AI28" i="12"/>
  <c r="AM28" i="12"/>
  <c r="AK28" i="12"/>
  <c r="AR28" i="12"/>
  <c r="AH10" i="12" a="1"/>
  <c r="AH10" i="12"/>
  <c r="AL10" i="12"/>
  <c r="AJ10" i="12"/>
  <c r="AK10" i="12"/>
  <c r="AI10" i="12"/>
  <c r="AM10" i="12"/>
  <c r="AH18" i="12" a="1"/>
  <c r="AH18" i="12"/>
  <c r="AL18" i="12"/>
  <c r="AJ18" i="12"/>
  <c r="AK18" i="12"/>
  <c r="AI18" i="12"/>
  <c r="AM18" i="12"/>
  <c r="AR18" i="12"/>
  <c r="AH26" i="12" a="1"/>
  <c r="AH26" i="12"/>
  <c r="AL26" i="12"/>
  <c r="AJ26" i="12"/>
  <c r="AK26" i="12"/>
  <c r="AI26" i="12"/>
  <c r="AM26" i="12"/>
  <c r="AR26" i="12"/>
  <c r="AH13" i="12" a="1"/>
  <c r="AH13" i="12"/>
  <c r="AI13" i="12"/>
  <c r="AK13" i="12"/>
  <c r="AM13" i="12"/>
  <c r="AJ13" i="12"/>
  <c r="AL13" i="12"/>
  <c r="AR13" i="12"/>
  <c r="AH17" i="12" a="1"/>
  <c r="AH17" i="12"/>
  <c r="AK17" i="12"/>
  <c r="AM17" i="12"/>
  <c r="AI17" i="12"/>
  <c r="AJ17" i="12"/>
  <c r="AL17" i="12"/>
  <c r="AR17" i="12"/>
  <c r="AH21" i="12" a="1"/>
  <c r="AH21" i="12"/>
  <c r="AI21" i="12"/>
  <c r="AK21" i="12"/>
  <c r="AM21" i="12"/>
  <c r="AJ21" i="12"/>
  <c r="AL21" i="12"/>
  <c r="AR21" i="12"/>
  <c r="AH25" i="12" a="1"/>
  <c r="AH25" i="12"/>
  <c r="AK25" i="12"/>
  <c r="AM25" i="12"/>
  <c r="AI25" i="12"/>
  <c r="AJ25" i="12"/>
  <c r="AL25" i="12"/>
  <c r="AR25" i="12"/>
  <c r="AH29" i="12" a="1"/>
  <c r="AH29" i="12"/>
  <c r="AI29" i="12"/>
  <c r="AK29" i="12"/>
  <c r="AM29" i="12"/>
  <c r="AJ29" i="12"/>
  <c r="AL29" i="12"/>
  <c r="AR29" i="12"/>
  <c r="AH11" i="12" a="1"/>
  <c r="AH11" i="12"/>
  <c r="AM11" i="12"/>
  <c r="AI11" i="12"/>
  <c r="AK11" i="12"/>
  <c r="AL11" i="12"/>
  <c r="AJ11" i="12"/>
  <c r="AR11" i="12"/>
  <c r="AH15" i="12" a="1"/>
  <c r="AH15" i="12"/>
  <c r="AI15" i="12"/>
  <c r="AK15" i="12"/>
  <c r="AM15" i="12"/>
  <c r="AL15" i="12"/>
  <c r="AJ15" i="12"/>
  <c r="AR15" i="12"/>
  <c r="AH19" i="12" a="1"/>
  <c r="AH19" i="12"/>
  <c r="AM19" i="12"/>
  <c r="AI19" i="12"/>
  <c r="AK19" i="12"/>
  <c r="AL19" i="12"/>
  <c r="AJ19" i="12"/>
  <c r="AR19" i="12"/>
  <c r="AH23" i="12" a="1"/>
  <c r="AH23" i="12"/>
  <c r="AI23" i="12"/>
  <c r="AK23" i="12"/>
  <c r="AM23" i="12"/>
  <c r="AL23" i="12"/>
  <c r="AJ23" i="12"/>
  <c r="AR23" i="12"/>
  <c r="AH27" i="12" a="1"/>
  <c r="AH27" i="12"/>
  <c r="AM27" i="12"/>
  <c r="AI27" i="12"/>
  <c r="AK27" i="12"/>
  <c r="AL27" i="12"/>
  <c r="AJ27" i="12"/>
  <c r="AR27" i="12"/>
  <c r="O9" i="9"/>
  <c r="P9" i="9"/>
  <c r="R9" i="9"/>
  <c r="O7" i="9"/>
  <c r="T7" i="9"/>
  <c r="V7" i="9"/>
  <c r="O5" i="9"/>
  <c r="P5" i="9"/>
  <c r="M8" i="9"/>
  <c r="V8" i="9"/>
  <c r="R8" i="9"/>
  <c r="M6" i="9"/>
  <c r="R6" i="9"/>
  <c r="T6" i="9"/>
  <c r="Q7" i="9"/>
  <c r="M7" i="9"/>
  <c r="S8" i="9"/>
  <c r="Q8" i="9"/>
  <c r="N5" i="9"/>
  <c r="W5" i="9"/>
  <c r="S5" i="9"/>
  <c r="P6" i="9"/>
  <c r="N6" i="9"/>
  <c r="U6" i="9"/>
  <c r="U9" i="9"/>
  <c r="V9" i="9"/>
  <c r="U7" i="9"/>
  <c r="W8" i="9"/>
  <c r="N8" i="9"/>
  <c r="P8" i="9"/>
  <c r="W6" i="9"/>
  <c r="O8" i="9"/>
  <c r="Q6" i="9"/>
  <c r="W9" i="9"/>
  <c r="Q9" i="9"/>
  <c r="N9" i="9"/>
  <c r="W7" i="9"/>
  <c r="R7" i="9"/>
  <c r="Q5" i="9"/>
  <c r="U8" i="9"/>
  <c r="T8" i="9"/>
  <c r="S6" i="9"/>
  <c r="V6" i="9"/>
  <c r="V5" i="9"/>
  <c r="U5" i="9"/>
  <c r="S9" i="9"/>
  <c r="M9" i="9"/>
  <c r="T9" i="9"/>
  <c r="S7" i="9"/>
  <c r="P7" i="9"/>
  <c r="M5" i="9"/>
  <c r="T5" i="9"/>
  <c r="O6" i="9"/>
  <c r="N7" i="9"/>
  <c r="R5" i="9"/>
  <c r="N13" i="9"/>
  <c r="N21" i="9"/>
  <c r="O21" i="9"/>
  <c r="O13" i="9"/>
  <c r="Q21" i="9"/>
  <c r="Q13" i="9"/>
  <c r="T15" i="9"/>
  <c r="T23" i="9"/>
  <c r="N23" i="9"/>
  <c r="N15" i="9"/>
  <c r="U23" i="9"/>
  <c r="U15" i="9"/>
  <c r="S22" i="9"/>
  <c r="S14" i="9"/>
  <c r="M22" i="9"/>
  <c r="M14" i="9"/>
  <c r="T14" i="9"/>
  <c r="T22" i="9"/>
  <c r="U24" i="9"/>
  <c r="U16" i="9"/>
  <c r="R16" i="9"/>
  <c r="R24" i="9"/>
  <c r="Q25" i="9"/>
  <c r="Q17" i="9"/>
  <c r="O25" i="9"/>
  <c r="O17" i="9"/>
  <c r="R17" i="9"/>
  <c r="R25" i="9"/>
  <c r="T13" i="9"/>
  <c r="T21" i="9"/>
  <c r="U21" i="9"/>
  <c r="U13" i="9"/>
  <c r="P23" i="9"/>
  <c r="P15" i="9"/>
  <c r="Q23" i="9"/>
  <c r="Q15" i="9"/>
  <c r="M23" i="9"/>
  <c r="M15" i="9"/>
  <c r="O22" i="9"/>
  <c r="O14" i="9"/>
  <c r="P14" i="9"/>
  <c r="P22" i="9"/>
  <c r="R14" i="9"/>
  <c r="R22" i="9"/>
  <c r="M25" i="9"/>
  <c r="M17" i="9"/>
  <c r="V17" i="9"/>
  <c r="V25" i="9"/>
  <c r="V13" i="9"/>
  <c r="V21" i="9"/>
  <c r="P13" i="9"/>
  <c r="P21" i="9"/>
  <c r="M21" i="9"/>
  <c r="M13" i="9"/>
  <c r="V23" i="9"/>
  <c r="V15" i="9"/>
  <c r="W15" i="9"/>
  <c r="W23" i="9"/>
  <c r="S15" i="9"/>
  <c r="S23" i="9"/>
  <c r="U22" i="9"/>
  <c r="U14" i="9"/>
  <c r="V14" i="9"/>
  <c r="V22" i="9"/>
  <c r="S24" i="9"/>
  <c r="S16" i="9"/>
  <c r="M24" i="9"/>
  <c r="M16" i="9"/>
  <c r="V16" i="9"/>
  <c r="V24" i="9"/>
  <c r="W25" i="9"/>
  <c r="W17" i="9"/>
  <c r="N17" i="9"/>
  <c r="N25" i="9"/>
  <c r="R13" i="9"/>
  <c r="R21" i="9"/>
  <c r="W21" i="9"/>
  <c r="W13" i="9"/>
  <c r="S13" i="9"/>
  <c r="S21" i="9"/>
  <c r="R23" i="9"/>
  <c r="R15" i="9"/>
  <c r="O15" i="9"/>
  <c r="O23" i="9"/>
  <c r="W22" i="9"/>
  <c r="W14" i="9"/>
  <c r="Q22" i="9"/>
  <c r="Q14" i="9"/>
  <c r="N14" i="9"/>
  <c r="N22" i="9"/>
  <c r="O24" i="9"/>
  <c r="O16" i="9"/>
  <c r="T16" i="9"/>
  <c r="T24" i="9"/>
  <c r="N16" i="9"/>
  <c r="N24" i="9"/>
  <c r="U25" i="9"/>
  <c r="U17" i="9"/>
  <c r="S25" i="9"/>
  <c r="S17" i="9"/>
  <c r="T17" i="9"/>
  <c r="T25" i="9"/>
  <c r="W24" i="9"/>
  <c r="W16" i="9"/>
  <c r="Q24" i="9"/>
  <c r="Q16" i="9"/>
  <c r="P16" i="9"/>
  <c r="P24" i="9"/>
  <c r="P17" i="9"/>
  <c r="P25" i="9"/>
  <c r="AO12" i="11" a="1"/>
  <c r="AO12" i="11"/>
  <c r="AR12" i="11"/>
  <c r="AO12" i="10" a="1"/>
  <c r="AO12" i="10"/>
  <c r="AR12" i="10"/>
  <c r="AO24" i="11" a="1"/>
  <c r="AO24" i="11"/>
  <c r="AR24" i="11"/>
  <c r="AO16" i="10" a="1"/>
  <c r="AO16" i="10"/>
  <c r="AR16" i="10"/>
  <c r="AO28" i="12" a="1"/>
  <c r="AO28" i="12"/>
  <c r="AO10" i="12" a="1"/>
  <c r="AO10" i="12"/>
  <c r="AO10" i="11" a="1"/>
  <c r="AO10" i="11"/>
  <c r="AO26" i="10" a="1"/>
  <c r="AO26" i="10"/>
  <c r="AR26" i="10"/>
  <c r="AO22" i="11" a="1"/>
  <c r="AO22" i="11"/>
  <c r="AR22" i="11"/>
  <c r="AO14" i="10" a="1"/>
  <c r="AO14" i="10"/>
  <c r="AR14" i="10"/>
  <c r="AO9" i="12" a="1"/>
  <c r="AO9" i="12"/>
  <c r="AO20" i="12" a="1"/>
  <c r="AO20" i="12"/>
  <c r="C32" i="12"/>
  <c r="V65" i="14"/>
  <c r="M65" i="14"/>
  <c r="T61" i="14"/>
  <c r="V64" i="14"/>
  <c r="L64" i="14"/>
  <c r="L61" i="14"/>
  <c r="M63" i="14"/>
  <c r="P64" i="14"/>
  <c r="P61" i="14"/>
  <c r="T62" i="14"/>
  <c r="N62" i="14"/>
  <c r="N65" i="14"/>
  <c r="S65" i="14"/>
  <c r="Q61" i="14"/>
  <c r="Q62" i="14"/>
  <c r="R64" i="14"/>
  <c r="O63" i="14"/>
  <c r="U63" i="14"/>
  <c r="V61" i="14"/>
  <c r="L65" i="14"/>
  <c r="M64" i="14"/>
  <c r="P62" i="14"/>
  <c r="P65" i="14"/>
  <c r="T63" i="14"/>
  <c r="N63" i="14"/>
  <c r="S62" i="14"/>
  <c r="Q65" i="14"/>
  <c r="R61" i="14"/>
  <c r="O65" i="14"/>
  <c r="O64" i="14"/>
  <c r="U64" i="14"/>
  <c r="V62" i="14"/>
  <c r="L62" i="14"/>
  <c r="M62" i="14"/>
  <c r="T64" i="14"/>
  <c r="N64" i="14"/>
  <c r="S63" i="14"/>
  <c r="Q63" i="14"/>
  <c r="R65" i="14"/>
  <c r="O61" i="14"/>
  <c r="U65" i="14"/>
  <c r="U62" i="14"/>
  <c r="V63" i="14"/>
  <c r="L63" i="14"/>
  <c r="M61" i="14"/>
  <c r="P63" i="14"/>
  <c r="T65" i="14"/>
  <c r="N61" i="14"/>
  <c r="S61" i="14"/>
  <c r="S64" i="14"/>
  <c r="Q64" i="14"/>
  <c r="R62" i="14"/>
  <c r="R63" i="14"/>
  <c r="O62" i="14"/>
  <c r="U61" i="14"/>
  <c r="D32" i="11"/>
  <c r="D9" i="14"/>
  <c r="D18" i="14"/>
  <c r="D22" i="14"/>
  <c r="D24" i="14"/>
  <c r="D48" i="14"/>
  <c r="D49" i="14"/>
  <c r="D53" i="14"/>
  <c r="D63" i="14"/>
  <c r="D66" i="14"/>
  <c r="G25" i="25" a="1"/>
  <c r="G25" i="25"/>
  <c r="G23" i="25"/>
  <c r="G26" i="25"/>
  <c r="G27" i="25"/>
  <c r="G28" i="25"/>
  <c r="G29" i="25"/>
  <c r="G30" i="25"/>
  <c r="G31" i="25"/>
  <c r="G32" i="25"/>
  <c r="G33" i="25"/>
  <c r="G35" i="25" a="1"/>
  <c r="G35" i="25"/>
  <c r="M31" i="14"/>
  <c r="M47" i="14"/>
  <c r="T33" i="14"/>
  <c r="T49" i="14"/>
  <c r="T58" i="14"/>
  <c r="D9" i="19"/>
  <c r="D18" i="19"/>
  <c r="D22" i="19"/>
  <c r="D24" i="19"/>
  <c r="D48" i="19"/>
  <c r="D49" i="19"/>
  <c r="D53" i="19"/>
  <c r="D63" i="19"/>
  <c r="D66" i="19"/>
  <c r="U37" i="19"/>
  <c r="U53" i="19"/>
  <c r="N31" i="19"/>
  <c r="N47" i="19"/>
  <c r="Q41" i="14"/>
  <c r="Q57" i="14"/>
  <c r="Q58" i="14"/>
  <c r="Q39" i="14"/>
  <c r="Q55" i="14"/>
  <c r="Q37" i="14"/>
  <c r="Q53" i="14"/>
  <c r="Q40" i="14"/>
  <c r="Q56" i="14"/>
  <c r="Q38" i="14"/>
  <c r="Q54" i="14"/>
  <c r="Q30" i="14"/>
  <c r="Q46" i="14"/>
  <c r="P38" i="14"/>
  <c r="P54" i="14"/>
  <c r="T39" i="19"/>
  <c r="T55" i="19"/>
  <c r="S32" i="19"/>
  <c r="S48" i="19"/>
  <c r="R38" i="14"/>
  <c r="R54" i="14"/>
  <c r="R37" i="14"/>
  <c r="R53" i="14"/>
  <c r="R39" i="14"/>
  <c r="R55" i="14"/>
  <c r="R40" i="14"/>
  <c r="R56" i="14"/>
  <c r="R41" i="14"/>
  <c r="R57" i="14"/>
  <c r="U29" i="19"/>
  <c r="U45" i="19"/>
  <c r="P29" i="19"/>
  <c r="P45" i="19"/>
  <c r="N30" i="14"/>
  <c r="N46" i="14"/>
  <c r="L39" i="19"/>
  <c r="L55" i="19"/>
  <c r="L40" i="19"/>
  <c r="L56" i="19"/>
  <c r="L37" i="19"/>
  <c r="L53" i="19"/>
  <c r="L38" i="19"/>
  <c r="L54" i="19"/>
  <c r="L58" i="19"/>
  <c r="L41" i="19"/>
  <c r="L57" i="19"/>
  <c r="L37" i="14"/>
  <c r="L34" i="14"/>
  <c r="L53" i="14"/>
  <c r="S31" i="19"/>
  <c r="S47" i="19"/>
  <c r="S29" i="19"/>
  <c r="S45" i="19"/>
  <c r="V41" i="19"/>
  <c r="V57" i="19"/>
  <c r="V30" i="19"/>
  <c r="V46" i="19"/>
  <c r="V58" i="19"/>
  <c r="U30" i="14"/>
  <c r="U46" i="14"/>
  <c r="O33" i="14"/>
  <c r="O49" i="14"/>
  <c r="O32" i="14"/>
  <c r="O48" i="14"/>
  <c r="V39" i="14"/>
  <c r="V55" i="14"/>
  <c r="O33" i="19"/>
  <c r="O49" i="19"/>
  <c r="O40" i="19"/>
  <c r="O56" i="19"/>
  <c r="Q33" i="14"/>
  <c r="Q34" i="14"/>
  <c r="Q49" i="14"/>
  <c r="N32" i="14"/>
  <c r="N48" i="14"/>
  <c r="L29" i="19"/>
  <c r="L45" i="19"/>
  <c r="S40" i="19"/>
  <c r="S56" i="19"/>
  <c r="U32" i="14"/>
  <c r="U48" i="14"/>
  <c r="O29" i="14"/>
  <c r="O45" i="14"/>
  <c r="V29" i="14"/>
  <c r="V45" i="14"/>
  <c r="R37" i="19"/>
  <c r="R53" i="19"/>
  <c r="T37" i="14"/>
  <c r="T53" i="14"/>
  <c r="R32" i="14"/>
  <c r="R48" i="14"/>
  <c r="Q32" i="14"/>
  <c r="Q48" i="14"/>
  <c r="P29" i="14"/>
  <c r="P45" i="14"/>
  <c r="U31" i="14"/>
  <c r="U47" i="14"/>
  <c r="R40" i="19"/>
  <c r="R56" i="19"/>
  <c r="U33" i="19"/>
  <c r="U49" i="19"/>
  <c r="N33" i="19"/>
  <c r="N49" i="19"/>
  <c r="Q31" i="14"/>
  <c r="Q47" i="14"/>
  <c r="Q29" i="14"/>
  <c r="Q45" i="14"/>
  <c r="P33" i="14"/>
  <c r="P49" i="14"/>
  <c r="L33" i="14"/>
  <c r="L49" i="14"/>
  <c r="Q33" i="19"/>
  <c r="Q41" i="19"/>
  <c r="Q34" i="19"/>
  <c r="Q49" i="19"/>
  <c r="V37" i="19"/>
  <c r="V53" i="19"/>
  <c r="O38" i="14"/>
  <c r="O54" i="14"/>
  <c r="V40" i="14"/>
  <c r="V56" i="14"/>
  <c r="V37" i="14"/>
  <c r="V53" i="14"/>
  <c r="V38" i="14"/>
  <c r="V54" i="14"/>
  <c r="V41" i="14"/>
  <c r="V57" i="14"/>
  <c r="O37" i="19"/>
  <c r="O53" i="19"/>
  <c r="T29" i="19"/>
  <c r="T45" i="19"/>
  <c r="R41" i="19"/>
  <c r="R57" i="19"/>
  <c r="U39" i="19"/>
  <c r="U55" i="19"/>
  <c r="P41" i="19"/>
  <c r="P57" i="19"/>
  <c r="N37" i="19"/>
  <c r="N53" i="19"/>
  <c r="N40" i="19"/>
  <c r="N56" i="19"/>
  <c r="N38" i="19"/>
  <c r="N54" i="19"/>
  <c r="N58" i="19"/>
  <c r="N41" i="19"/>
  <c r="N57" i="19"/>
  <c r="N39" i="19"/>
  <c r="N55" i="19"/>
  <c r="P31" i="14"/>
  <c r="P47" i="14"/>
  <c r="L39" i="14"/>
  <c r="L55" i="14"/>
  <c r="V40" i="19"/>
  <c r="V56" i="19"/>
  <c r="U29" i="14"/>
  <c r="U45" i="14"/>
  <c r="U32" i="19"/>
  <c r="U48" i="19"/>
  <c r="P32" i="14"/>
  <c r="P48" i="14"/>
  <c r="L30" i="19"/>
  <c r="L46" i="19"/>
  <c r="S41" i="19"/>
  <c r="S57" i="19"/>
  <c r="S37" i="19"/>
  <c r="S53" i="19"/>
  <c r="S39" i="19"/>
  <c r="S55" i="19"/>
  <c r="S38" i="19"/>
  <c r="S54" i="19"/>
  <c r="T41" i="19"/>
  <c r="T57" i="19"/>
  <c r="R30" i="14"/>
  <c r="R46" i="14"/>
  <c r="P37" i="19"/>
  <c r="P53" i="19"/>
  <c r="P38" i="19"/>
  <c r="P54" i="19"/>
  <c r="P58" i="19"/>
  <c r="P40" i="19"/>
  <c r="P56" i="19"/>
  <c r="P39" i="19"/>
  <c r="P55" i="19"/>
  <c r="P30" i="14"/>
  <c r="P46" i="14"/>
  <c r="M30" i="19"/>
  <c r="M46" i="19"/>
  <c r="S38" i="14"/>
  <c r="S54" i="14"/>
  <c r="L38" i="14"/>
  <c r="L54" i="14"/>
  <c r="L40" i="14"/>
  <c r="L56" i="14"/>
  <c r="L41" i="14"/>
  <c r="L57" i="14"/>
  <c r="L58" i="14"/>
  <c r="L29" i="14"/>
  <c r="L45" i="14"/>
  <c r="Q40" i="19"/>
  <c r="Q56" i="19"/>
  <c r="U38" i="14"/>
  <c r="U54" i="14"/>
  <c r="O41" i="14"/>
  <c r="O57" i="14"/>
  <c r="O58" i="14"/>
  <c r="O40" i="14"/>
  <c r="O56" i="14"/>
  <c r="V31" i="14"/>
  <c r="V47" i="14"/>
  <c r="O41" i="19"/>
  <c r="O57" i="19"/>
  <c r="T31" i="19"/>
  <c r="T47" i="19"/>
  <c r="R30" i="19"/>
  <c r="R46" i="19"/>
  <c r="R58" i="19"/>
  <c r="R39" i="19"/>
  <c r="R55" i="19"/>
  <c r="N40" i="14"/>
  <c r="N56" i="14"/>
  <c r="Q38" i="19"/>
  <c r="Q54" i="19"/>
  <c r="Q58" i="19"/>
  <c r="O37" i="14"/>
  <c r="O53" i="14"/>
  <c r="T38" i="19"/>
  <c r="T54" i="19"/>
  <c r="T29" i="14"/>
  <c r="T45" i="14"/>
  <c r="U38" i="19"/>
  <c r="U54" i="19"/>
  <c r="N32" i="19"/>
  <c r="N48" i="19"/>
  <c r="P37" i="14"/>
  <c r="P53" i="14"/>
  <c r="M29" i="19"/>
  <c r="M45" i="19"/>
  <c r="S39" i="14"/>
  <c r="S55" i="14"/>
  <c r="Q31" i="19"/>
  <c r="Q47" i="19"/>
  <c r="U39" i="14"/>
  <c r="U55" i="14"/>
  <c r="O30" i="19"/>
  <c r="O46" i="19"/>
  <c r="M30" i="14"/>
  <c r="M46" i="14"/>
  <c r="M32" i="14"/>
  <c r="M48" i="14"/>
  <c r="T31" i="14"/>
  <c r="T47" i="14"/>
  <c r="R29" i="14"/>
  <c r="R45" i="14"/>
  <c r="R31" i="14"/>
  <c r="R47" i="14"/>
  <c r="U41" i="19"/>
  <c r="U57" i="19"/>
  <c r="N39" i="14"/>
  <c r="N55" i="14"/>
  <c r="N29" i="14"/>
  <c r="N45" i="14"/>
  <c r="S40" i="14"/>
  <c r="S56" i="14"/>
  <c r="S30" i="19"/>
  <c r="S46" i="19"/>
  <c r="S58" i="19"/>
  <c r="Q57" i="19"/>
  <c r="T37" i="19"/>
  <c r="T53" i="19"/>
  <c r="T40" i="19"/>
  <c r="T56" i="19"/>
  <c r="M37" i="14"/>
  <c r="M53" i="14"/>
  <c r="N29" i="19"/>
  <c r="N45" i="19"/>
  <c r="P41" i="14"/>
  <c r="P57" i="14"/>
  <c r="P58" i="14"/>
  <c r="P40" i="14"/>
  <c r="P56" i="14"/>
  <c r="P39" i="14"/>
  <c r="P55" i="14"/>
  <c r="S33" i="14"/>
  <c r="S49" i="14"/>
  <c r="S58" i="14"/>
  <c r="Q37" i="19"/>
  <c r="Q53" i="19"/>
  <c r="V33" i="14"/>
  <c r="V49" i="14"/>
  <c r="V58" i="14"/>
  <c r="M33" i="19"/>
  <c r="M49" i="19"/>
  <c r="V39" i="19"/>
  <c r="V55" i="19"/>
  <c r="V38" i="19"/>
  <c r="V54" i="19"/>
  <c r="Q32" i="19"/>
  <c r="Q48" i="19"/>
  <c r="V33" i="19"/>
  <c r="V49" i="19"/>
  <c r="O32" i="19"/>
  <c r="O48" i="19"/>
  <c r="R38" i="19"/>
  <c r="R54" i="19"/>
  <c r="R31" i="19"/>
  <c r="R47" i="19"/>
  <c r="U40" i="14"/>
  <c r="U56" i="14"/>
  <c r="T30" i="19"/>
  <c r="T46" i="19"/>
  <c r="T58" i="19"/>
  <c r="R29" i="19"/>
  <c r="R45" i="19"/>
  <c r="N41" i="14"/>
  <c r="N57" i="14"/>
  <c r="N58" i="14"/>
  <c r="S31" i="14"/>
  <c r="S47" i="14"/>
  <c r="L32" i="14"/>
  <c r="L48" i="14"/>
  <c r="Q39" i="19"/>
  <c r="Q55" i="19"/>
  <c r="V30" i="14"/>
  <c r="V46" i="14"/>
  <c r="R32" i="19"/>
  <c r="R48" i="19"/>
  <c r="M38" i="14"/>
  <c r="M54" i="14"/>
  <c r="P32" i="19"/>
  <c r="P48" i="19"/>
  <c r="N31" i="14"/>
  <c r="N47" i="14"/>
  <c r="M31" i="19"/>
  <c r="M47" i="19"/>
  <c r="L32" i="19"/>
  <c r="L48" i="19"/>
  <c r="L31" i="19"/>
  <c r="L47" i="19"/>
  <c r="S32" i="14"/>
  <c r="S48" i="14"/>
  <c r="U33" i="14"/>
  <c r="U49" i="14"/>
  <c r="U58" i="14"/>
  <c r="O30" i="14"/>
  <c r="O46" i="14"/>
  <c r="V32" i="14"/>
  <c r="V48" i="14"/>
  <c r="M29" i="14"/>
  <c r="M45" i="14"/>
  <c r="T39" i="14"/>
  <c r="T55" i="14"/>
  <c r="T38" i="14"/>
  <c r="T54" i="14"/>
  <c r="T40" i="14"/>
  <c r="T56" i="14"/>
  <c r="T41" i="14"/>
  <c r="T57" i="14"/>
  <c r="R33" i="14"/>
  <c r="R49" i="14"/>
  <c r="R58" i="14"/>
  <c r="P33" i="19"/>
  <c r="P49" i="19"/>
  <c r="M40" i="19"/>
  <c r="M56" i="19"/>
  <c r="M38" i="19"/>
  <c r="M54" i="19"/>
  <c r="M58" i="19"/>
  <c r="M37" i="19"/>
  <c r="M53" i="19"/>
  <c r="M39" i="19"/>
  <c r="M55" i="19"/>
  <c r="M41" i="19"/>
  <c r="M57" i="19"/>
  <c r="L31" i="14"/>
  <c r="L47" i="14"/>
  <c r="O31" i="19"/>
  <c r="O47" i="19"/>
  <c r="M33" i="14"/>
  <c r="M49" i="14"/>
  <c r="T30" i="14"/>
  <c r="T46" i="14"/>
  <c r="N30" i="19"/>
  <c r="N46" i="19"/>
  <c r="S29" i="14"/>
  <c r="S45" i="14"/>
  <c r="V31" i="19"/>
  <c r="V47" i="19"/>
  <c r="O39" i="14"/>
  <c r="O55" i="14"/>
  <c r="T33" i="19"/>
  <c r="T49" i="19"/>
  <c r="M39" i="14"/>
  <c r="M55" i="14"/>
  <c r="M40" i="14"/>
  <c r="M56" i="14"/>
  <c r="M41" i="14"/>
  <c r="M57" i="14"/>
  <c r="M58" i="14"/>
  <c r="N37" i="14"/>
  <c r="N53" i="14"/>
  <c r="N38" i="14"/>
  <c r="N54" i="14"/>
  <c r="L33" i="19"/>
  <c r="L49" i="19"/>
  <c r="S30" i="14"/>
  <c r="S46" i="14"/>
  <c r="L34" i="19"/>
  <c r="L30" i="14"/>
  <c r="L46" i="14"/>
  <c r="Q30" i="19"/>
  <c r="Q46" i="19"/>
  <c r="U30" i="19"/>
  <c r="U46" i="19"/>
  <c r="U58" i="19"/>
  <c r="N33" i="14"/>
  <c r="N49" i="14"/>
  <c r="O38" i="19"/>
  <c r="O54" i="19"/>
  <c r="O58" i="19"/>
  <c r="P30" i="19"/>
  <c r="P46" i="19"/>
  <c r="V29" i="19"/>
  <c r="V45" i="19"/>
  <c r="U37" i="14"/>
  <c r="U53" i="14"/>
  <c r="U41" i="14"/>
  <c r="U57" i="14"/>
  <c r="O29" i="19"/>
  <c r="O45" i="19"/>
  <c r="R33" i="19"/>
  <c r="R49" i="19"/>
  <c r="T32" i="14"/>
  <c r="T48" i="14"/>
  <c r="U40" i="19"/>
  <c r="U56" i="19"/>
  <c r="U31" i="19"/>
  <c r="U47" i="19"/>
  <c r="M32" i="19"/>
  <c r="M48" i="19"/>
  <c r="S37" i="14"/>
  <c r="S53" i="14"/>
  <c r="S41" i="14"/>
  <c r="S57" i="14"/>
  <c r="Q29" i="19"/>
  <c r="Q45" i="19"/>
  <c r="V32" i="19"/>
  <c r="V48" i="19"/>
  <c r="O39" i="19"/>
  <c r="O55" i="19"/>
  <c r="T32" i="19"/>
  <c r="T48" i="19"/>
  <c r="P31" i="19"/>
  <c r="P47" i="19"/>
  <c r="S33" i="19"/>
  <c r="S49" i="19"/>
  <c r="O31" i="14"/>
  <c r="O47" i="14"/>
  <c r="G25" i="26" a="1"/>
  <c r="G25" i="26"/>
  <c r="G26" i="26"/>
  <c r="G27" i="26"/>
  <c r="G28" i="26"/>
  <c r="G29" i="26"/>
  <c r="G30" i="26"/>
  <c r="G31" i="26"/>
  <c r="G32" i="26"/>
  <c r="G33" i="26"/>
  <c r="G35" i="26"/>
  <c r="G25" i="23" a="1"/>
  <c r="G25" i="23"/>
  <c r="G26" i="23"/>
  <c r="G27" i="23"/>
  <c r="G28" i="23"/>
  <c r="G29" i="23"/>
  <c r="G30" i="23"/>
  <c r="G31" i="23"/>
  <c r="G32" i="23"/>
  <c r="G33" i="23"/>
  <c r="G35" i="23"/>
  <c r="G23" i="26" a="1"/>
  <c r="G23" i="26"/>
  <c r="G23" i="23"/>
  <c r="G25" i="24" a="1"/>
  <c r="G25" i="24"/>
  <c r="G26" i="24"/>
  <c r="G27" i="24"/>
  <c r="G28" i="24"/>
  <c r="G29" i="24"/>
  <c r="G30" i="24"/>
  <c r="G31" i="24"/>
  <c r="G32" i="24"/>
  <c r="G33" i="24"/>
  <c r="G35" i="24"/>
  <c r="G23" i="24"/>
  <c r="G25" i="21" a="1"/>
  <c r="G25" i="21"/>
  <c r="G26" i="21"/>
  <c r="G27" i="21"/>
  <c r="G28" i="21"/>
  <c r="G29" i="21"/>
  <c r="G30" i="21"/>
  <c r="G31" i="21"/>
  <c r="G32" i="21"/>
  <c r="G33" i="21"/>
  <c r="G35" i="21"/>
  <c r="H22" i="9"/>
  <c r="D10" i="9"/>
  <c r="D21" i="9"/>
  <c r="D11" i="9"/>
  <c r="D22" i="9"/>
  <c r="D24" i="9"/>
  <c r="D35" i="9"/>
  <c r="D38" i="9"/>
  <c r="M29" i="9"/>
  <c r="M26" i="9"/>
  <c r="D50" i="19"/>
  <c r="H23" i="9"/>
  <c r="Q37" i="9"/>
  <c r="Q53" i="9"/>
  <c r="O37" i="9"/>
  <c r="O53" i="9"/>
  <c r="T37" i="9"/>
  <c r="T53" i="9"/>
  <c r="W39" i="9"/>
  <c r="W55" i="9"/>
  <c r="P39" i="9"/>
  <c r="P55" i="9"/>
  <c r="V39" i="9"/>
  <c r="V55" i="9"/>
  <c r="R29" i="9"/>
  <c r="R45" i="9"/>
  <c r="V29" i="9"/>
  <c r="V45" i="9"/>
  <c r="U29" i="9"/>
  <c r="U45" i="9"/>
  <c r="N31" i="9"/>
  <c r="N47" i="9"/>
  <c r="N41" i="9"/>
  <c r="N57" i="9"/>
  <c r="T41" i="9"/>
  <c r="T57" i="9"/>
  <c r="U41" i="9"/>
  <c r="U57" i="9"/>
  <c r="O38" i="9"/>
  <c r="O54" i="9"/>
  <c r="O75" i="9"/>
  <c r="R38" i="9"/>
  <c r="R54" i="9"/>
  <c r="R75" i="9"/>
  <c r="T38" i="9"/>
  <c r="T54" i="9"/>
  <c r="T75" i="9"/>
  <c r="M37" i="9"/>
  <c r="M53" i="9"/>
  <c r="R37" i="9"/>
  <c r="R53" i="9"/>
  <c r="T40" i="9"/>
  <c r="T56" i="9"/>
  <c r="W40" i="9"/>
  <c r="W56" i="9"/>
  <c r="U39" i="9"/>
  <c r="U55" i="9"/>
  <c r="S39" i="9"/>
  <c r="S55" i="9"/>
  <c r="N39" i="9"/>
  <c r="N55" i="9"/>
  <c r="N30" i="9"/>
  <c r="N46" i="9"/>
  <c r="O30" i="9"/>
  <c r="O46" i="9"/>
  <c r="Q30" i="9"/>
  <c r="Q46" i="9"/>
  <c r="O32" i="9"/>
  <c r="O48" i="9"/>
  <c r="Q32" i="9"/>
  <c r="Q48" i="9"/>
  <c r="T29" i="9"/>
  <c r="T45" i="9"/>
  <c r="M45" i="9"/>
  <c r="S29" i="9"/>
  <c r="S45" i="9"/>
  <c r="P31" i="9"/>
  <c r="P47" i="9"/>
  <c r="M31" i="9"/>
  <c r="M47" i="9"/>
  <c r="S31" i="9"/>
  <c r="S47" i="9"/>
  <c r="T33" i="9"/>
  <c r="T49" i="9"/>
  <c r="M33" i="9"/>
  <c r="M49" i="9"/>
  <c r="S33" i="9"/>
  <c r="S49" i="9"/>
  <c r="V41" i="9"/>
  <c r="V57" i="9"/>
  <c r="M41" i="9"/>
  <c r="M57" i="9"/>
  <c r="S41" i="9"/>
  <c r="S57" i="9"/>
  <c r="S38" i="9"/>
  <c r="S54" i="9"/>
  <c r="S75" i="9"/>
  <c r="W38" i="9"/>
  <c r="W54" i="9"/>
  <c r="W75" i="9"/>
  <c r="V38" i="9"/>
  <c r="V54" i="9"/>
  <c r="V75" i="9"/>
  <c r="U37" i="9"/>
  <c r="U53" i="9"/>
  <c r="P37" i="9"/>
  <c r="P53" i="9"/>
  <c r="V37" i="9"/>
  <c r="V53" i="9"/>
  <c r="M40" i="9"/>
  <c r="M56" i="9"/>
  <c r="P40" i="9"/>
  <c r="P56" i="9"/>
  <c r="U40" i="9"/>
  <c r="U56" i="9"/>
  <c r="O39" i="9"/>
  <c r="O55" i="9"/>
  <c r="R39" i="9"/>
  <c r="R55" i="9"/>
  <c r="V30" i="9"/>
  <c r="V46" i="9"/>
  <c r="S30" i="9"/>
  <c r="S46" i="9"/>
  <c r="U30" i="9"/>
  <c r="U46" i="9"/>
  <c r="T32" i="9"/>
  <c r="T48" i="9"/>
  <c r="S32" i="9"/>
  <c r="S48" i="9"/>
  <c r="U32" i="9"/>
  <c r="U48" i="9"/>
  <c r="N29" i="9"/>
  <c r="N45" i="9"/>
  <c r="Q29" i="9"/>
  <c r="Q45" i="9"/>
  <c r="W29" i="9"/>
  <c r="W45" i="9"/>
  <c r="R31" i="9"/>
  <c r="R47" i="9"/>
  <c r="Q31" i="9"/>
  <c r="Q47" i="9"/>
  <c r="W31" i="9"/>
  <c r="W47" i="9"/>
  <c r="N33" i="9"/>
  <c r="N49" i="9"/>
  <c r="Q33" i="9"/>
  <c r="Q49" i="9"/>
  <c r="W33" i="9"/>
  <c r="W49" i="9"/>
  <c r="Q41" i="9"/>
  <c r="Q57" i="9"/>
  <c r="W41" i="9"/>
  <c r="W57" i="9"/>
  <c r="M38" i="9"/>
  <c r="M54" i="9"/>
  <c r="M75" i="9"/>
  <c r="Q38" i="9"/>
  <c r="Q54" i="9"/>
  <c r="Q75" i="9"/>
  <c r="O40" i="9"/>
  <c r="O56" i="9"/>
  <c r="N40" i="9"/>
  <c r="N56" i="9"/>
  <c r="V40" i="9"/>
  <c r="V56" i="9"/>
  <c r="P30" i="9"/>
  <c r="P46" i="9"/>
  <c r="W30" i="9"/>
  <c r="W46" i="9"/>
  <c r="P32" i="9"/>
  <c r="P48" i="9"/>
  <c r="N32" i="9"/>
  <c r="N48" i="9"/>
  <c r="W32" i="9"/>
  <c r="W48" i="9"/>
  <c r="U31" i="9"/>
  <c r="U47" i="9"/>
  <c r="R33" i="9"/>
  <c r="R49" i="9"/>
  <c r="V33" i="9"/>
  <c r="V49" i="9"/>
  <c r="U33" i="9"/>
  <c r="U49" i="9"/>
  <c r="B5" i="17" a="1"/>
  <c r="B6" i="17"/>
  <c r="B2" i="17"/>
  <c r="D8" i="17"/>
  <c r="C11" i="17"/>
  <c r="B14" i="17"/>
  <c r="D16" i="17"/>
  <c r="C19" i="17"/>
  <c r="B22" i="17"/>
  <c r="D24" i="17"/>
  <c r="C27" i="17"/>
  <c r="B30" i="17"/>
  <c r="D32" i="17"/>
  <c r="C35" i="17"/>
  <c r="B38" i="17"/>
  <c r="D40" i="17"/>
  <c r="C43" i="17"/>
  <c r="B46" i="17"/>
  <c r="D48" i="17"/>
  <c r="C51" i="17"/>
  <c r="B54" i="17"/>
  <c r="D56" i="17"/>
  <c r="C59" i="17"/>
  <c r="B62" i="17"/>
  <c r="D64" i="17"/>
  <c r="C67" i="17"/>
  <c r="B70" i="17"/>
  <c r="D72" i="17"/>
  <c r="C75" i="17"/>
  <c r="B78" i="17"/>
  <c r="D80" i="17"/>
  <c r="C83" i="17"/>
  <c r="B86" i="17"/>
  <c r="D88" i="17"/>
  <c r="C91" i="17"/>
  <c r="B94" i="17"/>
  <c r="D96" i="17"/>
  <c r="C99" i="17"/>
  <c r="B102" i="17"/>
  <c r="D104" i="17"/>
  <c r="C107" i="17"/>
  <c r="B110" i="17"/>
  <c r="D112" i="17"/>
  <c r="C115" i="17"/>
  <c r="B118" i="17"/>
  <c r="D120" i="17"/>
  <c r="C123" i="17"/>
  <c r="B126" i="17"/>
  <c r="D128" i="17"/>
  <c r="C131" i="17"/>
  <c r="B134" i="17"/>
  <c r="D136" i="17"/>
  <c r="C139" i="17"/>
  <c r="B142" i="17"/>
  <c r="C143" i="17"/>
  <c r="D144" i="17"/>
  <c r="B146" i="17"/>
  <c r="C147" i="17"/>
  <c r="D148" i="17"/>
  <c r="B150" i="17"/>
  <c r="C151" i="17"/>
  <c r="D152" i="17"/>
  <c r="B154" i="17"/>
  <c r="C155" i="17"/>
  <c r="D156" i="17"/>
  <c r="B158" i="17"/>
  <c r="C159" i="17"/>
  <c r="D160" i="17"/>
  <c r="B162" i="17"/>
  <c r="C163" i="17"/>
  <c r="D164" i="17"/>
  <c r="B166" i="17"/>
  <c r="C167" i="17"/>
  <c r="D168" i="17"/>
  <c r="B170" i="17"/>
  <c r="C171" i="17"/>
  <c r="D172" i="17"/>
  <c r="B174" i="17"/>
  <c r="C175" i="17"/>
  <c r="D176" i="17"/>
  <c r="B178" i="17"/>
  <c r="C179" i="17"/>
  <c r="D180" i="17"/>
  <c r="B182" i="17"/>
  <c r="C183" i="17"/>
  <c r="D184" i="17"/>
  <c r="B186" i="17"/>
  <c r="C187" i="17"/>
  <c r="D188" i="17"/>
  <c r="B190" i="17"/>
  <c r="C191" i="17"/>
  <c r="D192" i="17"/>
  <c r="B194" i="17"/>
  <c r="C195" i="17"/>
  <c r="D196" i="17"/>
  <c r="B198" i="17"/>
  <c r="C199" i="17"/>
  <c r="D200" i="17"/>
  <c r="B202" i="17"/>
  <c r="C203" i="17"/>
  <c r="D204" i="17"/>
  <c r="B206" i="17"/>
  <c r="C207" i="17"/>
  <c r="D208" i="17"/>
  <c r="B210" i="17"/>
  <c r="C211" i="17"/>
  <c r="D212" i="17"/>
  <c r="B214" i="17"/>
  <c r="C215" i="17"/>
  <c r="D216" i="17"/>
  <c r="B218" i="17"/>
  <c r="C219" i="17"/>
  <c r="D220" i="17"/>
  <c r="B222" i="17"/>
  <c r="C223" i="17"/>
  <c r="D224" i="17"/>
  <c r="B226" i="17"/>
  <c r="C227" i="17"/>
  <c r="D228" i="17"/>
  <c r="B230" i="17"/>
  <c r="C231" i="17"/>
  <c r="D232" i="17"/>
  <c r="B234" i="17"/>
  <c r="C235" i="17"/>
  <c r="D236" i="17"/>
  <c r="B238" i="17"/>
  <c r="C239" i="17"/>
  <c r="D240" i="17"/>
  <c r="B242" i="17"/>
  <c r="C243" i="17"/>
  <c r="D244" i="17"/>
  <c r="B246" i="17"/>
  <c r="C247" i="17"/>
  <c r="D248" i="17"/>
  <c r="B250" i="17"/>
  <c r="C251" i="17"/>
  <c r="D252" i="17"/>
  <c r="B254" i="17"/>
  <c r="C255" i="17"/>
  <c r="D256" i="17"/>
  <c r="B258" i="17"/>
  <c r="C259" i="17"/>
  <c r="D260" i="17"/>
  <c r="B262" i="17"/>
  <c r="C263" i="17"/>
  <c r="D264" i="17"/>
  <c r="B266" i="17"/>
  <c r="C267" i="17"/>
  <c r="D268" i="17"/>
  <c r="B270" i="17"/>
  <c r="C271" i="17"/>
  <c r="D272" i="17"/>
  <c r="B274" i="17"/>
  <c r="C275" i="17"/>
  <c r="D276" i="17"/>
  <c r="B278" i="17"/>
  <c r="C279" i="17"/>
  <c r="D280" i="17"/>
  <c r="B282" i="17"/>
  <c r="C283" i="17"/>
  <c r="D284" i="17"/>
  <c r="B286" i="17"/>
  <c r="C287" i="17"/>
  <c r="D288" i="17"/>
  <c r="B290" i="17"/>
  <c r="C291" i="17"/>
  <c r="D292" i="17"/>
  <c r="B294" i="17"/>
  <c r="C295" i="17"/>
  <c r="D296" i="17"/>
  <c r="B298" i="17"/>
  <c r="C299" i="17"/>
  <c r="D300" i="17"/>
  <c r="B302" i="17"/>
  <c r="C303" i="17"/>
  <c r="D304" i="17"/>
  <c r="B306" i="17"/>
  <c r="C307" i="17"/>
  <c r="D308" i="17"/>
  <c r="B310" i="17"/>
  <c r="C311" i="17"/>
  <c r="D312" i="17"/>
  <c r="B314" i="17"/>
  <c r="C315" i="17"/>
  <c r="D316" i="17"/>
  <c r="B318" i="17"/>
  <c r="C319" i="17"/>
  <c r="D320" i="17"/>
  <c r="B322" i="17"/>
  <c r="C323" i="17"/>
  <c r="D324" i="17"/>
  <c r="B326" i="17"/>
  <c r="C327" i="17"/>
  <c r="D328" i="17"/>
  <c r="B330" i="17"/>
  <c r="C331" i="17"/>
  <c r="D332" i="17"/>
  <c r="B334" i="17"/>
  <c r="C335" i="17"/>
  <c r="D336" i="17"/>
  <c r="B338" i="17"/>
  <c r="C339" i="17"/>
  <c r="D340" i="17"/>
  <c r="B342" i="17"/>
  <c r="C343" i="17"/>
  <c r="D344" i="17"/>
  <c r="B346" i="17"/>
  <c r="C347" i="17"/>
  <c r="D348" i="17"/>
  <c r="B350" i="17"/>
  <c r="C351" i="17"/>
  <c r="D352" i="17"/>
  <c r="B354" i="17"/>
  <c r="C355" i="17"/>
  <c r="D356" i="17"/>
  <c r="B358" i="17"/>
  <c r="C359" i="17"/>
  <c r="D360" i="17"/>
  <c r="B362" i="17"/>
  <c r="C363" i="17"/>
  <c r="D364" i="17"/>
  <c r="B366" i="17"/>
  <c r="C367" i="17"/>
  <c r="D368" i="17"/>
  <c r="B370" i="17"/>
  <c r="C371" i="17"/>
  <c r="D372" i="17"/>
  <c r="B374" i="17"/>
  <c r="C375" i="17"/>
  <c r="D376" i="17"/>
  <c r="B378" i="17"/>
  <c r="C379" i="17"/>
  <c r="D380" i="17"/>
  <c r="B382" i="17"/>
  <c r="C383" i="17"/>
  <c r="D384" i="17"/>
  <c r="B386" i="17"/>
  <c r="C387" i="17"/>
  <c r="D388" i="17"/>
  <c r="B390" i="17"/>
  <c r="C391" i="17"/>
  <c r="D392" i="17"/>
  <c r="B394" i="17"/>
  <c r="C395" i="17"/>
  <c r="D396" i="17"/>
  <c r="B398" i="17"/>
  <c r="C399" i="17"/>
  <c r="D400" i="17"/>
  <c r="B402" i="17"/>
  <c r="C403" i="17"/>
  <c r="D404" i="17"/>
  <c r="B406" i="17"/>
  <c r="C407" i="17"/>
  <c r="D408" i="17"/>
  <c r="B410" i="17"/>
  <c r="C411" i="17"/>
  <c r="D412" i="17"/>
  <c r="B414" i="17"/>
  <c r="C415" i="17"/>
  <c r="D416" i="17"/>
  <c r="B418" i="17"/>
  <c r="C419" i="17"/>
  <c r="D420" i="17"/>
  <c r="B422" i="17"/>
  <c r="C423" i="17"/>
  <c r="D424" i="17"/>
  <c r="B426" i="17"/>
  <c r="C427" i="17"/>
  <c r="D428" i="17"/>
  <c r="B430" i="17"/>
  <c r="C431" i="17"/>
  <c r="D432" i="17"/>
  <c r="B434" i="17"/>
  <c r="C435" i="17"/>
  <c r="D436" i="17"/>
  <c r="B438" i="17"/>
  <c r="C439" i="17"/>
  <c r="D440" i="17"/>
  <c r="B442" i="17"/>
  <c r="C443" i="17"/>
  <c r="D444" i="17"/>
  <c r="B446" i="17"/>
  <c r="C447" i="17"/>
  <c r="D448" i="17"/>
  <c r="B450" i="17"/>
  <c r="C451" i="17"/>
  <c r="D452" i="17"/>
  <c r="B454" i="17"/>
  <c r="C455" i="17"/>
  <c r="D456" i="17"/>
  <c r="B458" i="17"/>
  <c r="C459" i="17"/>
  <c r="D460" i="17"/>
  <c r="B462" i="17"/>
  <c r="C463" i="17"/>
  <c r="D464" i="17"/>
  <c r="B466" i="17"/>
  <c r="C467" i="17"/>
  <c r="D468" i="17"/>
  <c r="B470" i="17"/>
  <c r="C471" i="17"/>
  <c r="D472" i="17"/>
  <c r="B474" i="17"/>
  <c r="C475" i="17"/>
  <c r="D476" i="17"/>
  <c r="B478" i="17"/>
  <c r="C479" i="17"/>
  <c r="D480" i="17"/>
  <c r="B482" i="17"/>
  <c r="C483" i="17"/>
  <c r="C5" i="17"/>
  <c r="D10" i="17"/>
  <c r="B16" i="17"/>
  <c r="C21" i="17"/>
  <c r="D26" i="17"/>
  <c r="B32" i="17"/>
  <c r="C37" i="17"/>
  <c r="D42" i="17"/>
  <c r="B48" i="17"/>
  <c r="C53" i="17"/>
  <c r="D58" i="17"/>
  <c r="B64" i="17"/>
  <c r="C69" i="17"/>
  <c r="D74" i="17"/>
  <c r="B80" i="17"/>
  <c r="C85" i="17"/>
  <c r="D90" i="17"/>
  <c r="B96" i="17"/>
  <c r="C101" i="17"/>
  <c r="D106" i="17"/>
  <c r="B112" i="17"/>
  <c r="C117" i="17"/>
  <c r="D122" i="17"/>
  <c r="B128" i="17"/>
  <c r="C133" i="17"/>
  <c r="D138" i="17"/>
  <c r="B143" i="17"/>
  <c r="D145" i="17"/>
  <c r="C148" i="17"/>
  <c r="B151" i="17"/>
  <c r="D153" i="17"/>
  <c r="C156" i="17"/>
  <c r="B159" i="17"/>
  <c r="D161" i="17"/>
  <c r="C164" i="17"/>
  <c r="B167" i="17"/>
  <c r="D169" i="17"/>
  <c r="C172" i="17"/>
  <c r="B175" i="17"/>
  <c r="D177" i="17"/>
  <c r="C180" i="17"/>
  <c r="B183" i="17"/>
  <c r="D185" i="17"/>
  <c r="C188" i="17"/>
  <c r="B191" i="17"/>
  <c r="D193" i="17"/>
  <c r="C196" i="17"/>
  <c r="B199" i="17"/>
  <c r="D201" i="17"/>
  <c r="C204" i="17"/>
  <c r="B207" i="17"/>
  <c r="D209" i="17"/>
  <c r="C212" i="17"/>
  <c r="B215" i="17"/>
  <c r="D217" i="17"/>
  <c r="C220" i="17"/>
  <c r="B223" i="17"/>
  <c r="D225" i="17"/>
  <c r="C228" i="17"/>
  <c r="B231" i="17"/>
  <c r="D233" i="17"/>
  <c r="C236" i="17"/>
  <c r="B239" i="17"/>
  <c r="D241" i="17"/>
  <c r="C244" i="17"/>
  <c r="B247" i="17"/>
  <c r="D249" i="17"/>
  <c r="C252" i="17"/>
  <c r="B255" i="17"/>
  <c r="D257" i="17"/>
  <c r="C260" i="17"/>
  <c r="B263" i="17"/>
  <c r="D265" i="17"/>
  <c r="C268" i="17"/>
  <c r="B271" i="17"/>
  <c r="D273" i="17"/>
  <c r="C276" i="17"/>
  <c r="B279" i="17"/>
  <c r="D281" i="17"/>
  <c r="C284" i="17"/>
  <c r="B287" i="17"/>
  <c r="D289" i="17"/>
  <c r="C292" i="17"/>
  <c r="B295" i="17"/>
  <c r="D297" i="17"/>
  <c r="C300" i="17"/>
  <c r="B303" i="17"/>
  <c r="D305" i="17"/>
  <c r="C308" i="17"/>
  <c r="B311" i="17"/>
  <c r="D313" i="17"/>
  <c r="C316" i="17"/>
  <c r="B319" i="17"/>
  <c r="D321" i="17"/>
  <c r="C324" i="17"/>
  <c r="B327" i="17"/>
  <c r="D329" i="17"/>
  <c r="C332" i="17"/>
  <c r="B335" i="17"/>
  <c r="D337" i="17"/>
  <c r="C340" i="17"/>
  <c r="B343" i="17"/>
  <c r="D345" i="17"/>
  <c r="C348" i="17"/>
  <c r="B351" i="17"/>
  <c r="D353" i="17"/>
  <c r="C356" i="17"/>
  <c r="B359" i="17"/>
  <c r="D361" i="17"/>
  <c r="C364" i="17"/>
  <c r="B367" i="17"/>
  <c r="D369" i="17"/>
  <c r="C372" i="17"/>
  <c r="B375" i="17"/>
  <c r="D377" i="17"/>
  <c r="C380" i="17"/>
  <c r="B383" i="17"/>
  <c r="D385" i="17"/>
  <c r="C388" i="17"/>
  <c r="B391" i="17"/>
  <c r="D393" i="17"/>
  <c r="C396" i="17"/>
  <c r="B399" i="17"/>
  <c r="D401" i="17"/>
  <c r="C404" i="17"/>
  <c r="B407" i="17"/>
  <c r="D409" i="17"/>
  <c r="C412" i="17"/>
  <c r="B415" i="17"/>
  <c r="D417" i="17"/>
  <c r="C420" i="17"/>
  <c r="B423" i="17"/>
  <c r="D425" i="17"/>
  <c r="C428" i="17"/>
  <c r="B431" i="17"/>
  <c r="D433" i="17"/>
  <c r="C436" i="17"/>
  <c r="B439" i="17"/>
  <c r="D441" i="17"/>
  <c r="C444" i="17"/>
  <c r="B447" i="17"/>
  <c r="D449" i="17"/>
  <c r="C452" i="17"/>
  <c r="B455" i="17"/>
  <c r="D457" i="17"/>
  <c r="C460" i="17"/>
  <c r="B463" i="17"/>
  <c r="D465" i="17"/>
  <c r="C468" i="17"/>
  <c r="B471" i="17"/>
  <c r="D473" i="17"/>
  <c r="C476" i="17"/>
  <c r="B479" i="17"/>
  <c r="D481" i="17"/>
  <c r="B484" i="17"/>
  <c r="C485" i="17"/>
  <c r="D486" i="17"/>
  <c r="B488" i="17"/>
  <c r="C489" i="17"/>
  <c r="D490" i="17"/>
  <c r="B492" i="17"/>
  <c r="C493" i="17"/>
  <c r="D494" i="17"/>
  <c r="B496" i="17"/>
  <c r="C497" i="17"/>
  <c r="D498" i="17"/>
  <c r="B500" i="17"/>
  <c r="C501" i="17"/>
  <c r="D502" i="17"/>
  <c r="B504" i="17"/>
  <c r="C505" i="17"/>
  <c r="D506" i="17"/>
  <c r="B508" i="17"/>
  <c r="C509" i="17"/>
  <c r="D510" i="17"/>
  <c r="B512" i="17"/>
  <c r="C513" i="17"/>
  <c r="D514" i="17"/>
  <c r="B516" i="17"/>
  <c r="C517" i="17"/>
  <c r="D518" i="17"/>
  <c r="B520" i="17"/>
  <c r="C521" i="17"/>
  <c r="D522" i="17"/>
  <c r="B524" i="17"/>
  <c r="C525" i="17"/>
  <c r="D526" i="17"/>
  <c r="B528" i="17"/>
  <c r="C529" i="17"/>
  <c r="D530" i="17"/>
  <c r="B532" i="17"/>
  <c r="C533" i="17"/>
  <c r="D534" i="17"/>
  <c r="B536" i="17"/>
  <c r="C537" i="17"/>
  <c r="D538" i="17"/>
  <c r="B540" i="17"/>
  <c r="C541" i="17"/>
  <c r="D542" i="17"/>
  <c r="B544" i="17"/>
  <c r="C545" i="17"/>
  <c r="D546" i="17"/>
  <c r="B548" i="17"/>
  <c r="C549" i="17"/>
  <c r="D550" i="17"/>
  <c r="B552" i="17"/>
  <c r="C553" i="17"/>
  <c r="D554" i="17"/>
  <c r="B556" i="17"/>
  <c r="C557" i="17"/>
  <c r="D558" i="17"/>
  <c r="B560" i="17"/>
  <c r="C561" i="17"/>
  <c r="D562" i="17"/>
  <c r="B564" i="17"/>
  <c r="C565" i="17"/>
  <c r="D566" i="17"/>
  <c r="B568" i="17"/>
  <c r="C569" i="17"/>
  <c r="D570" i="17"/>
  <c r="B572" i="17"/>
  <c r="C573" i="17"/>
  <c r="D574" i="17"/>
  <c r="B576" i="17"/>
  <c r="C577" i="17"/>
  <c r="D578" i="17"/>
  <c r="B580" i="17"/>
  <c r="C581" i="17"/>
  <c r="D582" i="17"/>
  <c r="B584" i="17"/>
  <c r="C585" i="17"/>
  <c r="D586" i="17"/>
  <c r="B588" i="17"/>
  <c r="C589" i="17"/>
  <c r="D590" i="17"/>
  <c r="B592" i="17"/>
  <c r="C593" i="17"/>
  <c r="D594" i="17"/>
  <c r="B596" i="17"/>
  <c r="C597" i="17"/>
  <c r="D598" i="17"/>
  <c r="B600" i="17"/>
  <c r="C601" i="17"/>
  <c r="D602" i="17"/>
  <c r="B604" i="17"/>
  <c r="C605" i="17"/>
  <c r="D606" i="17"/>
  <c r="B608" i="17"/>
  <c r="C609" i="17"/>
  <c r="D610" i="17"/>
  <c r="B612" i="17"/>
  <c r="C613" i="17"/>
  <c r="D614" i="17"/>
  <c r="B616" i="17"/>
  <c r="C617" i="17"/>
  <c r="D618" i="17"/>
  <c r="B620" i="17"/>
  <c r="C621" i="17"/>
  <c r="D622" i="17"/>
  <c r="B624" i="17"/>
  <c r="C625" i="17"/>
  <c r="D626" i="17"/>
  <c r="B628" i="17"/>
  <c r="C629" i="17"/>
  <c r="D630" i="17"/>
  <c r="B632" i="17"/>
  <c r="C633" i="17"/>
  <c r="D634" i="17"/>
  <c r="B636" i="17"/>
  <c r="C637" i="17"/>
  <c r="D638" i="17"/>
  <c r="B640" i="17"/>
  <c r="C641" i="17"/>
  <c r="D642" i="17"/>
  <c r="B644" i="17"/>
  <c r="C645" i="17"/>
  <c r="D646" i="17"/>
  <c r="B648" i="17"/>
  <c r="C649" i="17"/>
  <c r="D650" i="17"/>
  <c r="B652" i="17"/>
  <c r="C653" i="17"/>
  <c r="D654" i="17"/>
  <c r="B656" i="17"/>
  <c r="C657" i="17"/>
  <c r="D658" i="17"/>
  <c r="B660" i="17"/>
  <c r="C661" i="17"/>
  <c r="D662" i="17"/>
  <c r="B664" i="17"/>
  <c r="C665" i="17"/>
  <c r="D666" i="17"/>
  <c r="B668" i="17"/>
  <c r="C669" i="17"/>
  <c r="D670" i="17"/>
  <c r="B8" i="17"/>
  <c r="C13" i="17"/>
  <c r="D18" i="17"/>
  <c r="B24" i="17"/>
  <c r="C29" i="17"/>
  <c r="D34" i="17"/>
  <c r="B40" i="17"/>
  <c r="C45" i="17"/>
  <c r="D50" i="17"/>
  <c r="B56" i="17"/>
  <c r="C61" i="17"/>
  <c r="D66" i="17"/>
  <c r="B72" i="17"/>
  <c r="C77" i="17"/>
  <c r="D82" i="17"/>
  <c r="B88" i="17"/>
  <c r="C93" i="17"/>
  <c r="D98" i="17"/>
  <c r="B104" i="17"/>
  <c r="C109" i="17"/>
  <c r="D114" i="17"/>
  <c r="B120" i="17"/>
  <c r="C125" i="17"/>
  <c r="D130" i="17"/>
  <c r="B136" i="17"/>
  <c r="C141" i="17"/>
  <c r="C144" i="17"/>
  <c r="B147" i="17"/>
  <c r="D149" i="17"/>
  <c r="C152" i="17"/>
  <c r="B155" i="17"/>
  <c r="D157" i="17"/>
  <c r="C160" i="17"/>
  <c r="B163" i="17"/>
  <c r="D165" i="17"/>
  <c r="C168" i="17"/>
  <c r="B171" i="17"/>
  <c r="D173" i="17"/>
  <c r="C176" i="17"/>
  <c r="B179" i="17"/>
  <c r="D181" i="17"/>
  <c r="C184" i="17"/>
  <c r="B187" i="17"/>
  <c r="D189" i="17"/>
  <c r="C192" i="17"/>
  <c r="B195" i="17"/>
  <c r="D197" i="17"/>
  <c r="C200" i="17"/>
  <c r="B203" i="17"/>
  <c r="D205" i="17"/>
  <c r="C208" i="17"/>
  <c r="B211" i="17"/>
  <c r="D213" i="17"/>
  <c r="C216" i="17"/>
  <c r="B219" i="17"/>
  <c r="D221" i="17"/>
  <c r="C224" i="17"/>
  <c r="B227" i="17"/>
  <c r="D229" i="17"/>
  <c r="C232" i="17"/>
  <c r="B235" i="17"/>
  <c r="D237" i="17"/>
  <c r="C240" i="17"/>
  <c r="B243" i="17"/>
  <c r="D245" i="17"/>
  <c r="C248" i="17"/>
  <c r="B251" i="17"/>
  <c r="D253" i="17"/>
  <c r="C256" i="17"/>
  <c r="B259" i="17"/>
  <c r="D261" i="17"/>
  <c r="C264" i="17"/>
  <c r="B267" i="17"/>
  <c r="D269" i="17"/>
  <c r="C272" i="17"/>
  <c r="B275" i="17"/>
  <c r="D277" i="17"/>
  <c r="C280" i="17"/>
  <c r="B283" i="17"/>
  <c r="D285" i="17"/>
  <c r="C288" i="17"/>
  <c r="B291" i="17"/>
  <c r="D293" i="17"/>
  <c r="C296" i="17"/>
  <c r="B299" i="17"/>
  <c r="D301" i="17"/>
  <c r="C304" i="17"/>
  <c r="B307" i="17"/>
  <c r="D309" i="17"/>
  <c r="C312" i="17"/>
  <c r="B315" i="17"/>
  <c r="D317" i="17"/>
  <c r="C320" i="17"/>
  <c r="B323" i="17"/>
  <c r="D325" i="17"/>
  <c r="C328" i="17"/>
  <c r="B331" i="17"/>
  <c r="D333" i="17"/>
  <c r="C336" i="17"/>
  <c r="B339" i="17"/>
  <c r="D341" i="17"/>
  <c r="C344" i="17"/>
  <c r="B347" i="17"/>
  <c r="D349" i="17"/>
  <c r="C352" i="17"/>
  <c r="B355" i="17"/>
  <c r="D357" i="17"/>
  <c r="C360" i="17"/>
  <c r="B363" i="17"/>
  <c r="D365" i="17"/>
  <c r="C368" i="17"/>
  <c r="B371" i="17"/>
  <c r="D373" i="17"/>
  <c r="C376" i="17"/>
  <c r="B379" i="17"/>
  <c r="D381" i="17"/>
  <c r="C384" i="17"/>
  <c r="B387" i="17"/>
  <c r="D389" i="17"/>
  <c r="C392" i="17"/>
  <c r="B395" i="17"/>
  <c r="D397" i="17"/>
  <c r="C400" i="17"/>
  <c r="B403" i="17"/>
  <c r="D405" i="17"/>
  <c r="C408" i="17"/>
  <c r="B411" i="17"/>
  <c r="D413" i="17"/>
  <c r="C416" i="17"/>
  <c r="B419" i="17"/>
  <c r="D421" i="17"/>
  <c r="C424" i="17"/>
  <c r="B427" i="17"/>
  <c r="D429" i="17"/>
  <c r="C432" i="17"/>
  <c r="B435" i="17"/>
  <c r="D437" i="17"/>
  <c r="C440" i="17"/>
  <c r="B443" i="17"/>
  <c r="D445" i="17"/>
  <c r="C448" i="17"/>
  <c r="B451" i="17"/>
  <c r="D453" i="17"/>
  <c r="C456" i="17"/>
  <c r="B459" i="17"/>
  <c r="D461" i="17"/>
  <c r="C464" i="17"/>
  <c r="B467" i="17"/>
  <c r="D469" i="17"/>
  <c r="C472" i="17"/>
  <c r="B475" i="17"/>
  <c r="D477" i="17"/>
  <c r="C480" i="17"/>
  <c r="B483" i="17"/>
  <c r="D484" i="17"/>
  <c r="B486" i="17"/>
  <c r="C487" i="17"/>
  <c r="D488" i="17"/>
  <c r="B490" i="17"/>
  <c r="C491" i="17"/>
  <c r="D492" i="17"/>
  <c r="B494" i="17"/>
  <c r="C495" i="17"/>
  <c r="D496" i="17"/>
  <c r="B498" i="17"/>
  <c r="C499" i="17"/>
  <c r="D500" i="17"/>
  <c r="B502" i="17"/>
  <c r="C503" i="17"/>
  <c r="D504" i="17"/>
  <c r="B506" i="17"/>
  <c r="C507" i="17"/>
  <c r="D508" i="17"/>
  <c r="B510" i="17"/>
  <c r="C511" i="17"/>
  <c r="D512" i="17"/>
  <c r="B514" i="17"/>
  <c r="C515" i="17"/>
  <c r="D516" i="17"/>
  <c r="B518" i="17"/>
  <c r="C519" i="17"/>
  <c r="D520" i="17"/>
  <c r="B522" i="17"/>
  <c r="C523" i="17"/>
  <c r="D524" i="17"/>
  <c r="B526" i="17"/>
  <c r="C527" i="17"/>
  <c r="D528" i="17"/>
  <c r="B530" i="17"/>
  <c r="C531" i="17"/>
  <c r="D532" i="17"/>
  <c r="B534" i="17"/>
  <c r="C535" i="17"/>
  <c r="D536" i="17"/>
  <c r="B538" i="17"/>
  <c r="C539" i="17"/>
  <c r="D540" i="17"/>
  <c r="B542" i="17"/>
  <c r="C543" i="17"/>
  <c r="D544" i="17"/>
  <c r="B546" i="17"/>
  <c r="C547" i="17"/>
  <c r="D548" i="17"/>
  <c r="B550" i="17"/>
  <c r="C551" i="17"/>
  <c r="D552" i="17"/>
  <c r="B554" i="17"/>
  <c r="C555" i="17"/>
  <c r="D556" i="17"/>
  <c r="B558" i="17"/>
  <c r="C559" i="17"/>
  <c r="D560" i="17"/>
  <c r="B562" i="17"/>
  <c r="C563" i="17"/>
  <c r="D564" i="17"/>
  <c r="B566" i="17"/>
  <c r="C567" i="17"/>
  <c r="D568" i="17"/>
  <c r="B570" i="17"/>
  <c r="C571" i="17"/>
  <c r="D572" i="17"/>
  <c r="B574" i="17"/>
  <c r="C575" i="17"/>
  <c r="D576" i="17"/>
  <c r="B578" i="17"/>
  <c r="C579" i="17"/>
  <c r="D580" i="17"/>
  <c r="B582" i="17"/>
  <c r="C583" i="17"/>
  <c r="D584" i="17"/>
  <c r="B586" i="17"/>
  <c r="C587" i="17"/>
  <c r="D588" i="17"/>
  <c r="B590" i="17"/>
  <c r="C591" i="17"/>
  <c r="D592" i="17"/>
  <c r="B594" i="17"/>
  <c r="C595" i="17"/>
  <c r="D596" i="17"/>
  <c r="B598" i="17"/>
  <c r="C599" i="17"/>
  <c r="D600" i="17"/>
  <c r="B602" i="17"/>
  <c r="C603" i="17"/>
  <c r="D604" i="17"/>
  <c r="B606" i="17"/>
  <c r="C607" i="17"/>
  <c r="D608" i="17"/>
  <c r="B610" i="17"/>
  <c r="C611" i="17"/>
  <c r="D612" i="17"/>
  <c r="B614" i="17"/>
  <c r="C615" i="17"/>
  <c r="D616" i="17"/>
  <c r="B618" i="17"/>
  <c r="C619" i="17"/>
  <c r="D620" i="17"/>
  <c r="B622" i="17"/>
  <c r="C623" i="17"/>
  <c r="D624" i="17"/>
  <c r="B626" i="17"/>
  <c r="C627" i="17"/>
  <c r="D628" i="17"/>
  <c r="B630" i="17"/>
  <c r="C631" i="17"/>
  <c r="D632" i="17"/>
  <c r="B634" i="17"/>
  <c r="C635" i="17"/>
  <c r="D636" i="17"/>
  <c r="B638" i="17"/>
  <c r="C639" i="17"/>
  <c r="D640" i="17"/>
  <c r="B642" i="17"/>
  <c r="C643" i="17"/>
  <c r="D644" i="17"/>
  <c r="B646" i="17"/>
  <c r="C647" i="17"/>
  <c r="D648" i="17"/>
  <c r="B650" i="17"/>
  <c r="C651" i="17"/>
  <c r="D652" i="17"/>
  <c r="B654" i="17"/>
  <c r="C655" i="17"/>
  <c r="D656" i="17"/>
  <c r="B658" i="17"/>
  <c r="C659" i="17"/>
  <c r="D660" i="17"/>
  <c r="B662" i="17"/>
  <c r="C663" i="17"/>
  <c r="D664" i="17"/>
  <c r="B666" i="17"/>
  <c r="C667" i="17"/>
  <c r="D668" i="17"/>
  <c r="B670" i="17"/>
  <c r="C671" i="17"/>
  <c r="B12" i="17"/>
  <c r="D22" i="17"/>
  <c r="C33" i="17"/>
  <c r="B44" i="17"/>
  <c r="D54" i="17"/>
  <c r="C65" i="17"/>
  <c r="B76" i="17"/>
  <c r="D86" i="17"/>
  <c r="C97" i="17"/>
  <c r="B108" i="17"/>
  <c r="D118" i="17"/>
  <c r="C129" i="17"/>
  <c r="B140" i="17"/>
  <c r="C146" i="17"/>
  <c r="D151" i="17"/>
  <c r="B157" i="17"/>
  <c r="C162" i="17"/>
  <c r="D167" i="17"/>
  <c r="B173" i="17"/>
  <c r="C178" i="17"/>
  <c r="D183" i="17"/>
  <c r="B189" i="17"/>
  <c r="C194" i="17"/>
  <c r="D199" i="17"/>
  <c r="B205" i="17"/>
  <c r="C210" i="17"/>
  <c r="D215" i="17"/>
  <c r="B221" i="17"/>
  <c r="C226" i="17"/>
  <c r="D231" i="17"/>
  <c r="B237" i="17"/>
  <c r="C242" i="17"/>
  <c r="D247" i="17"/>
  <c r="B253" i="17"/>
  <c r="C258" i="17"/>
  <c r="D263" i="17"/>
  <c r="B269" i="17"/>
  <c r="C274" i="17"/>
  <c r="D279" i="17"/>
  <c r="B285" i="17"/>
  <c r="C290" i="17"/>
  <c r="D295" i="17"/>
  <c r="B301" i="17"/>
  <c r="C306" i="17"/>
  <c r="D311" i="17"/>
  <c r="B317" i="17"/>
  <c r="C322" i="17"/>
  <c r="D327" i="17"/>
  <c r="B333" i="17"/>
  <c r="C338" i="17"/>
  <c r="D343" i="17"/>
  <c r="B349" i="17"/>
  <c r="C354" i="17"/>
  <c r="D359" i="17"/>
  <c r="B365" i="17"/>
  <c r="C370" i="17"/>
  <c r="D375" i="17"/>
  <c r="B381" i="17"/>
  <c r="C386" i="17"/>
  <c r="D391" i="17"/>
  <c r="B397" i="17"/>
  <c r="C402" i="17"/>
  <c r="D407" i="17"/>
  <c r="B413" i="17"/>
  <c r="C418" i="17"/>
  <c r="D423" i="17"/>
  <c r="B429" i="17"/>
  <c r="C434" i="17"/>
  <c r="D439" i="17"/>
  <c r="B445" i="17"/>
  <c r="C450" i="17"/>
  <c r="D455" i="17"/>
  <c r="B461" i="17"/>
  <c r="C466" i="17"/>
  <c r="D471" i="17"/>
  <c r="B477" i="17"/>
  <c r="C482" i="17"/>
  <c r="D485" i="17"/>
  <c r="C488" i="17"/>
  <c r="B491" i="17"/>
  <c r="D493" i="17"/>
  <c r="C496" i="17"/>
  <c r="B499" i="17"/>
  <c r="D501" i="17"/>
  <c r="C504" i="17"/>
  <c r="B507" i="17"/>
  <c r="D509" i="17"/>
  <c r="C512" i="17"/>
  <c r="B515" i="17"/>
  <c r="D517" i="17"/>
  <c r="C520" i="17"/>
  <c r="B523" i="17"/>
  <c r="D525" i="17"/>
  <c r="C528" i="17"/>
  <c r="B531" i="17"/>
  <c r="D533" i="17"/>
  <c r="C536" i="17"/>
  <c r="B539" i="17"/>
  <c r="D541" i="17"/>
  <c r="C544" i="17"/>
  <c r="B547" i="17"/>
  <c r="D549" i="17"/>
  <c r="C552" i="17"/>
  <c r="B555" i="17"/>
  <c r="D557" i="17"/>
  <c r="C560" i="17"/>
  <c r="B563" i="17"/>
  <c r="D565" i="17"/>
  <c r="C568" i="17"/>
  <c r="B571" i="17"/>
  <c r="D573" i="17"/>
  <c r="C576" i="17"/>
  <c r="B579" i="17"/>
  <c r="D581" i="17"/>
  <c r="C584" i="17"/>
  <c r="B587" i="17"/>
  <c r="D589" i="17"/>
  <c r="C592" i="17"/>
  <c r="B595" i="17"/>
  <c r="D597" i="17"/>
  <c r="C600" i="17"/>
  <c r="B603" i="17"/>
  <c r="D605" i="17"/>
  <c r="C608" i="17"/>
  <c r="B611" i="17"/>
  <c r="D613" i="17"/>
  <c r="C616" i="17"/>
  <c r="B619" i="17"/>
  <c r="D621" i="17"/>
  <c r="C624" i="17"/>
  <c r="B627" i="17"/>
  <c r="D629" i="17"/>
  <c r="C632" i="17"/>
  <c r="B635" i="17"/>
  <c r="D637" i="17"/>
  <c r="C640" i="17"/>
  <c r="B643" i="17"/>
  <c r="D645" i="17"/>
  <c r="C648" i="17"/>
  <c r="B651" i="17"/>
  <c r="D653" i="17"/>
  <c r="C656" i="17"/>
  <c r="B659" i="17"/>
  <c r="D661" i="17"/>
  <c r="C664" i="17"/>
  <c r="B667" i="17"/>
  <c r="D669" i="17"/>
  <c r="D6" i="17"/>
  <c r="C17" i="17"/>
  <c r="B28" i="17"/>
  <c r="D38" i="17"/>
  <c r="C49" i="17"/>
  <c r="B60" i="17"/>
  <c r="D70" i="17"/>
  <c r="C81" i="17"/>
  <c r="B92" i="17"/>
  <c r="D102" i="17"/>
  <c r="C113" i="17"/>
  <c r="B124" i="17"/>
  <c r="D134" i="17"/>
  <c r="D143" i="17"/>
  <c r="B149" i="17"/>
  <c r="C154" i="17"/>
  <c r="D159" i="17"/>
  <c r="B165" i="17"/>
  <c r="C170" i="17"/>
  <c r="D175" i="17"/>
  <c r="B181" i="17"/>
  <c r="C186" i="17"/>
  <c r="D191" i="17"/>
  <c r="B197" i="17"/>
  <c r="C202" i="17"/>
  <c r="D207" i="17"/>
  <c r="B213" i="17"/>
  <c r="C218" i="17"/>
  <c r="D223" i="17"/>
  <c r="B229" i="17"/>
  <c r="C234" i="17"/>
  <c r="D239" i="17"/>
  <c r="B245" i="17"/>
  <c r="C250" i="17"/>
  <c r="D255" i="17"/>
  <c r="B261" i="17"/>
  <c r="C266" i="17"/>
  <c r="D271" i="17"/>
  <c r="B277" i="17"/>
  <c r="C282" i="17"/>
  <c r="D287" i="17"/>
  <c r="B293" i="17"/>
  <c r="C298" i="17"/>
  <c r="D303" i="17"/>
  <c r="B309" i="17"/>
  <c r="C314" i="17"/>
  <c r="D319" i="17"/>
  <c r="B325" i="17"/>
  <c r="C330" i="17"/>
  <c r="D335" i="17"/>
  <c r="B341" i="17"/>
  <c r="C346" i="17"/>
  <c r="D351" i="17"/>
  <c r="B357" i="17"/>
  <c r="C362" i="17"/>
  <c r="D367" i="17"/>
  <c r="B373" i="17"/>
  <c r="C378" i="17"/>
  <c r="D383" i="17"/>
  <c r="B389" i="17"/>
  <c r="C394" i="17"/>
  <c r="D399" i="17"/>
  <c r="B405" i="17"/>
  <c r="C410" i="17"/>
  <c r="D415" i="17"/>
  <c r="B421" i="17"/>
  <c r="C426" i="17"/>
  <c r="D431" i="17"/>
  <c r="B437" i="17"/>
  <c r="C442" i="17"/>
  <c r="D447" i="17"/>
  <c r="B453" i="17"/>
  <c r="C458" i="17"/>
  <c r="D463" i="17"/>
  <c r="B469" i="17"/>
  <c r="C474" i="17"/>
  <c r="D479" i="17"/>
  <c r="C484" i="17"/>
  <c r="B487" i="17"/>
  <c r="D489" i="17"/>
  <c r="C492" i="17"/>
  <c r="B495" i="17"/>
  <c r="D497" i="17"/>
  <c r="C500" i="17"/>
  <c r="B503" i="17"/>
  <c r="D505" i="17"/>
  <c r="C508" i="17"/>
  <c r="B511" i="17"/>
  <c r="D513" i="17"/>
  <c r="C516" i="17"/>
  <c r="B519" i="17"/>
  <c r="D521" i="17"/>
  <c r="C524" i="17"/>
  <c r="B527" i="17"/>
  <c r="D529" i="17"/>
  <c r="C532" i="17"/>
  <c r="B535" i="17"/>
  <c r="D537" i="17"/>
  <c r="C540" i="17"/>
  <c r="B543" i="17"/>
  <c r="D545" i="17"/>
  <c r="C548" i="17"/>
  <c r="B551" i="17"/>
  <c r="D553" i="17"/>
  <c r="C556" i="17"/>
  <c r="B559" i="17"/>
  <c r="D561" i="17"/>
  <c r="C564" i="17"/>
  <c r="B567" i="17"/>
  <c r="D569" i="17"/>
  <c r="C572" i="17"/>
  <c r="B575" i="17"/>
  <c r="D577" i="17"/>
  <c r="C580" i="17"/>
  <c r="B583" i="17"/>
  <c r="D585" i="17"/>
  <c r="C588" i="17"/>
  <c r="B591" i="17"/>
  <c r="D593" i="17"/>
  <c r="C596" i="17"/>
  <c r="B599" i="17"/>
  <c r="D601" i="17"/>
  <c r="C604" i="17"/>
  <c r="B607" i="17"/>
  <c r="D609" i="17"/>
  <c r="C612" i="17"/>
  <c r="B615" i="17"/>
  <c r="D617" i="17"/>
  <c r="C620" i="17"/>
  <c r="B623" i="17"/>
  <c r="D625" i="17"/>
  <c r="C628" i="17"/>
  <c r="B631" i="17"/>
  <c r="D633" i="17"/>
  <c r="C636" i="17"/>
  <c r="B639" i="17"/>
  <c r="D641" i="17"/>
  <c r="C644" i="17"/>
  <c r="B647" i="17"/>
  <c r="D649" i="17"/>
  <c r="C652" i="17"/>
  <c r="B655" i="17"/>
  <c r="D657" i="17"/>
  <c r="C660" i="17"/>
  <c r="B663" i="17"/>
  <c r="D665" i="17"/>
  <c r="C668" i="17"/>
  <c r="B671" i="17"/>
  <c r="C25" i="17"/>
  <c r="D46" i="17"/>
  <c r="B68" i="17"/>
  <c r="C89" i="17"/>
  <c r="D110" i="17"/>
  <c r="B132" i="17"/>
  <c r="D147" i="17"/>
  <c r="C158" i="17"/>
  <c r="B169" i="17"/>
  <c r="D179" i="17"/>
  <c r="C190" i="17"/>
  <c r="B201" i="17"/>
  <c r="D211" i="17"/>
  <c r="C222" i="17"/>
  <c r="B233" i="17"/>
  <c r="D243" i="17"/>
  <c r="C254" i="17"/>
  <c r="B265" i="17"/>
  <c r="D275" i="17"/>
  <c r="C286" i="17"/>
  <c r="B297" i="17"/>
  <c r="D307" i="17"/>
  <c r="C318" i="17"/>
  <c r="B329" i="17"/>
  <c r="D339" i="17"/>
  <c r="C350" i="17"/>
  <c r="B361" i="17"/>
  <c r="D371" i="17"/>
  <c r="C382" i="17"/>
  <c r="B393" i="17"/>
  <c r="D403" i="17"/>
  <c r="C414" i="17"/>
  <c r="B425" i="17"/>
  <c r="D435" i="17"/>
  <c r="C446" i="17"/>
  <c r="B457" i="17"/>
  <c r="D467" i="17"/>
  <c r="C478" i="17"/>
  <c r="C486" i="17"/>
  <c r="D491" i="17"/>
  <c r="B497" i="17"/>
  <c r="C502" i="17"/>
  <c r="D507" i="17"/>
  <c r="B513" i="17"/>
  <c r="C518" i="17"/>
  <c r="D523" i="17"/>
  <c r="B529" i="17"/>
  <c r="C534" i="17"/>
  <c r="D539" i="17"/>
  <c r="B545" i="17"/>
  <c r="C550" i="17"/>
  <c r="D555" i="17"/>
  <c r="B561" i="17"/>
  <c r="C566" i="17"/>
  <c r="D571" i="17"/>
  <c r="B577" i="17"/>
  <c r="C582" i="17"/>
  <c r="D587" i="17"/>
  <c r="B593" i="17"/>
  <c r="C598" i="17"/>
  <c r="D603" i="17"/>
  <c r="B609" i="17"/>
  <c r="C614" i="17"/>
  <c r="D619" i="17"/>
  <c r="B625" i="17"/>
  <c r="C630" i="17"/>
  <c r="D635" i="17"/>
  <c r="B641" i="17"/>
  <c r="C646" i="17"/>
  <c r="D651" i="17"/>
  <c r="B657" i="17"/>
  <c r="C662" i="17"/>
  <c r="D667" i="17"/>
  <c r="D14" i="17"/>
  <c r="B36" i="17"/>
  <c r="C57" i="17"/>
  <c r="D78" i="17"/>
  <c r="B100" i="17"/>
  <c r="C121" i="17"/>
  <c r="C142" i="17"/>
  <c r="B153" i="17"/>
  <c r="D163" i="17"/>
  <c r="C174" i="17"/>
  <c r="B185" i="17"/>
  <c r="D195" i="17"/>
  <c r="C206" i="17"/>
  <c r="B217" i="17"/>
  <c r="D227" i="17"/>
  <c r="C238" i="17"/>
  <c r="B249" i="17"/>
  <c r="D259" i="17"/>
  <c r="C270" i="17"/>
  <c r="B281" i="17"/>
  <c r="D291" i="17"/>
  <c r="C302" i="17"/>
  <c r="B313" i="17"/>
  <c r="D323" i="17"/>
  <c r="C334" i="17"/>
  <c r="B345" i="17"/>
  <c r="D355" i="17"/>
  <c r="C366" i="17"/>
  <c r="B377" i="17"/>
  <c r="D387" i="17"/>
  <c r="C398" i="17"/>
  <c r="B409" i="17"/>
  <c r="D419" i="17"/>
  <c r="C430" i="17"/>
  <c r="B441" i="17"/>
  <c r="D451" i="17"/>
  <c r="C462" i="17"/>
  <c r="B473" i="17"/>
  <c r="D483" i="17"/>
  <c r="B489" i="17"/>
  <c r="C494" i="17"/>
  <c r="D499" i="17"/>
  <c r="B505" i="17"/>
  <c r="C510" i="17"/>
  <c r="D515" i="17"/>
  <c r="B521" i="17"/>
  <c r="C526" i="17"/>
  <c r="D531" i="17"/>
  <c r="B537" i="17"/>
  <c r="C542" i="17"/>
  <c r="D547" i="17"/>
  <c r="B553" i="17"/>
  <c r="C558" i="17"/>
  <c r="D563" i="17"/>
  <c r="B569" i="17"/>
  <c r="C574" i="17"/>
  <c r="D579" i="17"/>
  <c r="B585" i="17"/>
  <c r="C590" i="17"/>
  <c r="D595" i="17"/>
  <c r="B601" i="17"/>
  <c r="C606" i="17"/>
  <c r="D611" i="17"/>
  <c r="B617" i="17"/>
  <c r="C622" i="17"/>
  <c r="D627" i="17"/>
  <c r="B633" i="17"/>
  <c r="C638" i="17"/>
  <c r="D643" i="17"/>
  <c r="B649" i="17"/>
  <c r="C654" i="17"/>
  <c r="D659" i="17"/>
  <c r="B665" i="17"/>
  <c r="C670" i="17"/>
  <c r="C9" i="17"/>
  <c r="B52" i="17"/>
  <c r="D94" i="17"/>
  <c r="C137" i="17"/>
  <c r="B161" i="17"/>
  <c r="C182" i="17"/>
  <c r="D203" i="17"/>
  <c r="B225" i="17"/>
  <c r="C246" i="17"/>
  <c r="D267" i="17"/>
  <c r="B289" i="17"/>
  <c r="C310" i="17"/>
  <c r="D331" i="17"/>
  <c r="B353" i="17"/>
  <c r="C374" i="17"/>
  <c r="D395" i="17"/>
  <c r="B417" i="17"/>
  <c r="C438" i="17"/>
  <c r="D459" i="17"/>
  <c r="B481" i="17"/>
  <c r="B493" i="17"/>
  <c r="D503" i="17"/>
  <c r="C514" i="17"/>
  <c r="B525" i="17"/>
  <c r="D535" i="17"/>
  <c r="C546" i="17"/>
  <c r="B557" i="17"/>
  <c r="D567" i="17"/>
  <c r="C578" i="17"/>
  <c r="B589" i="17"/>
  <c r="D599" i="17"/>
  <c r="C610" i="17"/>
  <c r="B621" i="17"/>
  <c r="D631" i="17"/>
  <c r="C642" i="17"/>
  <c r="B653" i="17"/>
  <c r="D663" i="17"/>
  <c r="B20" i="17"/>
  <c r="D62" i="17"/>
  <c r="C105" i="17"/>
  <c r="B145" i="17"/>
  <c r="C166" i="17"/>
  <c r="D187" i="17"/>
  <c r="B209" i="17"/>
  <c r="C230" i="17"/>
  <c r="D251" i="17"/>
  <c r="B273" i="17"/>
  <c r="C294" i="17"/>
  <c r="D315" i="17"/>
  <c r="B337" i="17"/>
  <c r="C358" i="17"/>
  <c r="D379" i="17"/>
  <c r="B401" i="17"/>
  <c r="C422" i="17"/>
  <c r="D443" i="17"/>
  <c r="B465" i="17"/>
  <c r="B485" i="17"/>
  <c r="D495" i="17"/>
  <c r="C506" i="17"/>
  <c r="B517" i="17"/>
  <c r="D527" i="17"/>
  <c r="C538" i="17"/>
  <c r="B549" i="17"/>
  <c r="D559" i="17"/>
  <c r="C570" i="17"/>
  <c r="B581" i="17"/>
  <c r="D591" i="17"/>
  <c r="C602" i="17"/>
  <c r="B613" i="17"/>
  <c r="D623" i="17"/>
  <c r="C634" i="17"/>
  <c r="B645" i="17"/>
  <c r="D655" i="17"/>
  <c r="C666" i="17"/>
  <c r="D30" i="17"/>
  <c r="C73" i="17"/>
  <c r="B116" i="17"/>
  <c r="C150" i="17"/>
  <c r="D171" i="17"/>
  <c r="B193" i="17"/>
  <c r="C214" i="17"/>
  <c r="D235" i="17"/>
  <c r="B257" i="17"/>
  <c r="C278" i="17"/>
  <c r="D299" i="17"/>
  <c r="B321" i="17"/>
  <c r="C342" i="17"/>
  <c r="D363" i="17"/>
  <c r="B385" i="17"/>
  <c r="C406" i="17"/>
  <c r="D427" i="17"/>
  <c r="B449" i="17"/>
  <c r="C470" i="17"/>
  <c r="D487" i="17"/>
  <c r="C498" i="17"/>
  <c r="B509" i="17"/>
  <c r="D519" i="17"/>
  <c r="C530" i="17"/>
  <c r="B541" i="17"/>
  <c r="D551" i="17"/>
  <c r="C562" i="17"/>
  <c r="B573" i="17"/>
  <c r="D583" i="17"/>
  <c r="C594" i="17"/>
  <c r="B605" i="17"/>
  <c r="D615" i="17"/>
  <c r="C626" i="17"/>
  <c r="B637" i="17"/>
  <c r="D647" i="17"/>
  <c r="C658" i="17"/>
  <c r="B669" i="17"/>
  <c r="C41" i="17"/>
  <c r="B84" i="17"/>
  <c r="D126" i="17"/>
  <c r="D155" i="17"/>
  <c r="B177" i="17"/>
  <c r="C198" i="17"/>
  <c r="D219" i="17"/>
  <c r="B241" i="17"/>
  <c r="C262" i="17"/>
  <c r="D283" i="17"/>
  <c r="B305" i="17"/>
  <c r="C326" i="17"/>
  <c r="D347" i="17"/>
  <c r="B369" i="17"/>
  <c r="C390" i="17"/>
  <c r="D411" i="17"/>
  <c r="B433" i="17"/>
  <c r="C454" i="17"/>
  <c r="D475" i="17"/>
  <c r="C490" i="17"/>
  <c r="B501" i="17"/>
  <c r="D511" i="17"/>
  <c r="C522" i="17"/>
  <c r="B533" i="17"/>
  <c r="D543" i="17"/>
  <c r="C554" i="17"/>
  <c r="B565" i="17"/>
  <c r="D575" i="17"/>
  <c r="C586" i="17"/>
  <c r="B597" i="17"/>
  <c r="D607" i="17"/>
  <c r="C618" i="17"/>
  <c r="B629" i="17"/>
  <c r="D639" i="17"/>
  <c r="C650" i="17"/>
  <c r="B661" i="17"/>
  <c r="D671" i="17"/>
  <c r="D482" i="17"/>
  <c r="C481" i="17"/>
  <c r="B480" i="17"/>
  <c r="D478" i="17"/>
  <c r="C477" i="17"/>
  <c r="B476" i="17"/>
  <c r="D474" i="17"/>
  <c r="C473" i="17"/>
  <c r="B472" i="17"/>
  <c r="D470" i="17"/>
  <c r="C469" i="17"/>
  <c r="B468" i="17"/>
  <c r="D466" i="17"/>
  <c r="C465" i="17"/>
  <c r="B464" i="17"/>
  <c r="D462" i="17"/>
  <c r="C461" i="17"/>
  <c r="B460" i="17"/>
  <c r="D458" i="17"/>
  <c r="C457" i="17"/>
  <c r="B456" i="17"/>
  <c r="D454" i="17"/>
  <c r="C453" i="17"/>
  <c r="B452" i="17"/>
  <c r="D450" i="17"/>
  <c r="C449" i="17"/>
  <c r="B448" i="17"/>
  <c r="D446" i="17"/>
  <c r="C445" i="17"/>
  <c r="B444" i="17"/>
  <c r="D442" i="17"/>
  <c r="C441" i="17"/>
  <c r="B440" i="17"/>
  <c r="D438" i="17"/>
  <c r="C437" i="17"/>
  <c r="B436" i="17"/>
  <c r="D434" i="17"/>
  <c r="C433" i="17"/>
  <c r="B432" i="17"/>
  <c r="D430" i="17"/>
  <c r="C429" i="17"/>
  <c r="B428" i="17"/>
  <c r="D426" i="17"/>
  <c r="C425" i="17"/>
  <c r="B424" i="17"/>
  <c r="D422" i="17"/>
  <c r="C421" i="17"/>
  <c r="B420" i="17"/>
  <c r="D418" i="17"/>
  <c r="C417" i="17"/>
  <c r="B416" i="17"/>
  <c r="D414" i="17"/>
  <c r="C413" i="17"/>
  <c r="B412" i="17"/>
  <c r="D410" i="17"/>
  <c r="C409" i="17"/>
  <c r="B408" i="17"/>
  <c r="D406" i="17"/>
  <c r="C405" i="17"/>
  <c r="B404" i="17"/>
  <c r="D402" i="17"/>
  <c r="C401" i="17"/>
  <c r="B400" i="17"/>
  <c r="D398" i="17"/>
  <c r="C397" i="17"/>
  <c r="B396" i="17"/>
  <c r="D394" i="17"/>
  <c r="C393" i="17"/>
  <c r="B392" i="17"/>
  <c r="D390" i="17"/>
  <c r="C389" i="17"/>
  <c r="B388" i="17"/>
  <c r="D386" i="17"/>
  <c r="C385" i="17"/>
  <c r="B384" i="17"/>
  <c r="D382" i="17"/>
  <c r="C381" i="17"/>
  <c r="B380" i="17"/>
  <c r="D378" i="17"/>
  <c r="C377" i="17"/>
  <c r="B376" i="17"/>
  <c r="D374" i="17"/>
  <c r="C373" i="17"/>
  <c r="B372" i="17"/>
  <c r="D370" i="17"/>
  <c r="C369" i="17"/>
  <c r="B368" i="17"/>
  <c r="D366" i="17"/>
  <c r="C365" i="17"/>
  <c r="B364" i="17"/>
  <c r="D362" i="17"/>
  <c r="C361" i="17"/>
  <c r="B360" i="17"/>
  <c r="D358" i="17"/>
  <c r="C357" i="17"/>
  <c r="B356" i="17"/>
  <c r="D354" i="17"/>
  <c r="C353" i="17"/>
  <c r="B352" i="17"/>
  <c r="D350" i="17"/>
  <c r="C349" i="17"/>
  <c r="B348" i="17"/>
  <c r="D346" i="17"/>
  <c r="C345" i="17"/>
  <c r="B344" i="17"/>
  <c r="D342" i="17"/>
  <c r="C341" i="17"/>
  <c r="B340" i="17"/>
  <c r="D338" i="17"/>
  <c r="C337" i="17"/>
  <c r="B336" i="17"/>
  <c r="D334" i="17"/>
  <c r="C333" i="17"/>
  <c r="B332" i="17"/>
  <c r="D330" i="17"/>
  <c r="C329" i="17"/>
  <c r="B328" i="17"/>
  <c r="D326" i="17"/>
  <c r="C325" i="17"/>
  <c r="B324" i="17"/>
  <c r="D322" i="17"/>
  <c r="C321" i="17"/>
  <c r="B320" i="17"/>
  <c r="D318" i="17"/>
  <c r="C317" i="17"/>
  <c r="B316" i="17"/>
  <c r="D314" i="17"/>
  <c r="C313" i="17"/>
  <c r="B312" i="17"/>
  <c r="D310" i="17"/>
  <c r="C309" i="17"/>
  <c r="B308" i="17"/>
  <c r="D306" i="17"/>
  <c r="C305" i="17"/>
  <c r="B304" i="17"/>
  <c r="D302" i="17"/>
  <c r="C301" i="17"/>
  <c r="B300" i="17"/>
  <c r="D298" i="17"/>
  <c r="C297" i="17"/>
  <c r="B296" i="17"/>
  <c r="D294" i="17"/>
  <c r="C293" i="17"/>
  <c r="B292" i="17"/>
  <c r="D290" i="17"/>
  <c r="C289" i="17"/>
  <c r="B288" i="17"/>
  <c r="D286" i="17"/>
  <c r="C285" i="17"/>
  <c r="B284" i="17"/>
  <c r="D282" i="17"/>
  <c r="C281" i="17"/>
  <c r="B280" i="17"/>
  <c r="D278" i="17"/>
  <c r="C277" i="17"/>
  <c r="B276" i="17"/>
  <c r="D274" i="17"/>
  <c r="C273" i="17"/>
  <c r="B272" i="17"/>
  <c r="D270" i="17"/>
  <c r="C269" i="17"/>
  <c r="B268" i="17"/>
  <c r="D266" i="17"/>
  <c r="C265" i="17"/>
  <c r="B264" i="17"/>
  <c r="D262" i="17"/>
  <c r="C261" i="17"/>
  <c r="B260" i="17"/>
  <c r="D258" i="17"/>
  <c r="C257" i="17"/>
  <c r="B256" i="17"/>
  <c r="D254" i="17"/>
  <c r="C253" i="17"/>
  <c r="B252" i="17"/>
  <c r="D250" i="17"/>
  <c r="C249" i="17"/>
  <c r="B248" i="17"/>
  <c r="D246" i="17"/>
  <c r="C245" i="17"/>
  <c r="B244" i="17"/>
  <c r="D242" i="17"/>
  <c r="C241" i="17"/>
  <c r="B240" i="17"/>
  <c r="D238" i="17"/>
  <c r="C237" i="17"/>
  <c r="B236" i="17"/>
  <c r="D234" i="17"/>
  <c r="C233" i="17"/>
  <c r="B232" i="17"/>
  <c r="D230" i="17"/>
  <c r="C229" i="17"/>
  <c r="B228" i="17"/>
  <c r="D226" i="17"/>
  <c r="C225" i="17"/>
  <c r="B224" i="17"/>
  <c r="D222" i="17"/>
  <c r="C221" i="17"/>
  <c r="B220" i="17"/>
  <c r="D218" i="17"/>
  <c r="C217" i="17"/>
  <c r="B216" i="17"/>
  <c r="D214" i="17"/>
  <c r="C213" i="17"/>
  <c r="B212" i="17"/>
  <c r="D210" i="17"/>
  <c r="C209" i="17"/>
  <c r="B208" i="17"/>
  <c r="D206" i="17"/>
  <c r="C205" i="17"/>
  <c r="B204" i="17"/>
  <c r="D202" i="17"/>
  <c r="C201" i="17"/>
  <c r="B200" i="17"/>
  <c r="D198" i="17"/>
  <c r="C197" i="17"/>
  <c r="B196" i="17"/>
  <c r="D194" i="17"/>
  <c r="C193" i="17"/>
  <c r="B192" i="17"/>
  <c r="D190" i="17"/>
  <c r="C189" i="17"/>
  <c r="B188" i="17"/>
  <c r="D186" i="17"/>
  <c r="C185" i="17"/>
  <c r="B184" i="17"/>
  <c r="D182" i="17"/>
  <c r="C181" i="17"/>
  <c r="B180" i="17"/>
  <c r="D178" i="17"/>
  <c r="C177" i="17"/>
  <c r="B176" i="17"/>
  <c r="D174" i="17"/>
  <c r="C173" i="17"/>
  <c r="B172" i="17"/>
  <c r="D170" i="17"/>
  <c r="C169" i="17"/>
  <c r="B168" i="17"/>
  <c r="D166" i="17"/>
  <c r="C165" i="17"/>
  <c r="B164" i="17"/>
  <c r="D162" i="17"/>
  <c r="C161" i="17"/>
  <c r="B160" i="17"/>
  <c r="D158" i="17"/>
  <c r="C157" i="17"/>
  <c r="B156" i="17"/>
  <c r="D154" i="17"/>
  <c r="C153" i="17"/>
  <c r="B152" i="17"/>
  <c r="D150" i="17"/>
  <c r="C149" i="17"/>
  <c r="B148" i="17"/>
  <c r="D146" i="17"/>
  <c r="C145" i="17"/>
  <c r="B144" i="17"/>
  <c r="D142" i="17"/>
  <c r="D140" i="17"/>
  <c r="B138" i="17"/>
  <c r="C135" i="17"/>
  <c r="D132" i="17"/>
  <c r="B130" i="17"/>
  <c r="C127" i="17"/>
  <c r="D124" i="17"/>
  <c r="B122" i="17"/>
  <c r="C119" i="17"/>
  <c r="D116" i="17"/>
  <c r="B114" i="17"/>
  <c r="C111" i="17"/>
  <c r="D108" i="17"/>
  <c r="B106" i="17"/>
  <c r="C103" i="17"/>
  <c r="D100" i="17"/>
  <c r="B98" i="17"/>
  <c r="C95" i="17"/>
  <c r="D92" i="17"/>
  <c r="B90" i="17"/>
  <c r="C87" i="17"/>
  <c r="D84" i="17"/>
  <c r="B82" i="17"/>
  <c r="C79" i="17"/>
  <c r="D76" i="17"/>
  <c r="B74" i="17"/>
  <c r="C71" i="17"/>
  <c r="D68" i="17"/>
  <c r="B66" i="17"/>
  <c r="C63" i="17"/>
  <c r="D60" i="17"/>
  <c r="B58" i="17"/>
  <c r="C55" i="17"/>
  <c r="D52" i="17"/>
  <c r="B50" i="17"/>
  <c r="C47" i="17"/>
  <c r="D44" i="17"/>
  <c r="B42" i="17"/>
  <c r="C39" i="17"/>
  <c r="D36" i="17"/>
  <c r="B34" i="17"/>
  <c r="C31" i="17"/>
  <c r="D28" i="17"/>
  <c r="B26" i="17"/>
  <c r="C23" i="17"/>
  <c r="D20" i="17"/>
  <c r="B18" i="17"/>
  <c r="C15" i="17"/>
  <c r="D12" i="17"/>
  <c r="B10" i="17"/>
  <c r="C7" i="17"/>
  <c r="B141" i="17"/>
  <c r="D139" i="17"/>
  <c r="C138" i="17"/>
  <c r="B137" i="17"/>
  <c r="D135" i="17"/>
  <c r="C134" i="17"/>
  <c r="B133" i="17"/>
  <c r="D131" i="17"/>
  <c r="C130" i="17"/>
  <c r="B129" i="17"/>
  <c r="D127" i="17"/>
  <c r="C126" i="17"/>
  <c r="B125" i="17"/>
  <c r="D123" i="17"/>
  <c r="C122" i="17"/>
  <c r="B121" i="17"/>
  <c r="D119" i="17"/>
  <c r="C118" i="17"/>
  <c r="B117" i="17"/>
  <c r="D115" i="17"/>
  <c r="C114" i="17"/>
  <c r="B113" i="17"/>
  <c r="D111" i="17"/>
  <c r="C110" i="17"/>
  <c r="B109" i="17"/>
  <c r="D107" i="17"/>
  <c r="C106" i="17"/>
  <c r="B105" i="17"/>
  <c r="D103" i="17"/>
  <c r="C102" i="17"/>
  <c r="B101" i="17"/>
  <c r="D99" i="17"/>
  <c r="C98" i="17"/>
  <c r="B97" i="17"/>
  <c r="D95" i="17"/>
  <c r="C94" i="17"/>
  <c r="B93" i="17"/>
  <c r="D91" i="17"/>
  <c r="C90" i="17"/>
  <c r="B89" i="17"/>
  <c r="D87" i="17"/>
  <c r="C86" i="17"/>
  <c r="B85" i="17"/>
  <c r="D83" i="17"/>
  <c r="C82" i="17"/>
  <c r="B81" i="17"/>
  <c r="D79" i="17"/>
  <c r="C78" i="17"/>
  <c r="B77" i="17"/>
  <c r="D75" i="17"/>
  <c r="C74" i="17"/>
  <c r="B73" i="17"/>
  <c r="D71" i="17"/>
  <c r="C70" i="17"/>
  <c r="B69" i="17"/>
  <c r="D67" i="17"/>
  <c r="C66" i="17"/>
  <c r="B65" i="17"/>
  <c r="D63" i="17"/>
  <c r="C62" i="17"/>
  <c r="B61" i="17"/>
  <c r="D59" i="17"/>
  <c r="C58" i="17"/>
  <c r="B57" i="17"/>
  <c r="D55" i="17"/>
  <c r="C54" i="17"/>
  <c r="B53" i="17"/>
  <c r="D51" i="17"/>
  <c r="C50" i="17"/>
  <c r="B49" i="17"/>
  <c r="D47" i="17"/>
  <c r="C46" i="17"/>
  <c r="B45" i="17"/>
  <c r="D43" i="17"/>
  <c r="C42" i="17"/>
  <c r="B41" i="17"/>
  <c r="D39" i="17"/>
  <c r="C38" i="17"/>
  <c r="B37" i="17"/>
  <c r="D35" i="17"/>
  <c r="C34" i="17"/>
  <c r="B33" i="17"/>
  <c r="D31" i="17"/>
  <c r="C30" i="17"/>
  <c r="B29" i="17"/>
  <c r="D27" i="17"/>
  <c r="C26" i="17"/>
  <c r="B25" i="17"/>
  <c r="D23" i="17"/>
  <c r="C22" i="17"/>
  <c r="B21" i="17"/>
  <c r="D19" i="17"/>
  <c r="C18" i="17"/>
  <c r="B17" i="17"/>
  <c r="D15" i="17"/>
  <c r="C14" i="17"/>
  <c r="B13" i="17"/>
  <c r="D11" i="17"/>
  <c r="C10" i="17"/>
  <c r="B9" i="17"/>
  <c r="D7" i="17"/>
  <c r="C6" i="17"/>
  <c r="B5" i="17"/>
  <c r="D141" i="17"/>
  <c r="C140" i="17"/>
  <c r="B139" i="17"/>
  <c r="D137" i="17"/>
  <c r="C136" i="17"/>
  <c r="B135" i="17"/>
  <c r="D133" i="17"/>
  <c r="C132" i="17"/>
  <c r="B131" i="17"/>
  <c r="D129" i="17"/>
  <c r="C128" i="17"/>
  <c r="B127" i="17"/>
  <c r="D125" i="17"/>
  <c r="C124" i="17"/>
  <c r="B123" i="17"/>
  <c r="D121" i="17"/>
  <c r="C120" i="17"/>
  <c r="B119" i="17"/>
  <c r="D117" i="17"/>
  <c r="C116" i="17"/>
  <c r="B115" i="17"/>
  <c r="D113" i="17"/>
  <c r="C112" i="17"/>
  <c r="B111" i="17"/>
  <c r="D109" i="17"/>
  <c r="C108" i="17"/>
  <c r="B107" i="17"/>
  <c r="D105" i="17"/>
  <c r="C104" i="17"/>
  <c r="B103" i="17"/>
  <c r="D101" i="17"/>
  <c r="C100" i="17"/>
  <c r="B99" i="17"/>
  <c r="D97" i="17"/>
  <c r="C96" i="17"/>
  <c r="B95" i="17"/>
  <c r="D93" i="17"/>
  <c r="C92" i="17"/>
  <c r="B91" i="17"/>
  <c r="D89" i="17"/>
  <c r="C88" i="17"/>
  <c r="B87" i="17"/>
  <c r="D85" i="17"/>
  <c r="C84" i="17"/>
  <c r="B83" i="17"/>
  <c r="D81" i="17"/>
  <c r="C80" i="17"/>
  <c r="B79" i="17"/>
  <c r="D77" i="17"/>
  <c r="C76" i="17"/>
  <c r="B75" i="17"/>
  <c r="D73" i="17"/>
  <c r="C72" i="17"/>
  <c r="B71" i="17"/>
  <c r="D69" i="17"/>
  <c r="C68" i="17"/>
  <c r="B67" i="17"/>
  <c r="D65" i="17"/>
  <c r="C64" i="17"/>
  <c r="B63" i="17"/>
  <c r="D61" i="17"/>
  <c r="C60" i="17"/>
  <c r="B59" i="17"/>
  <c r="D57" i="17"/>
  <c r="C56" i="17"/>
  <c r="B55" i="17"/>
  <c r="D53" i="17"/>
  <c r="C52" i="17"/>
  <c r="B51" i="17"/>
  <c r="D49" i="17"/>
  <c r="C48" i="17"/>
  <c r="B47" i="17"/>
  <c r="D45" i="17"/>
  <c r="C44" i="17"/>
  <c r="B43" i="17"/>
  <c r="D41" i="17"/>
  <c r="C40" i="17"/>
  <c r="B39" i="17"/>
  <c r="D37" i="17"/>
  <c r="C36" i="17"/>
  <c r="B35" i="17"/>
  <c r="D33" i="17"/>
  <c r="C32" i="17"/>
  <c r="B31" i="17"/>
  <c r="D29" i="17"/>
  <c r="C28" i="17"/>
  <c r="B27" i="17"/>
  <c r="D25" i="17"/>
  <c r="C24" i="17"/>
  <c r="B23" i="17"/>
  <c r="D21" i="17"/>
  <c r="C20" i="17"/>
  <c r="B19" i="17"/>
  <c r="D17" i="17"/>
  <c r="C16" i="17"/>
  <c r="B15" i="17"/>
  <c r="D13" i="17"/>
  <c r="C12" i="17"/>
  <c r="B11" i="17"/>
  <c r="D9" i="17"/>
  <c r="C8" i="17"/>
  <c r="B7" i="17"/>
  <c r="D5" i="17"/>
  <c r="D50" i="14"/>
  <c r="U38" i="9"/>
  <c r="U54" i="9"/>
  <c r="U75" i="9"/>
  <c r="N38" i="9"/>
  <c r="N54" i="9"/>
  <c r="N75" i="9"/>
  <c r="P38" i="9"/>
  <c r="P54" i="9"/>
  <c r="P75" i="9"/>
  <c r="S37" i="9"/>
  <c r="S53" i="9"/>
  <c r="W37" i="9"/>
  <c r="W53" i="9"/>
  <c r="N37" i="9"/>
  <c r="N53" i="9"/>
  <c r="Q40" i="9"/>
  <c r="Q56" i="9"/>
  <c r="R40" i="9"/>
  <c r="R56" i="9"/>
  <c r="S40" i="9"/>
  <c r="S56" i="9"/>
  <c r="M39" i="9"/>
  <c r="M55" i="9"/>
  <c r="Q39" i="9"/>
  <c r="Q55" i="9"/>
  <c r="T39" i="9"/>
  <c r="T55" i="9"/>
  <c r="T30" i="9"/>
  <c r="T46" i="9"/>
  <c r="R30" i="9"/>
  <c r="R46" i="9"/>
  <c r="M30" i="9"/>
  <c r="M46" i="9"/>
  <c r="R32" i="9"/>
  <c r="R48" i="9"/>
  <c r="V32" i="9"/>
  <c r="V48" i="9"/>
  <c r="M32" i="9"/>
  <c r="M48" i="9"/>
  <c r="P29" i="9"/>
  <c r="P45" i="9"/>
  <c r="O29" i="9"/>
  <c r="O45" i="9"/>
  <c r="V31" i="9"/>
  <c r="V47" i="9"/>
  <c r="T31" i="9"/>
  <c r="T47" i="9"/>
  <c r="O31" i="9"/>
  <c r="O47" i="9"/>
  <c r="P33" i="9"/>
  <c r="P49" i="9"/>
  <c r="O33" i="9"/>
  <c r="O49" i="9"/>
  <c r="R41" i="9"/>
  <c r="R57" i="9"/>
  <c r="P41" i="9"/>
  <c r="P57" i="9"/>
  <c r="O41" i="9"/>
  <c r="O57" i="9"/>
  <c r="U61" i="9"/>
  <c r="W62" i="9"/>
  <c r="W78" i="9"/>
  <c r="W74" i="9"/>
  <c r="W77" i="9"/>
  <c r="W76" i="9"/>
  <c r="M65" i="9"/>
  <c r="D47" i="14"/>
  <c r="L79" i="14"/>
  <c r="L80" i="14"/>
  <c r="L81" i="14"/>
  <c r="U65" i="19"/>
  <c r="Q65" i="19"/>
  <c r="M65" i="19"/>
  <c r="S64" i="19"/>
  <c r="O64" i="19"/>
  <c r="U63" i="19"/>
  <c r="Q63" i="19"/>
  <c r="M63" i="19"/>
  <c r="T62" i="19"/>
  <c r="P62" i="19"/>
  <c r="L62" i="19"/>
  <c r="V61" i="19"/>
  <c r="R61" i="19"/>
  <c r="N61" i="19"/>
  <c r="S65" i="19"/>
  <c r="O65" i="19"/>
  <c r="U64" i="19"/>
  <c r="Q64" i="19"/>
  <c r="M64" i="19"/>
  <c r="S63" i="19"/>
  <c r="O63" i="19"/>
  <c r="V62" i="19"/>
  <c r="R62" i="19"/>
  <c r="N62" i="19"/>
  <c r="T61" i="19"/>
  <c r="P61" i="19"/>
  <c r="L61" i="19"/>
  <c r="D47" i="19"/>
  <c r="T65" i="19"/>
  <c r="L65" i="19"/>
  <c r="R64" i="19"/>
  <c r="P63" i="19"/>
  <c r="O62" i="19"/>
  <c r="U61" i="19"/>
  <c r="M61" i="19"/>
  <c r="R65" i="19"/>
  <c r="P64" i="19"/>
  <c r="V63" i="19"/>
  <c r="N63" i="19"/>
  <c r="U62" i="19"/>
  <c r="M62" i="19"/>
  <c r="S61" i="19"/>
  <c r="P65" i="19"/>
  <c r="V64" i="19"/>
  <c r="N64" i="19"/>
  <c r="T63" i="19"/>
  <c r="L63" i="19"/>
  <c r="S62" i="19"/>
  <c r="Q61" i="19"/>
  <c r="V65" i="19"/>
  <c r="N65" i="19"/>
  <c r="T64" i="19"/>
  <c r="L64" i="19"/>
  <c r="R63" i="19"/>
  <c r="Q62" i="19"/>
  <c r="O61" i="19"/>
  <c r="M63" i="9"/>
  <c r="O64" i="9"/>
  <c r="Q65" i="9"/>
  <c r="E39" i="11"/>
  <c r="M61" i="9"/>
  <c r="O62" i="9"/>
  <c r="O78" i="9"/>
  <c r="O74" i="9"/>
  <c r="O77" i="9"/>
  <c r="O76" i="9"/>
  <c r="Q63" i="9"/>
  <c r="S64" i="9"/>
  <c r="U65" i="9"/>
  <c r="Q61" i="9"/>
  <c r="S62" i="9"/>
  <c r="S74" i="9"/>
  <c r="S77" i="9"/>
  <c r="S78" i="9"/>
  <c r="S76" i="9"/>
  <c r="U63" i="9"/>
  <c r="W64" i="9"/>
  <c r="K79" i="14"/>
  <c r="K80" i="14"/>
  <c r="K81" i="14"/>
  <c r="K82" i="14"/>
  <c r="E2" i="16" a="1"/>
  <c r="F12" i="16"/>
  <c r="L10" i="16"/>
  <c r="G9" i="16"/>
  <c r="M7" i="16"/>
  <c r="H6" i="16"/>
  <c r="N4" i="16"/>
  <c r="I3" i="16"/>
  <c r="M11" i="16"/>
  <c r="H10" i="16"/>
  <c r="N8" i="16"/>
  <c r="I7" i="16"/>
  <c r="O5" i="16"/>
  <c r="J4" i="16"/>
  <c r="E3" i="16"/>
  <c r="N12" i="16"/>
  <c r="I11" i="16"/>
  <c r="O9" i="16"/>
  <c r="J8" i="16"/>
  <c r="E7" i="16"/>
  <c r="K5" i="16"/>
  <c r="F4" i="16"/>
  <c r="L2" i="16"/>
  <c r="J12" i="16"/>
  <c r="E11" i="16"/>
  <c r="K9" i="16"/>
  <c r="F8" i="16"/>
  <c r="L6" i="16"/>
  <c r="G5" i="16"/>
  <c r="M3" i="16"/>
  <c r="H2" i="16"/>
  <c r="L12" i="16"/>
  <c r="O11" i="16"/>
  <c r="G11" i="16"/>
  <c r="J10" i="16"/>
  <c r="M9" i="16"/>
  <c r="E9" i="16"/>
  <c r="H8" i="16"/>
  <c r="K7" i="16"/>
  <c r="N6" i="16"/>
  <c r="F6" i="16"/>
  <c r="I5" i="16"/>
  <c r="L4" i="16"/>
  <c r="O3" i="16"/>
  <c r="G3" i="16"/>
  <c r="J2" i="16"/>
  <c r="H12" i="16"/>
  <c r="K11" i="16"/>
  <c r="N10" i="16"/>
  <c r="F10" i="16"/>
  <c r="I9" i="16"/>
  <c r="L8" i="16"/>
  <c r="O7" i="16"/>
  <c r="G7" i="16"/>
  <c r="J6" i="16"/>
  <c r="M5" i="16"/>
  <c r="E5" i="16"/>
  <c r="H4" i="16"/>
  <c r="K3" i="16"/>
  <c r="N2" i="16"/>
  <c r="F2" i="16"/>
  <c r="M12" i="16"/>
  <c r="I12" i="16"/>
  <c r="E12" i="16"/>
  <c r="L11" i="16"/>
  <c r="H11" i="16"/>
  <c r="O10" i="16"/>
  <c r="K10" i="16"/>
  <c r="G10" i="16"/>
  <c r="N9" i="16"/>
  <c r="J9" i="16"/>
  <c r="F9" i="16"/>
  <c r="M8" i="16"/>
  <c r="I8" i="16"/>
  <c r="E8" i="16"/>
  <c r="L7" i="16"/>
  <c r="H7" i="16"/>
  <c r="O6" i="16"/>
  <c r="K6" i="16"/>
  <c r="G6" i="16"/>
  <c r="N5" i="16"/>
  <c r="J5" i="16"/>
  <c r="F5" i="16"/>
  <c r="M4" i="16"/>
  <c r="I4" i="16"/>
  <c r="E4" i="16"/>
  <c r="L3" i="16"/>
  <c r="H3" i="16"/>
  <c r="O2" i="16"/>
  <c r="K2" i="16"/>
  <c r="G2" i="16"/>
  <c r="O12" i="16"/>
  <c r="K12" i="16"/>
  <c r="G12" i="16"/>
  <c r="N11" i="16"/>
  <c r="J11" i="16"/>
  <c r="F11" i="16"/>
  <c r="M10" i="16"/>
  <c r="I10" i="16"/>
  <c r="E10" i="16"/>
  <c r="L9" i="16"/>
  <c r="H9" i="16"/>
  <c r="O8" i="16"/>
  <c r="K8" i="16"/>
  <c r="G8" i="16"/>
  <c r="N7" i="16"/>
  <c r="J7" i="16"/>
  <c r="F7" i="16"/>
  <c r="M6" i="16"/>
  <c r="I6" i="16"/>
  <c r="E6" i="16"/>
  <c r="L5" i="16"/>
  <c r="H5" i="16"/>
  <c r="O4" i="16"/>
  <c r="K4" i="16"/>
  <c r="G4" i="16"/>
  <c r="N3" i="16"/>
  <c r="J3" i="16"/>
  <c r="F3" i="16"/>
  <c r="M2" i="16"/>
  <c r="I2" i="16"/>
  <c r="E2" i="16"/>
  <c r="D18" i="21"/>
  <c r="D18" i="25"/>
  <c r="D18" i="23"/>
  <c r="D18" i="24"/>
  <c r="D18" i="26"/>
  <c r="V65" i="9"/>
  <c r="R65" i="9"/>
  <c r="N65" i="9"/>
  <c r="T64" i="9"/>
  <c r="P64" i="9"/>
  <c r="V63" i="9"/>
  <c r="R63" i="9"/>
  <c r="N63" i="9"/>
  <c r="T62" i="9"/>
  <c r="T76" i="9"/>
  <c r="T78" i="9"/>
  <c r="T74" i="9"/>
  <c r="T77" i="9"/>
  <c r="P62" i="9"/>
  <c r="P76" i="9"/>
  <c r="P78" i="9"/>
  <c r="P74" i="9"/>
  <c r="P77" i="9"/>
  <c r="V61" i="9"/>
  <c r="R61" i="9"/>
  <c r="N61" i="9"/>
  <c r="T65" i="9"/>
  <c r="P65" i="9"/>
  <c r="V64" i="9"/>
  <c r="R64" i="9"/>
  <c r="N64" i="9"/>
  <c r="T63" i="9"/>
  <c r="P63" i="9"/>
  <c r="V62" i="9"/>
  <c r="V78" i="9"/>
  <c r="V74" i="9"/>
  <c r="V77" i="9"/>
  <c r="V76" i="9"/>
  <c r="R62" i="9"/>
  <c r="R78" i="9"/>
  <c r="R74" i="9"/>
  <c r="R77" i="9"/>
  <c r="R76" i="9"/>
  <c r="N62" i="9"/>
  <c r="N78" i="9"/>
  <c r="N74" i="9"/>
  <c r="N77" i="9"/>
  <c r="N76" i="9"/>
  <c r="T61" i="9"/>
  <c r="P61" i="9"/>
  <c r="W65" i="9"/>
  <c r="O65" i="9"/>
  <c r="U64" i="9"/>
  <c r="M64" i="9"/>
  <c r="S63" i="9"/>
  <c r="Q62" i="9"/>
  <c r="Q76" i="9"/>
  <c r="Q78" i="9"/>
  <c r="Q74" i="9"/>
  <c r="Q77" i="9"/>
  <c r="W61" i="9"/>
  <c r="O61" i="9"/>
  <c r="S65" i="9"/>
  <c r="Q64" i="9"/>
  <c r="W63" i="9"/>
  <c r="O63" i="9"/>
  <c r="U62" i="9"/>
  <c r="U76" i="9"/>
  <c r="U74" i="9"/>
  <c r="U77" i="9"/>
  <c r="U78" i="9"/>
  <c r="M62" i="9"/>
  <c r="M76" i="9"/>
  <c r="M74" i="9"/>
  <c r="M77" i="9"/>
  <c r="M78" i="9"/>
  <c r="S61" i="9"/>
  <c r="E139" i="11"/>
  <c r="E138" i="11"/>
  <c r="E137" i="11"/>
  <c r="F138" i="11"/>
  <c r="G138" i="11"/>
  <c r="H138" i="11"/>
  <c r="E136" i="11"/>
  <c r="E135" i="11"/>
  <c r="F136" i="11"/>
  <c r="G136" i="11"/>
  <c r="H136" i="11"/>
  <c r="E134" i="11"/>
  <c r="E133" i="11"/>
  <c r="F134" i="11"/>
  <c r="G134" i="11"/>
  <c r="H134" i="11"/>
  <c r="E132" i="11"/>
  <c r="E131" i="11"/>
  <c r="F132" i="11"/>
  <c r="G132" i="11"/>
  <c r="H132" i="11"/>
  <c r="E130" i="11"/>
  <c r="E129" i="11"/>
  <c r="F130" i="11"/>
  <c r="G130" i="11"/>
  <c r="H130" i="11"/>
  <c r="E128" i="11"/>
  <c r="E127" i="11"/>
  <c r="F128" i="11"/>
  <c r="G128" i="11"/>
  <c r="H128" i="11"/>
  <c r="E126" i="11"/>
  <c r="E125" i="11"/>
  <c r="F126" i="11"/>
  <c r="G126" i="11"/>
  <c r="H126" i="11"/>
  <c r="E124" i="11"/>
  <c r="E123" i="11"/>
  <c r="F124" i="11"/>
  <c r="G124" i="11"/>
  <c r="H124" i="11"/>
  <c r="E122" i="11"/>
  <c r="E121" i="11"/>
  <c r="F122" i="11"/>
  <c r="G122" i="11"/>
  <c r="H122" i="11"/>
  <c r="E120" i="11"/>
  <c r="E119" i="11"/>
  <c r="F120" i="11"/>
  <c r="G120" i="11"/>
  <c r="H120" i="11"/>
  <c r="E118" i="11"/>
  <c r="E117" i="11"/>
  <c r="F118" i="11"/>
  <c r="G118" i="11"/>
  <c r="H118" i="11"/>
  <c r="E116" i="11"/>
  <c r="E115" i="11"/>
  <c r="F116" i="11"/>
  <c r="G116" i="11"/>
  <c r="H116" i="11"/>
  <c r="E114" i="11"/>
  <c r="E113" i="11"/>
  <c r="F114" i="11"/>
  <c r="G114" i="11"/>
  <c r="H114" i="11"/>
  <c r="E112" i="11"/>
  <c r="E111" i="11"/>
  <c r="F112" i="11"/>
  <c r="G112" i="11"/>
  <c r="H112" i="11"/>
  <c r="E110" i="11"/>
  <c r="E109" i="11"/>
  <c r="F110" i="11"/>
  <c r="G110" i="11"/>
  <c r="H110" i="11"/>
  <c r="E108" i="11"/>
  <c r="E107" i="11"/>
  <c r="F108" i="11"/>
  <c r="G108" i="11"/>
  <c r="H108" i="11"/>
  <c r="E106" i="11"/>
  <c r="E105" i="11"/>
  <c r="F106" i="11"/>
  <c r="G106" i="11"/>
  <c r="H106" i="11"/>
  <c r="E104" i="11"/>
  <c r="E103" i="11"/>
  <c r="F104" i="11"/>
  <c r="G104" i="11"/>
  <c r="H104" i="11"/>
  <c r="E102" i="11"/>
  <c r="E101" i="11"/>
  <c r="F102" i="11"/>
  <c r="G102" i="11"/>
  <c r="H102" i="11"/>
  <c r="E100" i="11"/>
  <c r="E99" i="11"/>
  <c r="F100" i="11"/>
  <c r="G100" i="11"/>
  <c r="H100" i="11"/>
  <c r="E98" i="11"/>
  <c r="E97" i="11"/>
  <c r="F98" i="11"/>
  <c r="G98" i="11"/>
  <c r="H98" i="11"/>
  <c r="E96" i="11"/>
  <c r="E95" i="11"/>
  <c r="F96" i="11"/>
  <c r="G96" i="11"/>
  <c r="H96" i="11"/>
  <c r="E94" i="11"/>
  <c r="E93" i="11"/>
  <c r="F94" i="11"/>
  <c r="G94" i="11"/>
  <c r="H94" i="11"/>
  <c r="E92" i="11"/>
  <c r="E91" i="11"/>
  <c r="F92" i="11"/>
  <c r="G92" i="11"/>
  <c r="H92" i="11"/>
  <c r="E90" i="11"/>
  <c r="E89" i="11"/>
  <c r="F90" i="11"/>
  <c r="G90" i="11"/>
  <c r="H90" i="11"/>
  <c r="E88" i="11"/>
  <c r="E87" i="11"/>
  <c r="F88" i="11"/>
  <c r="G88" i="11"/>
  <c r="H88" i="11"/>
  <c r="E86" i="11"/>
  <c r="E85" i="11"/>
  <c r="F86" i="11"/>
  <c r="G86" i="11"/>
  <c r="H86" i="11"/>
  <c r="E84" i="11"/>
  <c r="E83" i="11"/>
  <c r="F84" i="11"/>
  <c r="G84" i="11"/>
  <c r="H84" i="11"/>
  <c r="E82" i="11"/>
  <c r="E81" i="11"/>
  <c r="F82" i="11"/>
  <c r="G82" i="11"/>
  <c r="H82" i="11"/>
  <c r="E80" i="11"/>
  <c r="E79" i="11"/>
  <c r="F80" i="11"/>
  <c r="G80" i="11"/>
  <c r="H80" i="11"/>
  <c r="E78" i="11"/>
  <c r="E77" i="11"/>
  <c r="F78" i="11"/>
  <c r="G78" i="11"/>
  <c r="H78" i="11"/>
  <c r="E76" i="11"/>
  <c r="E75" i="11"/>
  <c r="F76" i="11"/>
  <c r="G76" i="11"/>
  <c r="H76" i="11"/>
  <c r="E74" i="11"/>
  <c r="E73" i="11"/>
  <c r="F74" i="11"/>
  <c r="G74" i="11"/>
  <c r="H74" i="11"/>
  <c r="E72" i="11"/>
  <c r="E71" i="11"/>
  <c r="F72" i="11"/>
  <c r="G72" i="11"/>
  <c r="H72" i="11"/>
  <c r="E70" i="11"/>
  <c r="E69" i="11"/>
  <c r="F70" i="11"/>
  <c r="G70" i="11"/>
  <c r="H70" i="11"/>
  <c r="E68" i="11"/>
  <c r="E67" i="11"/>
  <c r="F68" i="11"/>
  <c r="G68" i="11"/>
  <c r="H68" i="11"/>
  <c r="E66" i="11"/>
  <c r="E65" i="11"/>
  <c r="F66" i="11"/>
  <c r="G66" i="11"/>
  <c r="H66" i="11"/>
  <c r="E64" i="11"/>
  <c r="E63" i="11"/>
  <c r="F64" i="11"/>
  <c r="G64" i="11"/>
  <c r="H64" i="11"/>
  <c r="E62" i="11"/>
  <c r="E61" i="11"/>
  <c r="F62" i="11"/>
  <c r="G62" i="11"/>
  <c r="H62" i="11"/>
  <c r="E60" i="11"/>
  <c r="E59" i="11"/>
  <c r="F60" i="11"/>
  <c r="G60" i="11"/>
  <c r="H60" i="11"/>
  <c r="E58" i="11"/>
  <c r="E57" i="11"/>
  <c r="F58" i="11"/>
  <c r="G58" i="11"/>
  <c r="H58" i="11"/>
  <c r="E56" i="11"/>
  <c r="E55" i="11"/>
  <c r="F56" i="11"/>
  <c r="G56" i="11"/>
  <c r="H56" i="11"/>
  <c r="E54" i="11"/>
  <c r="E53" i="11"/>
  <c r="F54" i="11"/>
  <c r="G54" i="11"/>
  <c r="H54" i="11"/>
  <c r="E52" i="11"/>
  <c r="E51" i="11"/>
  <c r="F52" i="11"/>
  <c r="G52" i="11"/>
  <c r="H52" i="11"/>
  <c r="E50" i="11"/>
  <c r="E49" i="11"/>
  <c r="F50" i="11"/>
  <c r="G50" i="11"/>
  <c r="H50" i="11"/>
  <c r="E48" i="11"/>
  <c r="E47" i="11"/>
  <c r="F48" i="11"/>
  <c r="G48" i="11"/>
  <c r="H48" i="11"/>
  <c r="E46" i="11"/>
  <c r="E45" i="11"/>
  <c r="F46" i="11"/>
  <c r="G46" i="11"/>
  <c r="H46" i="11"/>
  <c r="E44" i="11"/>
  <c r="E43" i="11"/>
  <c r="F44" i="11"/>
  <c r="G44" i="11"/>
  <c r="H44" i="11"/>
  <c r="E42" i="11"/>
  <c r="E41" i="11"/>
  <c r="F42" i="11"/>
  <c r="G42" i="11"/>
  <c r="H42" i="11"/>
  <c r="E40" i="11"/>
  <c r="F40" i="11"/>
  <c r="G40" i="11"/>
  <c r="H40" i="11"/>
  <c r="F137" i="11"/>
  <c r="G137" i="11"/>
  <c r="H137" i="11"/>
  <c r="F135" i="11"/>
  <c r="G135" i="11"/>
  <c r="H135" i="11"/>
  <c r="F133" i="11"/>
  <c r="G133" i="11"/>
  <c r="H133" i="11"/>
  <c r="F131" i="11"/>
  <c r="G131" i="11"/>
  <c r="H131" i="11"/>
  <c r="F129" i="11"/>
  <c r="G129" i="11"/>
  <c r="H129" i="11"/>
  <c r="F127" i="11"/>
  <c r="G127" i="11"/>
  <c r="H127" i="11"/>
  <c r="F125" i="11"/>
  <c r="G125" i="11"/>
  <c r="H125" i="11"/>
  <c r="F123" i="11"/>
  <c r="G123" i="11"/>
  <c r="H123" i="11"/>
  <c r="F121" i="11"/>
  <c r="G121" i="11"/>
  <c r="H121" i="11"/>
  <c r="F119" i="11"/>
  <c r="G119" i="11"/>
  <c r="H119" i="11"/>
  <c r="F117" i="11"/>
  <c r="G117" i="11"/>
  <c r="H117" i="11"/>
  <c r="F115" i="11"/>
  <c r="G115" i="11"/>
  <c r="H115" i="11"/>
  <c r="F113" i="11"/>
  <c r="G113" i="11"/>
  <c r="H113" i="11"/>
  <c r="F111" i="11"/>
  <c r="G111" i="11"/>
  <c r="H111" i="11"/>
  <c r="F109" i="11"/>
  <c r="G109" i="11"/>
  <c r="H109" i="11"/>
  <c r="F107" i="11"/>
  <c r="G107" i="11"/>
  <c r="H107" i="11"/>
  <c r="F105" i="11"/>
  <c r="G105" i="11"/>
  <c r="H105" i="11"/>
  <c r="F103" i="11"/>
  <c r="G103" i="11"/>
  <c r="H103" i="11"/>
  <c r="F101" i="11"/>
  <c r="G101" i="11"/>
  <c r="H101" i="11"/>
  <c r="F99" i="11"/>
  <c r="G99" i="11"/>
  <c r="H99" i="11"/>
  <c r="F97" i="11"/>
  <c r="G97" i="11"/>
  <c r="H97" i="11"/>
  <c r="F95" i="11"/>
  <c r="G95" i="11"/>
  <c r="H95" i="11"/>
  <c r="F93" i="11"/>
  <c r="G93" i="11"/>
  <c r="H93" i="11"/>
  <c r="F91" i="11"/>
  <c r="G91" i="11"/>
  <c r="H91" i="11"/>
  <c r="F89" i="11"/>
  <c r="G89" i="11"/>
  <c r="H89" i="11"/>
  <c r="F87" i="11"/>
  <c r="G87" i="11"/>
  <c r="H87" i="11"/>
  <c r="F85" i="11"/>
  <c r="G85" i="11"/>
  <c r="H85" i="11"/>
  <c r="F83" i="11"/>
  <c r="G83" i="11"/>
  <c r="H83" i="11"/>
  <c r="F81" i="11"/>
  <c r="G81" i="11"/>
  <c r="H81" i="11"/>
  <c r="F79" i="11"/>
  <c r="G79" i="11"/>
  <c r="H79" i="11"/>
  <c r="F77" i="11"/>
  <c r="G77" i="11"/>
  <c r="H77" i="11"/>
  <c r="F75" i="11"/>
  <c r="G75" i="11"/>
  <c r="H75" i="11"/>
  <c r="F73" i="11"/>
  <c r="G73" i="11"/>
  <c r="H73" i="11"/>
  <c r="F71" i="11"/>
  <c r="G71" i="11"/>
  <c r="H71" i="11"/>
  <c r="F69" i="11"/>
  <c r="G69" i="11"/>
  <c r="H69" i="11"/>
  <c r="F67" i="11"/>
  <c r="G67" i="11"/>
  <c r="H67" i="11"/>
  <c r="F65" i="11"/>
  <c r="G65" i="11"/>
  <c r="H65" i="11"/>
  <c r="F63" i="11"/>
  <c r="G63" i="11"/>
  <c r="H63" i="11"/>
  <c r="F61" i="11"/>
  <c r="G61" i="11"/>
  <c r="H61" i="11"/>
  <c r="F59" i="11"/>
  <c r="G59" i="11"/>
  <c r="H59" i="11"/>
  <c r="F57" i="11"/>
  <c r="G57" i="11"/>
  <c r="H57" i="11"/>
  <c r="F55" i="11"/>
  <c r="G55" i="11"/>
  <c r="H55" i="11"/>
  <c r="F53" i="11"/>
  <c r="G53" i="11"/>
  <c r="H53" i="11"/>
  <c r="F51" i="11"/>
  <c r="G51" i="11"/>
  <c r="H51" i="11"/>
  <c r="F49" i="11"/>
  <c r="G49" i="11"/>
  <c r="H49" i="11"/>
  <c r="F47" i="11"/>
  <c r="G47" i="11"/>
  <c r="H47" i="11"/>
  <c r="F45" i="11"/>
  <c r="G45" i="11"/>
  <c r="H45" i="11"/>
  <c r="F43" i="11"/>
  <c r="G43" i="11"/>
  <c r="H43" i="11"/>
  <c r="F41" i="11"/>
  <c r="G41" i="11"/>
  <c r="H41" i="11"/>
  <c r="D25" i="19"/>
  <c r="D25" i="14"/>
</calcChain>
</file>

<file path=xl/sharedStrings.xml><?xml version="1.0" encoding="utf-8"?>
<sst xmlns="http://schemas.openxmlformats.org/spreadsheetml/2006/main" count="1498" uniqueCount="270">
  <si>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</si>
  <si>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</si>
  <si>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</si>
  <si>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</si>
  <si>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</si>
  <si>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</si>
  <si>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</si>
  <si>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</si>
  <si>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</si>
  <si>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</si>
  <si>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</si>
  <si>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</si>
  <si>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</si>
  <si>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</si>
  <si>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</si>
  <si>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</si>
  <si>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</si>
  <si>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</si>
  <si>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</si>
  <si>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</si>
  <si>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</si>
  <si>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</si>
  <si>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</si>
  <si>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</si>
  <si>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</si>
  <si>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</si>
  <si>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</si>
  <si>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</si>
  <si>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</si>
  <si>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</si>
  <si>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</si>
  <si>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</si>
  <si>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</si>
  <si>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</si>
  <si>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</si>
  <si>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</si>
  <si>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</si>
  <si>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</si>
  <si>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</si>
  <si>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</si>
  <si>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</si>
  <si>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</si>
  <si>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</si>
  <si>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</si>
  <si>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</si>
  <si>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</si>
  <si>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</si>
  <si>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</si>
  <si>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</si>
  <si>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</si>
  <si>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</si>
  <si>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</si>
  <si>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</si>
  <si>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</si>
  <si>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</si>
  <si>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</si>
  <si>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</si>
  <si>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</si>
  <si>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</si>
  <si>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</si>
  <si>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</si>
  <si>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</si>
  <si>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</si>
  <si>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</si>
  <si>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</si>
  <si>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</si>
  <si>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</si>
  <si>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</si>
  <si>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</si>
  <si>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</si>
  <si>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</si>
  <si>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</si>
  <si>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</si>
  <si>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</si>
  <si>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</si>
  <si>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</si>
  <si>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</si>
  <si>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</si>
  <si>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</si>
  <si>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</si>
  <si>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</si>
  <si>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</si>
  <si>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</si>
  <si>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</si>
  <si>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</si>
  <si>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</si>
  <si>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</si>
  <si>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</si>
  <si>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</si>
  <si>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</si>
  <si>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</si>
  <si>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</si>
  <si>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</si>
  <si>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</si>
  <si>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</si>
  <si>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</si>
  <si>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</si>
  <si>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</si>
  <si>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</si>
  <si>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</si>
  <si>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</si>
  <si>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</si>
  <si>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</si>
  <si>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</si>
  <si>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</si>
  <si>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</si>
  <si>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</si>
  <si>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</si>
  <si>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</si>
  <si>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</si>
  <si>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</si>
  <si>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</si>
  <si>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</si>
  <si>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</si>
  <si>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</si>
  <si>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</si>
  <si>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</si>
  <si>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</si>
  <si>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</si>
  <si>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</si>
  <si>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</si>
  <si>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</si>
  <si>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</si>
  <si>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</si>
  <si>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</si>
  <si>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</si>
  <si>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</si>
  <si>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</si>
  <si>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</si>
  <si>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</si>
  <si>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</si>
  <si>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</si>
  <si>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</si>
  <si>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</si>
  <si>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</si>
  <si>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</si>
  <si>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</si>
  <si>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</si>
  <si>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</si>
  <si>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</si>
  <si>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</si>
  <si>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</si>
  <si>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</si>
  <si>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</si>
  <si>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</si>
  <si>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</si>
  <si>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</si>
  <si>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</si>
  <si>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</si>
  <si>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</si>
  <si>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</si>
  <si>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</si>
  <si>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</si>
  <si>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</si>
  <si>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</si>
  <si>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</si>
  <si>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kal 100000, bew 100000 1d richEx, local corr</t>
  </si>
  <si>
    <t>Erw</t>
  </si>
  <si>
    <t>10T</t>
  </si>
  <si>
    <t>100T</t>
  </si>
  <si>
    <t>localInCross</t>
  </si>
  <si>
    <t>crnt = var</t>
  </si>
  <si>
    <t>local = correlation</t>
  </si>
  <si>
    <t>=qlCalibrateFXCTSWithParticleMethod(D29;D30;D31;D32;D33;D34;D35;D36;D37;D38;D39;D40;D41)</t>
  </si>
  <si>
    <t>=qlRealMCSimulationSimulate(D62)</t>
  </si>
  <si>
    <t>=qlRealMCSimulationSimulate(D35)</t>
  </si>
  <si>
    <t>localCorr 100T cal, 10T val</t>
  </si>
  <si>
    <t>kal 100000, bew 100000 1d richEx, local corr with local in crossCov</t>
  </si>
  <si>
    <t>local in cross corr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</si>
  <si>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</si>
  <si>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</si>
  <si>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</si>
  <si>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</si>
  <si>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</si>
  <si>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</si>
  <si>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</si>
  <si>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</si>
  <si>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</si>
  <si>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</si>
  <si>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</si>
  <si>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</si>
  <si>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</si>
  <si>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</si>
  <si>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</si>
  <si>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</si>
  <si>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</si>
  <si>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</si>
  <si>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</si>
  <si>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</si>
  <si>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</si>
  <si>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</si>
  <si>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</si>
  <si>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</si>
  <si>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</si>
  <si>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</si>
  <si>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</si>
  <si>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</si>
  <si>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</si>
  <si>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</si>
  <si>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</si>
  <si>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</si>
  <si>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</si>
  <si>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</si>
  <si>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</si>
  <si>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</si>
  <si>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</si>
  <si>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</si>
  <si>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</si>
  <si>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</si>
  <si>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</si>
  <si>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</si>
  <si>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</si>
  <si>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</si>
  <si>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</si>
  <si>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</si>
  <si>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</si>
  <si>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</si>
  <si>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</si>
  <si>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</si>
  <si>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</si>
  <si>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</si>
  <si>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</si>
  <si>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skew, beta=0.5, 10T</t>
  </si>
  <si>
    <t>multi asset 100000, corr 52%</t>
  </si>
  <si>
    <t>multi asset 100000, corr 50%</t>
  </si>
  <si>
    <t>multi asset 100000, corr 51%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</si>
  <si>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</si>
  <si>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</si>
  <si>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</si>
  <si>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</si>
  <si>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</si>
  <si>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</si>
  <si>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</si>
  <si>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localInCross1Y</t>
  </si>
  <si>
    <t>localCorrModel1y</t>
  </si>
  <si>
    <t>local corr 10T cal, 100T val, covLocal</t>
  </si>
  <si>
    <t>local corr 10T cal, 10T val, covLocal</t>
  </si>
  <si>
    <t>qlRealMCScriptNPV - ObjectHandler error: attempt to retrieve object with unknown ID 'obj_00404#0003'</t>
  </si>
  <si>
    <t>MultiAsset55</t>
  </si>
  <si>
    <t>MultiAsset54</t>
  </si>
  <si>
    <t>multi asset 100000, corr 55%</t>
  </si>
  <si>
    <t>multi asset 100000, corr 54%</t>
  </si>
  <si>
    <t>multi asset 100000, corr 53%</t>
  </si>
  <si>
    <t>local corr 10T cal, 100 val</t>
  </si>
  <si>
    <t>local corr 10T cal, 10 val</t>
  </si>
  <si>
    <t>local in Corr 10T kal, 100T Val</t>
  </si>
  <si>
    <t>local in Corr 10T kal, 10T Val</t>
  </si>
  <si>
    <t xml:space="preserve"> local in Vola 10T kal, 10T val</t>
  </si>
  <si>
    <t>local in Vola 10T kal, 100T val</t>
  </si>
  <si>
    <t>ITM</t>
  </si>
  <si>
    <t>ITM2</t>
  </si>
  <si>
    <t>LocalInCrossvola100T</t>
  </si>
  <si>
    <t>sim nur bis 3M</t>
  </si>
  <si>
    <t>4d</t>
  </si>
  <si>
    <t>vorher: 1d</t>
  </si>
  <si>
    <t>simtimes=obstimes (vorher: simtimes=1d)</t>
  </si>
  <si>
    <t>=qlRealMCSimulationSimulate(D63)</t>
  </si>
  <si>
    <t>Cov,Corr OK mit 10T,40T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</si>
  <si>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</si>
  <si>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</si>
  <si>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</si>
  <si>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</si>
  <si>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</si>
  <si>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</si>
  <si>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</si>
  <si>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</si>
  <si>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</si>
  <si>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</si>
  <si>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54 Multi Asset</t>
  </si>
  <si>
    <t>Strike=1.1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</si>
</sst>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  <numFmt numFmtId="197" formatCode="_-* #,##0.00000000\ _€_-;\-* #,##0.00000000\ _€_-;_-* &quot;-&quot;??\ _€_-;_-@_-"/>
    <numFmt numFmtId="198" formatCode="0.000000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9" fillId="3" borderId="0" applyNumberFormat="0" applyBorder="0" applyAlignment="0" applyProtection="0"/>
  </cellStyleXfs>
  <cellXfs count="305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10" fontId="0" fillId="0" borderId="0" xfId="1" applyNumberFormat="1" applyFont="1" applyAlignment="1">
      <alignment vertical="top"/>
    </xf>
    <xf numFmtId="196" fontId="0" fillId="0" borderId="60" xfId="816" applyNumberFormat="1" applyFont="1" applyBorder="1" applyAlignment="1">
      <alignment vertical="top"/>
    </xf>
    <xf numFmtId="197" fontId="0" fillId="0" borderId="60" xfId="816" applyNumberFormat="1" applyFont="1" applyBorder="1" applyAlignment="1">
      <alignment vertical="top"/>
    </xf>
    <xf numFmtId="195" fontId="5" fillId="0" borderId="15" xfId="1" applyNumberFormat="1" applyFont="1" applyBorder="1" applyAlignment="1">
      <alignment vertical="top"/>
    </xf>
    <xf numFmtId="43" fontId="0" fillId="0" borderId="60" xfId="0" applyNumberFormat="1" applyBorder="1">
      <alignment vertical="top"/>
    </xf>
    <xf numFmtId="10" fontId="0" fillId="0" borderId="60" xfId="1" applyNumberFormat="1" applyFont="1" applyBorder="1" applyAlignment="1">
      <alignment vertical="top"/>
    </xf>
    <xf numFmtId="9" fontId="0" fillId="0" borderId="60" xfId="0" applyNumberFormat="1" applyBorder="1">
      <alignment vertical="top"/>
    </xf>
    <xf numFmtId="164" fontId="0" fillId="0" borderId="0" xfId="0" applyNumberFormat="1" applyFill="1" applyBorder="1">
      <alignment vertical="top"/>
    </xf>
    <xf numFmtId="0" fontId="0" fillId="0" borderId="62" xfId="0" applyBorder="1">
      <alignment vertical="top"/>
    </xf>
    <xf numFmtId="10" fontId="0" fillId="0" borderId="0" xfId="0" applyNumberFormat="1">
      <alignment vertical="top"/>
    </xf>
    <xf numFmtId="198" fontId="5" fillId="0" borderId="0" xfId="0" applyNumberFormat="1" applyFont="1" applyBorder="1">
      <alignment vertical="top"/>
    </xf>
    <xf numFmtId="198" fontId="5" fillId="0" borderId="10" xfId="0" applyNumberFormat="1" applyFont="1" applyBorder="1">
      <alignment vertical="top"/>
    </xf>
    <xf numFmtId="0" fontId="8" fillId="0" borderId="0" xfId="0" applyFont="1" applyFill="1" applyBorder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7" fillId="0" borderId="14" xfId="0" applyFont="1" applyFill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6" fontId="0" fillId="0" borderId="60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5" fontId="5" fillId="0" borderId="13" xfId="1" applyNumberFormat="1" applyFont="1" applyBorder="1" applyAlignment="1">
      <alignment vertical="top"/>
    </xf>
    <xf numFmtId="195" fontId="5" fillId="0" borderId="14" xfId="1" applyNumberFormat="1" applyFont="1" applyBorder="1" applyAlignment="1">
      <alignment vertical="top"/>
    </xf>
    <xf numFmtId="166" fontId="0" fillId="0" borderId="0" xfId="1" applyNumberFormat="1" applyFont="1" applyAlignment="1">
      <alignment vertical="top"/>
    </xf>
    <xf numFmtId="14" fontId="5" fillId="0" borderId="0" xfId="0" applyNumberFormat="1" applyFont="1" applyAlignment="1">
      <alignment horizontal="center"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10" fontId="7" fillId="0" borderId="60" xfId="1" applyNumberFormat="1" applyFont="1" applyBorder="1" applyAlignment="1">
      <alignment vertical="top"/>
    </xf>
    <xf numFmtId="0" fontId="149" fillId="3" borderId="60" xfId="817" applyBorder="1" applyAlignment="1">
      <alignment vertical="top"/>
    </xf>
    <xf numFmtId="10" fontId="149" fillId="3" borderId="60" xfId="817" applyNumberFormat="1" applyBorder="1" applyAlignment="1">
      <alignment vertical="top"/>
    </xf>
    <xf numFmtId="43" fontId="149" fillId="3" borderId="60" xfId="817" applyNumberFormat="1" applyBorder="1" applyAlignment="1">
      <alignment vertical="top"/>
    </xf>
    <xf numFmtId="191" fontId="149" fillId="3" borderId="60" xfId="817" applyNumberFormat="1" applyBorder="1" applyAlignment="1">
      <alignment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7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WorstOfBasket1Y!$F$59:$F$69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WorstOfBasket1Y!$H$59:$H$69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WorstOfBasket1Y!$I$59:$I$69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08416"/>
        <c:axId val="164509952"/>
      </c:scatterChart>
      <c:valAx>
        <c:axId val="164508416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64509952"/>
        <c:crosses val="autoZero"/>
        <c:crossBetween val="midCat"/>
      </c:valAx>
      <c:valAx>
        <c:axId val="1645099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45084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WorstOfBasket1Y!$E$37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WorstOfBasket1Y!$E$71:$E$81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WorstOfBasket1Y!$F$71:$F$81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WorstOfBasket1Y!$H$71:$H$81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WorstOfBasket1Y!$I$71:$I$81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95872"/>
        <c:axId val="165697408"/>
      </c:scatterChart>
      <c:valAx>
        <c:axId val="165695872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65697408"/>
        <c:crosses val="autoZero"/>
        <c:crossBetween val="midCat"/>
      </c:valAx>
      <c:valAx>
        <c:axId val="1656974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5695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VolSurface_GBPUSD!$D$39:$D$139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VolSurface_GBPUSD!$E$39:$E$139</c:f>
              <c:numCache>
                <c:formatCode>General</c:formatCode>
                <c:ptCount val="101"/>
                <c:pt idx="0">
                  <c:v>0.22934197479981341</c:v>
                </c:pt>
                <c:pt idx="1">
                  <c:v>0.22523003656869028</c:v>
                </c:pt>
                <c:pt idx="2">
                  <c:v>0.22118268676979608</c:v>
                </c:pt>
                <c:pt idx="3">
                  <c:v>0.21719733186008242</c:v>
                </c:pt>
                <c:pt idx="4">
                  <c:v>0.21327152278378109</c:v>
                </c:pt>
                <c:pt idx="5">
                  <c:v>0.20940294531193071</c:v>
                </c:pt>
                <c:pt idx="6">
                  <c:v>0.20558941138772885</c:v>
                </c:pt>
                <c:pt idx="7">
                  <c:v>0.20182885139591344</c:v>
                </c:pt>
                <c:pt idx="8">
                  <c:v>0.19811930728854307</c:v>
                </c:pt>
                <c:pt idx="9">
                  <c:v>0.19445892651261532</c:v>
                </c:pt>
                <c:pt idx="10">
                  <c:v>0.19084595669726759</c:v>
                </c:pt>
                <c:pt idx="11">
                  <c:v>0.18727874107017317</c:v>
                </c:pt>
                <c:pt idx="12">
                  <c:v>0.18375571458448503</c:v>
                </c:pt>
                <c:pt idx="13">
                  <c:v>0.180275400749628</c:v>
                </c:pt>
                <c:pt idx="14">
                  <c:v>0.17683640917172797</c:v>
                </c:pt>
                <c:pt idx="15">
                  <c:v>0.17343743382288548</c:v>
                </c:pt>
                <c:pt idx="16">
                  <c:v>0.17007725207327493</c:v>
                </c:pt>
                <c:pt idx="17">
                  <c:v>0.16675472453668708</c:v>
                </c:pt>
                <c:pt idx="18">
                  <c:v>0.16346879579920662</c:v>
                </c:pt>
                <c:pt idx="19">
                  <c:v>0.16021849612296088</c:v>
                </c:pt>
                <c:pt idx="20">
                  <c:v>0.15700294424311576</c:v>
                </c:pt>
                <c:pt idx="21">
                  <c:v>0.15382135140759604</c:v>
                </c:pt>
                <c:pt idx="22">
                  <c:v>0.15067302684661152</c:v>
                </c:pt>
                <c:pt idx="23">
                  <c:v>0.14755738490454082</c:v>
                </c:pt>
                <c:pt idx="24">
                  <c:v>0.14447395412189509</c:v>
                </c:pt>
                <c:pt idx="25">
                  <c:v>0.14142238862223089</c:v>
                </c:pt>
                <c:pt idx="26">
                  <c:v>0.13840248224062712</c:v>
                </c:pt>
                <c:pt idx="27">
                  <c:v>0.13541418592978879</c:v>
                </c:pt>
                <c:pt idx="28">
                  <c:v>0.13245762910043438</c:v>
                </c:pt>
                <c:pt idx="29">
                  <c:v>0.12953314569801033</c:v>
                </c:pt>
                <c:pt idx="30">
                  <c:v>0.12664130599140488</c:v>
                </c:pt>
                <c:pt idx="31">
                  <c:v>0.12378295525365404</c:v>
                </c:pt>
                <c:pt idx="32">
                  <c:v>0.12095926074963267</c:v>
                </c:pt>
                <c:pt idx="33">
                  <c:v>0.11817176870637353</c:v>
                </c:pt>
                <c:pt idx="34">
                  <c:v>0.11542247321345463</c:v>
                </c:pt>
                <c:pt idx="35">
                  <c:v>0.11271389925264805</c:v>
                </c:pt>
                <c:pt idx="36">
                  <c:v>0.11004920222804661</c:v>
                </c:pt>
                <c:pt idx="37">
                  <c:v>0.10743228635390875</c:v>
                </c:pt>
                <c:pt idx="38">
                  <c:v>0.10486794387765887</c:v>
                </c:pt>
                <c:pt idx="39">
                  <c:v>0.10236201607941978</c:v>
                </c:pt>
                <c:pt idx="40">
                  <c:v>9.9921574850803802E-2</c:v>
                </c:pt>
                <c:pt idx="41">
                  <c:v>9.7555119770448728E-2</c:v>
                </c:pt>
                <c:pt idx="42">
                  <c:v>9.52727791147924E-2</c:v>
                </c:pt>
                <c:pt idx="43">
                  <c:v>9.3086493223082489E-2</c:v>
                </c:pt>
                <c:pt idx="44">
                  <c:v>9.101014437439528E-2</c:v>
                </c:pt>
                <c:pt idx="45">
                  <c:v>8.9059579152255097E-2</c:v>
                </c:pt>
                <c:pt idx="46">
                  <c:v>8.7252449875809074E-2</c:v>
                </c:pt>
                <c:pt idx="47">
                  <c:v>8.5607787950723269E-2</c:v>
                </c:pt>
                <c:pt idx="48">
                  <c:v>8.4145226241481533E-2</c:v>
                </c:pt>
                <c:pt idx="49">
                  <c:v>8.2883826005505049E-2</c:v>
                </c:pt>
                <c:pt idx="50">
                  <c:v>8.1840549628846321E-2</c:v>
                </c:pt>
                <c:pt idx="51">
                  <c:v>8.1028548054343036E-2</c:v>
                </c:pt>
                <c:pt idx="52">
                  <c:v>8.0455563306958328E-2</c:v>
                </c:pt>
                <c:pt idx="53">
                  <c:v>8.0122812790876838E-2</c:v>
                </c:pt>
                <c:pt idx="54">
                  <c:v>8.0024651825255366E-2</c:v>
                </c:pt>
                <c:pt idx="55">
                  <c:v>8.0149115700955398E-2</c:v>
                </c:pt>
                <c:pt idx="56">
                  <c:v>8.0479198886074507E-2</c:v>
                </c:pt>
                <c:pt idx="57">
                  <c:v>8.0994550086374448E-2</c:v>
                </c:pt>
                <c:pt idx="58">
                  <c:v>8.1673216402039894E-2</c:v>
                </c:pt>
                <c:pt idx="59">
                  <c:v>8.2493148637567473E-2</c:v>
                </c:pt>
                <c:pt idx="60">
                  <c:v>8.343331768779895E-2</c:v>
                </c:pt>
                <c:pt idx="61">
                  <c:v>8.4474419879798479E-2</c:v>
                </c:pt>
                <c:pt idx="62">
                  <c:v>8.5599230571117554E-2</c:v>
                </c:pt>
                <c:pt idx="63">
                  <c:v>8.6792697814280312E-2</c:v>
                </c:pt>
                <c:pt idx="64">
                  <c:v>8.8041866811497838E-2</c:v>
                </c:pt>
                <c:pt idx="65">
                  <c:v>8.933570864004331E-2</c:v>
                </c:pt>
                <c:pt idx="66">
                  <c:v>9.0664905613085461E-2</c:v>
                </c:pt>
                <c:pt idx="67">
                  <c:v>9.2021626960388112E-2</c:v>
                </c:pt>
                <c:pt idx="68">
                  <c:v>9.3399314387878643E-2</c:v>
                </c:pt>
                <c:pt idx="69">
                  <c:v>9.4792487429437938E-2</c:v>
                </c:pt>
                <c:pt idx="70">
                  <c:v>9.6196572427919028E-2</c:v>
                </c:pt>
                <c:pt idx="71">
                  <c:v>9.7607755442189761E-2</c:v>
                </c:pt>
                <c:pt idx="72">
                  <c:v>9.9022857504159789E-2</c:v>
                </c:pt>
                <c:pt idx="73">
                  <c:v>0.10043922980660454</c:v>
                </c:pt>
                <c:pt idx="74">
                  <c:v>0.10185466615788702</c:v>
                </c:pt>
                <c:pt idx="75">
                  <c:v>0.10326733011825248</c:v>
                </c:pt>
                <c:pt idx="76">
                  <c:v>0.10467569446703356</c:v>
                </c:pt>
                <c:pt idx="77">
                  <c:v>0.10607849094398089</c:v>
                </c:pt>
                <c:pt idx="78">
                  <c:v>0.10747466850805082</c:v>
                </c:pt>
                <c:pt idx="79">
                  <c:v>0.10886335863670522</c:v>
                </c:pt>
                <c:pt idx="80">
                  <c:v>0.11024384643668585</c:v>
                </c:pt>
                <c:pt idx="81">
                  <c:v>0.11161554655033608</c:v>
                </c:pt>
                <c:pt idx="82">
                  <c:v>0.11297798302116206</c:v>
                </c:pt>
                <c:pt idx="83">
                  <c:v>0.11433077243180188</c:v>
                </c:pt>
                <c:pt idx="84">
                  <c:v>0.11567360975090137</c:v>
                </c:pt>
                <c:pt idx="85">
                  <c:v>0.11700625642660695</c:v>
                </c:pt>
                <c:pt idx="86">
                  <c:v>0.11832853034717448</c:v>
                </c:pt>
                <c:pt idx="87">
                  <c:v>0.11964029735677072</c:v>
                </c:pt>
                <c:pt idx="88">
                  <c:v>0.120941464069699</c:v>
                </c:pt>
                <c:pt idx="89">
                  <c:v>0.12223197177127175</c:v>
                </c:pt>
                <c:pt idx="90">
                  <c:v>0.1235117912303059</c:v>
                </c:pt>
                <c:pt idx="91">
                  <c:v>0.1247809182782636</c:v>
                </c:pt>
                <c:pt idx="92">
                  <c:v>0.1260393700346702</c:v>
                </c:pt>
                <c:pt idx="93">
                  <c:v>0.12728718167863734</c:v>
                </c:pt>
                <c:pt idx="94">
                  <c:v>0.1285244036829139</c:v>
                </c:pt>
                <c:pt idx="95">
                  <c:v>0.12975109944057606</c:v>
                </c:pt>
                <c:pt idx="96">
                  <c:v>0.13096734322576045</c:v>
                </c:pt>
                <c:pt idx="97">
                  <c:v>0.13217321843919749</c:v>
                </c:pt>
                <c:pt idx="98">
                  <c:v>0.13336881609706555</c:v>
                </c:pt>
                <c:pt idx="99">
                  <c:v>0.13455423352814244</c:v>
                </c:pt>
                <c:pt idx="100">
                  <c:v>0.13572957324960855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67584"/>
        <c:axId val="166274176"/>
      </c:scatterChart>
      <c:valAx>
        <c:axId val="166067584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66274176"/>
        <c:crosses val="autoZero"/>
        <c:crossBetween val="midCat"/>
      </c:valAx>
      <c:valAx>
        <c:axId val="166274176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067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Vanillas!$M$62:$W$62</c:f>
              <c:numCache>
                <c:formatCode>#,#00%</c:formatCode>
                <c:ptCount val="11"/>
                <c:pt idx="0" formatCode="00,000%">
                  <c:v>9.5896449161108399E-2</c:v>
                </c:pt>
                <c:pt idx="1">
                  <c:v>8.9436037045495659E-2</c:v>
                </c:pt>
                <c:pt idx="2">
                  <c:v>8.567953818160165E-2</c:v>
                </c:pt>
                <c:pt idx="3">
                  <c:v>8.1496624058394765E-2</c:v>
                </c:pt>
                <c:pt idx="4">
                  <c:v>7.9101236711044659E-2</c:v>
                </c:pt>
                <c:pt idx="5">
                  <c:v>7.7328662206756285E-2</c:v>
                </c:pt>
                <c:pt idx="6">
                  <c:v>7.6870199064042508E-2</c:v>
                </c:pt>
                <c:pt idx="7">
                  <c:v>7.7504783039996306E-2</c:v>
                </c:pt>
                <c:pt idx="8">
                  <c:v>7.9431313406069723E-2</c:v>
                </c:pt>
                <c:pt idx="9">
                  <c:v>8.1543265919305066E-2</c:v>
                </c:pt>
                <c:pt idx="10">
                  <c:v>8.5570071815452356E-2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Vanillas!$M$54:$W$54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8.026745656257165E-3</c:v>
                </c:pt>
                <c:pt idx="8">
                  <c:v>1.2411950722958026E-2</c:v>
                </c:pt>
                <c:pt idx="9">
                  <c:v>1.5850229133336717E-2</c:v>
                </c:pt>
                <c:pt idx="10">
                  <c:v>2.1209524233022439E-2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Vanillas!$M$46:$W$46</c:f>
              <c:numCache>
                <c:formatCode>#,#00%</c:formatCode>
                <c:ptCount val="11"/>
                <c:pt idx="0">
                  <c:v>2.2441798974981261E-2</c:v>
                </c:pt>
                <c:pt idx="1">
                  <c:v>1.6718513680773206E-2</c:v>
                </c:pt>
                <c:pt idx="2">
                  <c:v>1.3021708437038751E-2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04800"/>
        <c:axId val="166606336"/>
      </c:lineChart>
      <c:catAx>
        <c:axId val="166604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6606336"/>
        <c:crosses val="autoZero"/>
        <c:auto val="1"/>
        <c:lblAlgn val="ctr"/>
        <c:lblOffset val="100"/>
        <c:noMultiLvlLbl val="0"/>
      </c:catAx>
      <c:valAx>
        <c:axId val="16660633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66604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Vanillas!$Y$62:$AI$62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Vanillas!$Y$54:$AI$54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Vanillas!$Y$46:$AI$46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42048"/>
        <c:axId val="166643584"/>
      </c:lineChart>
      <c:catAx>
        <c:axId val="16664204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6643584"/>
        <c:crosses val="autoZero"/>
        <c:auto val="1"/>
        <c:lblAlgn val="ctr"/>
        <c:lblOffset val="100"/>
        <c:noMultiLvlLbl val="0"/>
      </c:catAx>
      <c:valAx>
        <c:axId val="16664358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6642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Vanillas!$AK$62:$AU$62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Vanillas!$AK$54:$AU$54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Vanillas!$AK$46:$AU$46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27968"/>
        <c:axId val="166229504"/>
      </c:lineChart>
      <c:catAx>
        <c:axId val="16622796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6229504"/>
        <c:crosses val="autoZero"/>
        <c:auto val="1"/>
        <c:lblAlgn val="ctr"/>
        <c:lblOffset val="100"/>
        <c:noMultiLvlLbl val="0"/>
      </c:catAx>
      <c:valAx>
        <c:axId val="1662295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622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Vanillas!$Y$65:$AI$65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Vanillas!$Y$57:$AI$57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Vanillas!$Y$49:$AI$49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171008"/>
        <c:axId val="168172544"/>
      </c:lineChart>
      <c:catAx>
        <c:axId val="16817100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8172544"/>
        <c:crosses val="autoZero"/>
        <c:auto val="1"/>
        <c:lblAlgn val="ctr"/>
        <c:lblOffset val="100"/>
        <c:noMultiLvlLbl val="0"/>
      </c:catAx>
      <c:valAx>
        <c:axId val="16817254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817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Vanillas!$AK$65:$AU$65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Vanillas!$AK$57:$AU$57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Vanillas!$AK$49:$AU$49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03008"/>
        <c:axId val="168204544"/>
      </c:lineChart>
      <c:catAx>
        <c:axId val="16820300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8204544"/>
        <c:crosses val="autoZero"/>
        <c:auto val="1"/>
        <c:lblAlgn val="ctr"/>
        <c:lblOffset val="100"/>
        <c:noMultiLvlLbl val="0"/>
      </c:catAx>
      <c:valAx>
        <c:axId val="16820454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8203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VanillasCross3M!$L$62:$V$62</c:f>
              <c:numCache>
                <c:formatCode>#,#00%</c:formatCode>
                <c:ptCount val="11"/>
                <c:pt idx="0" formatCode="00,000%">
                  <c:v>7.9615494253410732E-2</c:v>
                </c:pt>
                <c:pt idx="1">
                  <c:v>7.6626762020780184E-2</c:v>
                </c:pt>
                <c:pt idx="2">
                  <c:v>7.5222361878135649E-2</c:v>
                </c:pt>
                <c:pt idx="3">
                  <c:v>7.4167841421392197E-2</c:v>
                </c:pt>
                <c:pt idx="4">
                  <c:v>7.420703772154931E-2</c:v>
                </c:pt>
                <c:pt idx="5">
                  <c:v>7.5357265045065402E-2</c:v>
                </c:pt>
                <c:pt idx="6">
                  <c:v>7.8054174387966371E-2</c:v>
                </c:pt>
                <c:pt idx="7">
                  <c:v>8.0981882654651394E-2</c:v>
                </c:pt>
                <c:pt idx="8">
                  <c:v>8.5779696164909505E-2</c:v>
                </c:pt>
                <c:pt idx="9">
                  <c:v>9.0165294443121075E-2</c:v>
                </c:pt>
                <c:pt idx="10">
                  <c:v>9.7257963350684901E-2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v>putCall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68192"/>
        <c:axId val="165774080"/>
      </c:lineChart>
      <c:catAx>
        <c:axId val="16576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774080"/>
        <c:crosses val="autoZero"/>
        <c:auto val="1"/>
        <c:lblAlgn val="ctr"/>
        <c:lblOffset val="100"/>
        <c:noMultiLvlLbl val="0"/>
      </c:catAx>
      <c:valAx>
        <c:axId val="165774080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165768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VanillasCross3M!$BC$95:$BM$95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VanillasCross3M!$BQ$75</c:f>
              <c:strCache>
                <c:ptCount val="1"/>
                <c:pt idx="0">
                  <c:v>local corr 10T cal, 100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VanillasCross3M!$BQ$91:$CA$91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VanillasCross3M!$BC$91:$BM$91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23488"/>
        <c:axId val="168225024"/>
      </c:lineChart>
      <c:catAx>
        <c:axId val="16822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225024"/>
        <c:crosses val="autoZero"/>
        <c:auto val="1"/>
        <c:lblAlgn val="ctr"/>
        <c:lblOffset val="100"/>
        <c:noMultiLvlLbl val="0"/>
      </c:catAx>
      <c:valAx>
        <c:axId val="16822502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822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21792"/>
        <c:axId val="168323328"/>
      </c:lineChart>
      <c:catAx>
        <c:axId val="16832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323328"/>
        <c:crosses val="autoZero"/>
        <c:auto val="1"/>
        <c:lblAlgn val="ctr"/>
        <c:lblOffset val="100"/>
        <c:noMultiLvlLbl val="0"/>
      </c:catAx>
      <c:valAx>
        <c:axId val="16832332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832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VanillasCross3M!$CD$58:$CN$58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VanillasCross3M!$AA$58:$AK$58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712832"/>
        <c:axId val="168714624"/>
      </c:lineChart>
      <c:catAx>
        <c:axId val="16871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714624"/>
        <c:crosses val="autoZero"/>
        <c:auto val="1"/>
        <c:lblAlgn val="ctr"/>
        <c:lblOffset val="100"/>
        <c:noMultiLvlLbl val="0"/>
      </c:catAx>
      <c:valAx>
        <c:axId val="16871462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871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VanillasCross3M!$BQ$126:$CA$126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VanillasCross3M!$BC$125:$BM$125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436096"/>
        <c:axId val="168437632"/>
      </c:lineChart>
      <c:catAx>
        <c:axId val="16843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437632"/>
        <c:crosses val="autoZero"/>
        <c:auto val="1"/>
        <c:lblAlgn val="ctr"/>
        <c:lblOffset val="100"/>
        <c:noMultiLvlLbl val="0"/>
      </c:catAx>
      <c:valAx>
        <c:axId val="168437632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8436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VanillasCross3M!$BQ$159:$CA$159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VanillasCross3M!$BC$159:$BM$159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490880"/>
        <c:axId val="168492416"/>
      </c:lineChart>
      <c:catAx>
        <c:axId val="16849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492416"/>
        <c:crosses val="autoZero"/>
        <c:auto val="1"/>
        <c:lblAlgn val="ctr"/>
        <c:lblOffset val="100"/>
        <c:noMultiLvlLbl val="0"/>
      </c:catAx>
      <c:valAx>
        <c:axId val="168492416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49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4.9358825423405578E-3</c:v>
                </c:pt>
                <c:pt idx="7">
                  <c:v>8.5841078457122924E-3</c:v>
                </c:pt>
                <c:pt idx="8">
                  <c:v>1.4086902453755046E-2</c:v>
                </c:pt>
                <c:pt idx="9">
                  <c:v>1.8424071443630036E-2</c:v>
                </c:pt>
                <c:pt idx="10">
                  <c:v>2.4974030698349931E-2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VolSurface_EURGBP!$C$35:$M$35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9264"/>
        <c:axId val="168540800"/>
      </c:lineChart>
      <c:catAx>
        <c:axId val="16853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540800"/>
        <c:crosses val="autoZero"/>
        <c:auto val="1"/>
        <c:lblAlgn val="ctr"/>
        <c:lblOffset val="100"/>
        <c:noMultiLvlLbl val="0"/>
      </c:catAx>
      <c:valAx>
        <c:axId val="16854080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39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VolSurface_EURGBP!$C$35:$M$35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75360"/>
        <c:axId val="168576896"/>
      </c:lineChart>
      <c:catAx>
        <c:axId val="16857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576896"/>
        <c:crosses val="autoZero"/>
        <c:auto val="1"/>
        <c:lblAlgn val="ctr"/>
        <c:lblOffset val="100"/>
        <c:noMultiLvlLbl val="0"/>
      </c:catAx>
      <c:valAx>
        <c:axId val="168576896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7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VanillasCross3M!$BC$121:$BM$121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12992"/>
        <c:axId val="168614528"/>
      </c:lineChart>
      <c:catAx>
        <c:axId val="16861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614528"/>
        <c:crosses val="autoZero"/>
        <c:auto val="1"/>
        <c:lblAlgn val="ctr"/>
        <c:lblOffset val="100"/>
        <c:noMultiLvlLbl val="0"/>
      </c:catAx>
      <c:valAx>
        <c:axId val="16861452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612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44288"/>
        <c:axId val="168846080"/>
      </c:lineChart>
      <c:catAx>
        <c:axId val="16884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68846080"/>
        <c:crosses val="autoZero"/>
        <c:auto val="1"/>
        <c:lblAlgn val="ctr"/>
        <c:lblOffset val="100"/>
        <c:noMultiLvlLbl val="0"/>
      </c:catAx>
      <c:valAx>
        <c:axId val="16884608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84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VanillasCross1Y!$L$65:$V$65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8.638020928716636E-2</c:v>
                </c:pt>
                <c:pt idx="1">
                  <c:v>8.2466937899769222E-2</c:v>
                </c:pt>
                <c:pt idx="2">
                  <c:v>8.0589225157057659E-2</c:v>
                </c:pt>
                <c:pt idx="3">
                  <c:v>7.9177394828569336E-2</c:v>
                </c:pt>
                <c:pt idx="4">
                  <c:v>7.933168931922141E-2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VanillasCross1Y!$L$58:$V$58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55040"/>
        <c:axId val="168856576"/>
      </c:lineChart>
      <c:catAx>
        <c:axId val="16885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856576"/>
        <c:crosses val="autoZero"/>
        <c:auto val="1"/>
        <c:lblAlgn val="ctr"/>
        <c:lblOffset val="100"/>
        <c:noMultiLvlLbl val="0"/>
      </c:catAx>
      <c:valAx>
        <c:axId val="168856576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68855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</a:t>
            </a:r>
            <a:r>
              <a:rPr lang="de-DE" baseline="0"/>
              <a:t> Smile by Local Correlation</a:t>
            </a:r>
            <a:endParaRPr lang="de-DE"/>
          </a:p>
          <a:p>
            <a:pPr>
              <a:defRPr/>
            </a:pPr>
            <a:r>
              <a:rPr lang="de-DE"/>
              <a:t>(Local in Covariance)</a:t>
            </a:r>
          </a:p>
        </c:rich>
      </c:tx>
      <c:layout>
        <c:manualLayout>
          <c:xMode val="edge"/>
          <c:yMode val="edge"/>
          <c:x val="0.28979237786780665"/>
          <c:y val="1.604638108079325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VanillasCross1Y!$CD$73:$CN$73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VanillasCross1Y!$CD$43</c:f>
              <c:strCache>
                <c:ptCount val="1"/>
                <c:pt idx="0">
                  <c:v>local corr 10T cal, 100T val, covLocal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VanillasCross1Y!$CD$66:$CN$66</c:f>
              <c:numCache>
                <c:formatCode>General</c:formatCode>
                <c:ptCount val="11"/>
                <c:pt idx="0">
                  <c:v>8.6895497189437676E-2</c:v>
                </c:pt>
                <c:pt idx="1">
                  <c:v>8.2818748773385853E-2</c:v>
                </c:pt>
                <c:pt idx="2">
                  <c:v>8.0872196842636468E-2</c:v>
                </c:pt>
                <c:pt idx="3">
                  <c:v>7.9403852304488071E-2</c:v>
                </c:pt>
                <c:pt idx="4">
                  <c:v>7.9539808388126271E-2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VanillasCross1Y!$CP$43</c:f>
              <c:strCache>
                <c:ptCount val="1"/>
                <c:pt idx="0">
                  <c:v>local corr 10T cal, 10T val, covLocal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97568"/>
        <c:axId val="165618048"/>
      </c:lineChart>
      <c:catAx>
        <c:axId val="16959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18048"/>
        <c:crosses val="autoZero"/>
        <c:auto val="1"/>
        <c:lblAlgn val="ctr"/>
        <c:lblOffset val="100"/>
        <c:noMultiLvlLbl val="0"/>
      </c:catAx>
      <c:valAx>
        <c:axId val="16561804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597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Correlation)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VanillasCross1Y!$BO$84</c:f>
              <c:strCache>
                <c:ptCount val="1"/>
                <c:pt idx="0">
                  <c:v>local in Corr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VanillasCross1Y!$BO$99:$BY$99</c:f>
              <c:numCache>
                <c:formatCode>General</c:formatCode>
                <c:ptCount val="11"/>
                <c:pt idx="0">
                  <c:v>8.6420983531483142E-2</c:v>
                </c:pt>
                <c:pt idx="1">
                  <c:v>8.259069949801176E-2</c:v>
                </c:pt>
                <c:pt idx="2">
                  <c:v>8.08188959533582E-2</c:v>
                </c:pt>
                <c:pt idx="3">
                  <c:v>7.9505672729619753E-2</c:v>
                </c:pt>
                <c:pt idx="4">
                  <c:v>7.9707547517545163E-2</c:v>
                </c:pt>
                <c:pt idx="5">
                  <c:v>8.1361895281302499E-2</c:v>
                </c:pt>
                <c:pt idx="6">
                  <c:v>8.5264847989775613E-2</c:v>
                </c:pt>
                <c:pt idx="7">
                  <c:v>8.9462021895175561E-2</c:v>
                </c:pt>
                <c:pt idx="8">
                  <c:v>9.6256680377814013E-2</c:v>
                </c:pt>
                <c:pt idx="9">
                  <c:v>0.10222902443162137</c:v>
                </c:pt>
                <c:pt idx="10">
                  <c:v>0.11142316240428654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VanillasCross1Y!$CD$84</c:f>
              <c:strCache>
                <c:ptCount val="1"/>
                <c:pt idx="0">
                  <c:v>local in Corr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VanillasCross1Y!$CD$99:$CN$99</c:f>
              <c:numCache>
                <c:formatCode>General</c:formatCode>
                <c:ptCount val="11"/>
                <c:pt idx="0">
                  <c:v>8.7257497700803294E-2</c:v>
                </c:pt>
                <c:pt idx="1">
                  <c:v>8.2754908857249759E-2</c:v>
                </c:pt>
                <c:pt idx="2">
                  <c:v>8.0570269469025485E-2</c:v>
                </c:pt>
                <c:pt idx="3">
                  <c:v>7.9335237285923121E-2</c:v>
                </c:pt>
                <c:pt idx="4">
                  <c:v>7.9454609581204871E-2</c:v>
                </c:pt>
                <c:pt idx="5">
                  <c:v>8.118950645494484E-2</c:v>
                </c:pt>
                <c:pt idx="6">
                  <c:v>8.3151003258410919E-2</c:v>
                </c:pt>
                <c:pt idx="7">
                  <c:v>8.734184638326567E-2</c:v>
                </c:pt>
                <c:pt idx="8">
                  <c:v>9.397047634364547E-2</c:v>
                </c:pt>
                <c:pt idx="9">
                  <c:v>9.934682061433181E-2</c:v>
                </c:pt>
                <c:pt idx="10">
                  <c:v>0.10811643690795476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46720"/>
        <c:axId val="165648256"/>
      </c:lineChart>
      <c:catAx>
        <c:axId val="16564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648256"/>
        <c:crosses val="autoZero"/>
        <c:auto val="1"/>
        <c:lblAlgn val="ctr"/>
        <c:lblOffset val="100"/>
        <c:noMultiLvlLbl val="0"/>
      </c:catAx>
      <c:valAx>
        <c:axId val="165648256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564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Cross-Volatility)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VanillasCross1Y!$BO$116</c:f>
              <c:strCache>
                <c:ptCount val="1"/>
                <c:pt idx="0">
                  <c:v>local in Vola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VanillasCross1Y!$BO$147:$BY$147</c:f>
              <c:numCache>
                <c:formatCode>General</c:formatCode>
                <c:ptCount val="11"/>
                <c:pt idx="0">
                  <c:v>8.5744466583253701E-2</c:v>
                </c:pt>
                <c:pt idx="1">
                  <c:v>8.2255282641706229E-2</c:v>
                </c:pt>
                <c:pt idx="2">
                  <c:v>8.0615738013136429E-2</c:v>
                </c:pt>
                <c:pt idx="3">
                  <c:v>7.9445493713208207E-2</c:v>
                </c:pt>
                <c:pt idx="4">
                  <c:v>7.9707749751861262E-2</c:v>
                </c:pt>
                <c:pt idx="5">
                  <c:v>8.1326452027021157E-2</c:v>
                </c:pt>
                <c:pt idx="6">
                  <c:v>8.5028490696858625E-2</c:v>
                </c:pt>
                <c:pt idx="7">
                  <c:v>8.9035104798127443E-2</c:v>
                </c:pt>
                <c:pt idx="8">
                  <c:v>9.5662410070029499E-2</c:v>
                </c:pt>
                <c:pt idx="9">
                  <c:v>0.10151277565088594</c:v>
                </c:pt>
                <c:pt idx="10">
                  <c:v>0.11052148767457713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8.3518950804446185E-2</c:v>
                </c:pt>
                <c:pt idx="7">
                  <c:v>8.6687723416365881E-2</c:v>
                </c:pt>
                <c:pt idx="8">
                  <c:v>9.2337060109796573E-2</c:v>
                </c:pt>
                <c:pt idx="9">
                  <c:v>9.7837005942915639E-2</c:v>
                </c:pt>
                <c:pt idx="10">
                  <c:v>0.10707792000107527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VanillasCross1Y!$CD$131:$CN$131</c:f>
              <c:numCache>
                <c:formatCode>General</c:formatCode>
                <c:ptCount val="11"/>
                <c:pt idx="0">
                  <c:v>8.6121036826864117E-2</c:v>
                </c:pt>
                <c:pt idx="1">
                  <c:v>8.2257491026401647E-2</c:v>
                </c:pt>
                <c:pt idx="2">
                  <c:v>8.0365434176199568E-2</c:v>
                </c:pt>
                <c:pt idx="3">
                  <c:v>7.940117356432061E-2</c:v>
                </c:pt>
                <c:pt idx="4">
                  <c:v>7.9556385057739348E-2</c:v>
                </c:pt>
                <c:pt idx="5">
                  <c:v>8.1226048922749941E-2</c:v>
                </c:pt>
                <c:pt idx="6">
                  <c:v>8.3486106355524156E-2</c:v>
                </c:pt>
                <c:pt idx="7">
                  <c:v>8.7585121803297528E-2</c:v>
                </c:pt>
                <c:pt idx="8">
                  <c:v>9.3902597807905844E-2</c:v>
                </c:pt>
                <c:pt idx="9">
                  <c:v>9.9310019739904401E-2</c:v>
                </c:pt>
                <c:pt idx="10">
                  <c:v>0.10720795854207575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79328"/>
        <c:axId val="169380864"/>
      </c:lineChart>
      <c:catAx>
        <c:axId val="16937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380864"/>
        <c:crosses val="autoZero"/>
        <c:auto val="1"/>
        <c:lblAlgn val="ctr"/>
        <c:lblOffset val="100"/>
        <c:noMultiLvlLbl val="0"/>
      </c:catAx>
      <c:valAx>
        <c:axId val="16938086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379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VanillasCross1Y!$Z$69</c:f>
              <c:strCache>
                <c:ptCount val="1"/>
                <c:pt idx="0">
                  <c:v>10Nov2017</c:v>
                </c:pt>
              </c:strCache>
            </c:strRef>
          </c:tx>
          <c:val>
            <c:numRef>
              <c:f>VanillasCross1Y!$AA$69:$AK$69</c:f>
              <c:numCache>
                <c:formatCode>General</c:formatCode>
                <c:ptCount val="11"/>
                <c:pt idx="0">
                  <c:v>0.15934101237278331</c:v>
                </c:pt>
                <c:pt idx="1">
                  <c:v>0.11919902139391206</c:v>
                </c:pt>
                <c:pt idx="2">
                  <c:v>9.4672150548288092E-2</c:v>
                </c:pt>
                <c:pt idx="3">
                  <c:v>6.4230112860524699E-2</c:v>
                </c:pt>
                <c:pt idx="4">
                  <c:v>4.7256641121022583E-2</c:v>
                </c:pt>
                <c:pt idx="5">
                  <c:v>4.3356710206360706E-2</c:v>
                </c:pt>
                <c:pt idx="6">
                  <c:v>6.69454233590491E-2</c:v>
                </c:pt>
                <c:pt idx="7">
                  <c:v>9.4482246859751845E-2</c:v>
                </c:pt>
                <c:pt idx="8">
                  <c:v>0.13618361432452847</c:v>
                </c:pt>
                <c:pt idx="9">
                  <c:v>0.17112876662431648</c:v>
                </c:pt>
                <c:pt idx="10">
                  <c:v>0.22497139558913265</c:v>
                </c:pt>
              </c:numCache>
            </c:numRef>
          </c:val>
        </c:ser>
        <c:ser>
          <c:idx val="1"/>
          <c:order val="1"/>
          <c:tx>
            <c:strRef>
              <c:f>VanillasCross1Y!$Z$70</c:f>
              <c:strCache>
                <c:ptCount val="1"/>
                <c:pt idx="0">
                  <c:v>10Jan2018</c:v>
                </c:pt>
              </c:strCache>
            </c:strRef>
          </c:tx>
          <c:val>
            <c:numRef>
              <c:f>VanillasCross1Y!$AA$70:$AK$70</c:f>
              <c:numCache>
                <c:formatCode>General</c:formatCode>
                <c:ptCount val="11"/>
                <c:pt idx="0">
                  <c:v>0.15286510968038938</c:v>
                </c:pt>
                <c:pt idx="1">
                  <c:v>0.12141794895040556</c:v>
                </c:pt>
                <c:pt idx="2">
                  <c:v>0.10281774909291215</c:v>
                </c:pt>
                <c:pt idx="3">
                  <c:v>8.1283093779903892E-2</c:v>
                </c:pt>
                <c:pt idx="4">
                  <c:v>7.0768779364614565E-2</c:v>
                </c:pt>
                <c:pt idx="5">
                  <c:v>6.8480726777785508E-2</c:v>
                </c:pt>
                <c:pt idx="6">
                  <c:v>8.145895972807668E-2</c:v>
                </c:pt>
                <c:pt idx="7">
                  <c:v>9.832379905659254E-2</c:v>
                </c:pt>
                <c:pt idx="8">
                  <c:v>0.12557968953212534</c:v>
                </c:pt>
                <c:pt idx="9">
                  <c:v>0.14917586010508044</c:v>
                </c:pt>
                <c:pt idx="10">
                  <c:v>0.18613388165880976</c:v>
                </c:pt>
              </c:numCache>
            </c:numRef>
          </c:val>
        </c:ser>
        <c:ser>
          <c:idx val="2"/>
          <c:order val="2"/>
          <c:tx>
            <c:strRef>
              <c:f>VanillasCross1Y!$Z$71</c:f>
              <c:strCache>
                <c:ptCount val="1"/>
                <c:pt idx="0">
                  <c:v>10Apr2018</c:v>
                </c:pt>
              </c:strCache>
            </c:strRef>
          </c:tx>
          <c:val>
            <c:numRef>
              <c:f>VanillasCross1Y!$AA$71:$AK$71</c:f>
              <c:numCache>
                <c:formatCode>General</c:formatCode>
                <c:ptCount val="11"/>
                <c:pt idx="0">
                  <c:v>0.12028275398763123</c:v>
                </c:pt>
                <c:pt idx="1">
                  <c:v>0.10041519470988668</c:v>
                </c:pt>
                <c:pt idx="2">
                  <c:v>8.9144893102752004E-2</c:v>
                </c:pt>
                <c:pt idx="3">
                  <c:v>7.6980983594155436E-2</c:v>
                </c:pt>
                <c:pt idx="4">
                  <c:v>7.1810418123624417E-2</c:v>
                </c:pt>
                <c:pt idx="5">
                  <c:v>7.1787070187456808E-2</c:v>
                </c:pt>
                <c:pt idx="6">
                  <c:v>8.1616546930755998E-2</c:v>
                </c:pt>
                <c:pt idx="7">
                  <c:v>9.4320828766159659E-2</c:v>
                </c:pt>
                <c:pt idx="8">
                  <c:v>0.11540321618664542</c:v>
                </c:pt>
                <c:pt idx="9">
                  <c:v>0.13387718842385266</c:v>
                </c:pt>
                <c:pt idx="10">
                  <c:v>0.16286292550216025</c:v>
                </c:pt>
              </c:numCache>
            </c:numRef>
          </c:val>
        </c:ser>
        <c:ser>
          <c:idx val="3"/>
          <c:order val="3"/>
          <c:tx>
            <c:strRef>
              <c:f>VanillasCross1Y!$Z$72</c:f>
              <c:strCache>
                <c:ptCount val="1"/>
                <c:pt idx="0">
                  <c:v>10Jul2018</c:v>
                </c:pt>
              </c:strCache>
            </c:strRef>
          </c:tx>
          <c:val>
            <c:numRef>
              <c:f>VanillasCross1Y!$AA$72:$AK$72</c:f>
              <c:numCache>
                <c:formatCode>General</c:formatCode>
                <c:ptCount val="11"/>
                <c:pt idx="0">
                  <c:v>0.11670896688953736</c:v>
                </c:pt>
                <c:pt idx="1">
                  <c:v>9.7959086190683914E-2</c:v>
                </c:pt>
                <c:pt idx="2">
                  <c:v>8.7621738942903996E-2</c:v>
                </c:pt>
                <c:pt idx="3">
                  <c:v>7.6770648217256807E-2</c:v>
                </c:pt>
                <c:pt idx="4">
                  <c:v>7.2165165194123762E-2</c:v>
                </c:pt>
                <c:pt idx="5">
                  <c:v>7.1681459080631282E-2</c:v>
                </c:pt>
                <c:pt idx="6">
                  <c:v>7.9074951080568556E-2</c:v>
                </c:pt>
                <c:pt idx="7">
                  <c:v>8.9387666715035133E-2</c:v>
                </c:pt>
                <c:pt idx="8">
                  <c:v>0.10742751677683138</c:v>
                </c:pt>
                <c:pt idx="9">
                  <c:v>0.1238353426685237</c:v>
                </c:pt>
                <c:pt idx="10">
                  <c:v>0.15028306435039426</c:v>
                </c:pt>
              </c:numCache>
            </c:numRef>
          </c:val>
        </c:ser>
        <c:ser>
          <c:idx val="4"/>
          <c:order val="4"/>
          <c:tx>
            <c:strRef>
              <c:f>VanillasCross1Y!$Z$73</c:f>
              <c:strCache>
                <c:ptCount val="1"/>
                <c:pt idx="0">
                  <c:v>10Oct2018</c:v>
                </c:pt>
              </c:strCache>
            </c:strRef>
          </c:tx>
          <c:val>
            <c:numRef>
              <c:f>VanillasCross1Y!$AA$73:$AK$73</c:f>
              <c:numCache>
                <c:formatCode>General</c:formatCode>
                <c:ptCount val="11"/>
                <c:pt idx="0">
                  <c:v>0.10957634573772355</c:v>
                </c:pt>
                <c:pt idx="1">
                  <c:v>9.4624528543282016E-2</c:v>
                </c:pt>
                <c:pt idx="2">
                  <c:v>8.6428976365395982E-2</c:v>
                </c:pt>
                <c:pt idx="3">
                  <c:v>7.7909269384724159E-2</c:v>
                </c:pt>
                <c:pt idx="4">
                  <c:v>7.4343175964198455E-2</c:v>
                </c:pt>
                <c:pt idx="5">
                  <c:v>7.3991559332113294E-2</c:v>
                </c:pt>
                <c:pt idx="6">
                  <c:v>7.9754450555332923E-2</c:v>
                </c:pt>
                <c:pt idx="7">
                  <c:v>8.7839690807626547E-2</c:v>
                </c:pt>
                <c:pt idx="8">
                  <c:v>0.1020571810388593</c:v>
                </c:pt>
                <c:pt idx="9">
                  <c:v>0.11500118615377665</c:v>
                </c:pt>
                <c:pt idx="10">
                  <c:v>0.13580915050672401</c:v>
                </c:pt>
              </c:numCache>
            </c:numRef>
          </c:val>
        </c:ser>
        <c:bandFmts/>
        <c:axId val="169613952"/>
        <c:axId val="169623936"/>
        <c:axId val="169383680"/>
      </c:surface3DChart>
      <c:catAx>
        <c:axId val="169613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9623936"/>
        <c:crosses val="autoZero"/>
        <c:auto val="1"/>
        <c:lblAlgn val="ctr"/>
        <c:lblOffset val="100"/>
        <c:noMultiLvlLbl val="0"/>
      </c:catAx>
      <c:valAx>
        <c:axId val="16962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613952"/>
        <c:crosses val="autoZero"/>
        <c:crossBetween val="midCat"/>
      </c:valAx>
      <c:serAx>
        <c:axId val="16938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62393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69082880"/>
        <c:axId val="169084416"/>
        <c:axId val="169078784"/>
      </c:surface3DChart>
      <c:catAx>
        <c:axId val="16908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084416"/>
        <c:crosses val="autoZero"/>
        <c:auto val="1"/>
        <c:lblAlgn val="ctr"/>
        <c:lblOffset val="100"/>
        <c:noMultiLvlLbl val="0"/>
      </c:catAx>
      <c:valAx>
        <c:axId val="1690844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9082880"/>
        <c:crosses val="min"/>
        <c:crossBetween val="midCat"/>
      </c:valAx>
      <c:serAx>
        <c:axId val="16907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9084416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69556608"/>
        <c:axId val="169578880"/>
        <c:axId val="169142016"/>
      </c:surface3DChart>
      <c:catAx>
        <c:axId val="16955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578880"/>
        <c:crosses val="autoZero"/>
        <c:auto val="1"/>
        <c:lblAlgn val="ctr"/>
        <c:lblOffset val="100"/>
        <c:noMultiLvlLbl val="0"/>
      </c:catAx>
      <c:valAx>
        <c:axId val="1695788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9556608"/>
        <c:crosses val="min"/>
        <c:crossBetween val="midCat"/>
      </c:valAx>
      <c:serAx>
        <c:axId val="16914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957888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32800"/>
        <c:axId val="169673856"/>
      </c:lineChart>
      <c:catAx>
        <c:axId val="16953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673856"/>
        <c:crosses val="autoZero"/>
        <c:auto val="1"/>
        <c:lblAlgn val="ctr"/>
        <c:lblOffset val="100"/>
        <c:noMultiLvlLbl val="0"/>
      </c:catAx>
      <c:valAx>
        <c:axId val="16967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532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50</xdr:row>
      <xdr:rowOff>62345</xdr:rowOff>
    </xdr:from>
    <xdr:to>
      <xdr:col>11</xdr:col>
      <xdr:colOff>2237509</xdr:colOff>
      <xdr:row>69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1900513</xdr:colOff>
      <xdr:row>80</xdr:row>
      <xdr:rowOff>67235</xdr:rowOff>
    </xdr:from>
    <xdr:to>
      <xdr:col>17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349624</xdr:colOff>
      <xdr:row>73</xdr:row>
      <xdr:rowOff>152399</xdr:rowOff>
    </xdr:from>
    <xdr:to>
      <xdr:col>35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74</xdr:row>
      <xdr:rowOff>0</xdr:rowOff>
    </xdr:from>
    <xdr:to>
      <xdr:col>48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35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99</xdr:row>
      <xdr:rowOff>0</xdr:rowOff>
    </xdr:from>
    <xdr:to>
      <xdr:col>48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591671</xdr:colOff>
      <xdr:row>147</xdr:row>
      <xdr:rowOff>99955</xdr:rowOff>
    </xdr:from>
    <xdr:to>
      <xdr:col>39</xdr:col>
      <xdr:colOff>137025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326400</xdr:colOff>
      <xdr:row>171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19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286871</xdr:colOff>
      <xdr:row>107</xdr:row>
      <xdr:rowOff>0</xdr:rowOff>
    </xdr:from>
    <xdr:to>
      <xdr:col>42</xdr:col>
      <xdr:colOff>3671</xdr:colOff>
      <xdr:row>137</xdr:row>
      <xdr:rowOff>21177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178</xdr:row>
      <xdr:rowOff>0</xdr:rowOff>
    </xdr:from>
    <xdr:to>
      <xdr:col>42</xdr:col>
      <xdr:colOff>326400</xdr:colOff>
      <xdr:row>208</xdr:row>
      <xdr:rowOff>21177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211</xdr:row>
      <xdr:rowOff>0</xdr:rowOff>
    </xdr:from>
    <xdr:to>
      <xdr:col>42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108</xdr:row>
      <xdr:rowOff>0</xdr:rowOff>
    </xdr:from>
    <xdr:to>
      <xdr:col>21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9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44823</xdr:colOff>
      <xdr:row>114</xdr:row>
      <xdr:rowOff>143436</xdr:rowOff>
    </xdr:from>
    <xdr:to>
      <xdr:col>64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71718</xdr:colOff>
      <xdr:row>116</xdr:row>
      <xdr:rowOff>17928</xdr:rowOff>
    </xdr:from>
    <xdr:to>
      <xdr:col>81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73</xdr:row>
      <xdr:rowOff>0</xdr:rowOff>
    </xdr:from>
    <xdr:to>
      <xdr:col>59</xdr:col>
      <xdr:colOff>326400</xdr:colOff>
      <xdr:row>103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106</xdr:row>
      <xdr:rowOff>0</xdr:rowOff>
    </xdr:from>
    <xdr:to>
      <xdr:col>59</xdr:col>
      <xdr:colOff>326400</xdr:colOff>
      <xdr:row>136</xdr:row>
      <xdr:rowOff>21176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138</xdr:row>
      <xdr:rowOff>0</xdr:rowOff>
    </xdr:from>
    <xdr:to>
      <xdr:col>59</xdr:col>
      <xdr:colOff>326400</xdr:colOff>
      <xdr:row>168</xdr:row>
      <xdr:rowOff>21176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</xdr:colOff>
      <xdr:row>76</xdr:row>
      <xdr:rowOff>76199</xdr:rowOff>
    </xdr:from>
    <xdr:to>
      <xdr:col>22</xdr:col>
      <xdr:colOff>304800</xdr:colOff>
      <xdr:row>99</xdr:row>
      <xdr:rowOff>107575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1" zoomScale="110" zoomScaleNormal="110" workbookViewId="0">
      <selection activeCell="G41" sqref="G4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obj_00000#0009</v>
      </c>
      <c r="I5" s="245">
        <f>_xll.qlCalendarAdvance("Target",D2,"3m")</f>
        <v>43110</v>
      </c>
      <c r="J5" s="246" t="str">
        <f>TEXT(I5,"[$-900]TTMMMJJJ")</f>
        <v>10Jan2018</v>
      </c>
      <c r="K5" s="40" t="str">
        <f>"B = Cache(Min(EURUSD("&amp;J5&amp;"),GBPUSD("&amp;J5&amp;")))"</f>
        <v>B = Cache(Min(EURUSD(10Jan2018),GBPUSD(10Jan2018)))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Cpn10Jan2018 = Pay(C,10Jan2018)</v>
      </c>
      <c r="Q5" s="40" t="str">
        <f>"Red"&amp;J5&amp;" = Pay(0,"&amp;J5&amp;")"</f>
        <v>Red10Jan2018 = Pay(0,10Jan2018)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obj_00001#0009</v>
      </c>
      <c r="I6" s="245">
        <f>_xll.qlCalendarAdvance("Target",I5,"3m")</f>
        <v>43200</v>
      </c>
      <c r="J6" s="248" t="str">
        <f>TEXT(I6,"[$-900]TTMMMJJJ")</f>
        <v>10Apr2018</v>
      </c>
      <c r="K6" s="40" t="str">
        <f>"B = Cache(Min(EURUSD("&amp;J6&amp;"),GBPUSD("&amp;J6&amp;")))"</f>
        <v>B = Cache(Min(EURUSD(10Apr2018),GBPUSD(10Apr2018)))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Cpn10Apr2018 = Pay(C,10Apr2018)</v>
      </c>
      <c r="Q6" s="40" t="str">
        <f>"Red"&amp;J6&amp;" = Pay(0,"&amp;J6&amp;")"</f>
        <v>Red10Apr2018 = Pay(0,10Apr2018)</v>
      </c>
    </row>
    <row r="7" spans="2:17">
      <c r="F7" s="40" t="s">
        <v>180</v>
      </c>
      <c r="G7" s="41" t="str">
        <f>_xll.qlRealMCBasket(,G5:G6,{0,1},TRUE)</f>
        <v>obj_00002#0009</v>
      </c>
      <c r="I7" s="245">
        <f>_xll.qlCalendarAdvance("Target",I6,"3m")</f>
        <v>43291</v>
      </c>
      <c r="J7" s="248" t="str">
        <f>TEXT(I7,"[$-900]TTMMMJJJ")</f>
        <v>10Jul2018</v>
      </c>
      <c r="K7" s="40" t="str">
        <f>"B = Cache(Min(EURUSD("&amp;J7&amp;"),GBPUSD("&amp;J7&amp;")))"</f>
        <v>B = Cache(Min(EURUSD(10Jul2018),GBPUSD(10Jul2018)))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Cpn10Jul2018 = Pay(C,10Jul2018)</v>
      </c>
      <c r="Q7" s="40" t="str">
        <f>"Red"&amp;J7&amp;" = Pay(0,"&amp;J7&amp;")"</f>
        <v>Red10Jul2018 = Pay(0,10Jul2018)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obj_00003#0009</v>
      </c>
      <c r="I8" s="245">
        <f>_xll.qlCalendarAdvance("Target",I7,"3m")</f>
        <v>43383</v>
      </c>
      <c r="J8" s="250" t="str">
        <f>TEXT(I8,"[$-900]TTMMMJJJ")</f>
        <v>10Oct2018</v>
      </c>
      <c r="K8" s="40" t="str">
        <f>"B = Cache(Min(EURUSD("&amp;J8&amp;"),GBPUSD("&amp;J8&amp;")))"</f>
        <v>B = Cache(Min(EURUSD(10Oct2018),GBPUSD(10Oct2018)))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Cpn10Oct2018 = Pay(C,10Oct2018)</v>
      </c>
      <c r="Q8" s="40" t="str">
        <f>"Red"&amp;J8&amp;" = Pay(0,"&amp;J8&amp;")"</f>
        <v>Red10Oct2018 = Pay(0,10Oct2018)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obj_00004#0009</v>
      </c>
      <c r="I9" s="4" t="s">
        <v>182</v>
      </c>
      <c r="J9" s="45"/>
      <c r="K9" s="251" t="str">
        <f>"R = (1-AutoCalled)*Max(B-callStrike,0)"</f>
        <v>R = (1-AutoCalled)*Max(B-callStrike,0)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_xll.qlRealMCFixedAmount(,10)</f>
        <v>obj_00005#0013</v>
      </c>
      <c r="I10" s="46"/>
      <c r="J10" s="47"/>
      <c r="K10" s="254" t="str">
        <f>"FinalRed = Pay(R,"&amp;J8&amp;")"</f>
        <v>FinalRed = Pay(R,10Oct2018)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obj_00006#0009</v>
      </c>
    </row>
    <row r="12" spans="2:17">
      <c r="C12" s="21"/>
      <c r="D12" s="22"/>
      <c r="F12" s="40" t="s">
        <v>185</v>
      </c>
      <c r="G12" s="41" t="str">
        <f>_xll.qlRealMCFixedAmount(,0.6)</f>
        <v>obj_00007#0009</v>
      </c>
    </row>
    <row r="13" spans="2:17">
      <c r="F13" s="40" t="s">
        <v>186</v>
      </c>
      <c r="G13" s="41" t="str">
        <f>_xll.qlRealMCFixedAmount(,1)</f>
        <v>obj_00008#0009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obj_00009#0009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obj_0000a#0009</v>
      </c>
    </row>
    <row r="16" spans="2:17">
      <c r="F16" s="40" t="s">
        <v>226</v>
      </c>
      <c r="G16" s="41" t="str">
        <f>_xll.qlRealMCFixedAmount(,H16)</f>
        <v>obj_0000b#0009</v>
      </c>
      <c r="H16" s="23">
        <f>D52</f>
        <v>1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obj_003f8#0003</v>
      </c>
      <c r="F17" s="40" t="s">
        <v>191</v>
      </c>
      <c r="G17" s="41" t="str">
        <f>_xll.qlRealMCFixedAmount(,0)</f>
        <v>obj_0000c#0009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obj_003f9#0003</v>
      </c>
      <c r="F18" s="42" t="s">
        <v>192</v>
      </c>
      <c r="G18" s="43" t="str">
        <f>_xll.qlRealMCFixedAmount(,0)</f>
        <v>obj_0000d#0009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obj_0000e#0009</v>
      </c>
    </row>
    <row r="23" spans="2:13">
      <c r="B23" s="4"/>
      <c r="C23" s="24"/>
      <c r="D23" s="30"/>
      <c r="G23" t="str">
        <f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Cpn10Jan2018</v>
      </c>
      <c r="G25" s="293">
        <f t="array" ref="G25:G33">_xll.qlRealMCScriptNPV(G22,VanillasCross1Y!D63,F25:F33,VanillasCross1Y!D64:D66)</f>
        <v>1.9999999999989061E-2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Cpn10Apr2018</v>
      </c>
      <c r="G26" s="294">
        <v>1.9999999999989061E-2</v>
      </c>
      <c r="H26" s="49"/>
      <c r="K26" s="41">
        <v>0.25205479452054796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Cpn10Jul2018</v>
      </c>
      <c r="G27" s="294">
        <v>1.9999999999989061E-2</v>
      </c>
      <c r="H27" s="49"/>
      <c r="K27" s="41">
        <v>0.49863013698630138</v>
      </c>
      <c r="M27" s="41" t="str">
        <v>Insert line 0: 'B = Cache(Min(EURUSD(10Jan2018),GBPUSD(10Jan2018)))'</v>
      </c>
    </row>
    <row r="28" spans="2:13">
      <c r="B28" s="7"/>
      <c r="C28" s="31"/>
      <c r="D28" s="257"/>
      <c r="F28" s="248" t="str">
        <f>LEFT(P8,12)</f>
        <v>Cpn10Oct2018</v>
      </c>
      <c r="G28" s="294">
        <v>1.9999999999989061E-2</v>
      </c>
      <c r="H28" s="49"/>
      <c r="K28" s="41">
        <v>0.74794520547945209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Red10Jan2018</v>
      </c>
      <c r="G29" s="294">
        <v>0</v>
      </c>
      <c r="H29" s="49"/>
      <c r="K29" s="41">
        <v>1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Red10Apr2018</v>
      </c>
      <c r="G30" s="294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Red10Jul2018</v>
      </c>
      <c r="G31" s="294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Red10Oct2018</v>
      </c>
      <c r="G32" s="294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74">
        <v>0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 t="array" ref="G35">SUM(G25:G33)</f>
        <v>7.9999999999956245E-2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238</v>
      </c>
      <c r="F37" s="268" t="s">
        <v>211</v>
      </c>
      <c r="G37" s="268" t="s">
        <v>239</v>
      </c>
      <c r="H37" s="268" t="s">
        <v>212</v>
      </c>
      <c r="I37" s="268" t="s">
        <v>251</v>
      </c>
      <c r="J37" s="268" t="s">
        <v>262</v>
      </c>
      <c r="K37" s="268"/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228</v>
      </c>
      <c r="E39" s="276">
        <v>2.4032751607729755E-3</v>
      </c>
      <c r="F39" s="276">
        <v>2.4037936726489352E-3</v>
      </c>
      <c r="G39" s="302">
        <v>2.357005184169448E-3</v>
      </c>
      <c r="H39" s="276">
        <v>2.4412163546284195E-3</v>
      </c>
      <c r="I39" s="276">
        <v>2.3384590248116525E-3</v>
      </c>
      <c r="J39" s="302">
        <v>2.470183785011488E-3</v>
      </c>
      <c r="K39" s="268"/>
      <c r="M39" s="41" t="str">
        <v>Payoff line 3: 'EarlyRed' is in map</v>
      </c>
    </row>
    <row r="40" spans="2:13" ht="14.4">
      <c r="D40" s="269" t="s">
        <v>227</v>
      </c>
      <c r="E40" s="276">
        <v>5.344766145686826E-4</v>
      </c>
      <c r="F40" s="276">
        <v>5.3487288161253442E-4</v>
      </c>
      <c r="G40" s="302">
        <v>5.3482274548869769E-4</v>
      </c>
      <c r="H40" s="276">
        <v>5.2701334685388503E-4</v>
      </c>
      <c r="I40" s="276">
        <v>5.414674848450298E-4</v>
      </c>
      <c r="J40" s="302">
        <v>5.6245972413038387E-4</v>
      </c>
      <c r="K40" s="268"/>
      <c r="M40" s="41" t="str">
        <v>Payoff line 3: 'TriggerUp' is in map</v>
      </c>
    </row>
    <row r="41" spans="2:13" ht="14.4">
      <c r="D41" s="269" t="s">
        <v>229</v>
      </c>
      <c r="E41" s="276">
        <v>1.5151372402281888E-2</v>
      </c>
      <c r="F41" s="276">
        <v>1.4843554441588956E-2</v>
      </c>
      <c r="G41" s="304">
        <v>1.5042276046724874E-2</v>
      </c>
      <c r="H41" s="276">
        <v>1.5088779839683484E-2</v>
      </c>
      <c r="I41" s="276">
        <v>1.4570253091207396E-2</v>
      </c>
      <c r="J41" s="302">
        <f>J52</f>
        <v>1.3847731469534006E-2</v>
      </c>
      <c r="K41" s="268"/>
      <c r="M41" s="41" t="str">
        <v>Payoff line 3: 'B' is in map</v>
      </c>
    </row>
    <row r="42" spans="2:13" ht="14.4">
      <c r="D42" s="269"/>
      <c r="E42" s="268"/>
      <c r="F42" s="268"/>
      <c r="G42" s="301"/>
      <c r="H42" s="268"/>
      <c r="I42" s="268"/>
      <c r="J42" s="301"/>
      <c r="K42" s="268"/>
      <c r="M42" s="41" t="str">
        <v>Payoff line 3: 'AutoCalled' is in map</v>
      </c>
    </row>
    <row r="43" spans="2:13" ht="14.4">
      <c r="D43" s="269" t="s">
        <v>232</v>
      </c>
      <c r="E43" s="273">
        <f>E39-G39</f>
        <v>4.6269976603527472E-5</v>
      </c>
      <c r="F43" s="275">
        <f>(F39-$E39)/$E43</f>
        <v>1.1206227321070031E-2</v>
      </c>
      <c r="G43" s="303">
        <f>(G39-$E39)/$E43</f>
        <v>-1</v>
      </c>
      <c r="H43" s="275">
        <f>(H39-$E39)/$E43</f>
        <v>0.81999595937879599</v>
      </c>
      <c r="I43" s="275">
        <f>(I39-$E39)/$E43</f>
        <v>-1.4008249132415089</v>
      </c>
      <c r="J43" s="301"/>
      <c r="K43" s="268"/>
      <c r="M43" s="41" t="str">
        <v>Insert line 3: 'Red = (1-AutoCalled)*(B&gt;TriggerUp)*EarlyRed'</v>
      </c>
    </row>
    <row r="44" spans="2:13" ht="14.4">
      <c r="B44">
        <v>0.96850788551411082</v>
      </c>
      <c r="D44" s="269"/>
      <c r="E44" s="273">
        <f>E40-G40</f>
        <v>-3.461309200150902E-7</v>
      </c>
      <c r="F44" s="275">
        <f>(F40-$E40)/$E44</f>
        <v>-1.1448472844741695</v>
      </c>
      <c r="G44" s="303">
        <f>(G40-$E40)/$E44</f>
        <v>-1</v>
      </c>
      <c r="H44" s="275">
        <f>(H40-$E40)/$E44</f>
        <v>21.561979248985327</v>
      </c>
      <c r="I44" s="275">
        <f>(I40-$E40)/$E44</f>
        <v>-20.1971851461361</v>
      </c>
      <c r="J44" s="301"/>
      <c r="K44" s="268"/>
      <c r="M44" s="41" t="str">
        <v>Payoff line 4: 'AutoCalled' is in map</v>
      </c>
    </row>
    <row r="45" spans="2:13" ht="14.4">
      <c r="D45" s="269"/>
      <c r="E45" s="273">
        <f>E41-G41</f>
        <v>1.0909635555701389E-4</v>
      </c>
      <c r="F45" s="275">
        <f>(F41-$E41)/$E45</f>
        <v>-2.8215237724606261</v>
      </c>
      <c r="G45" s="303">
        <f>(G41-$E41)/$E45</f>
        <v>-1</v>
      </c>
      <c r="H45" s="275">
        <f>(H41-$E41)/$E45</f>
        <v>-0.57373651281772542</v>
      </c>
      <c r="I45" s="275">
        <f>(I41-$E41)/$E45</f>
        <v>-5.3266610796251452</v>
      </c>
      <c r="J45" s="301"/>
      <c r="K45" s="268"/>
      <c r="M45" s="41" t="str">
        <v>Payoff line 4: 'TriggerUp' is in map</v>
      </c>
    </row>
    <row r="46" spans="2:13" ht="14.4">
      <c r="D46" s="269"/>
      <c r="E46" s="268"/>
      <c r="F46" s="268"/>
      <c r="G46" s="268"/>
      <c r="H46" s="268"/>
      <c r="I46" s="268"/>
      <c r="J46" s="301"/>
      <c r="K46" s="268"/>
      <c r="M46" s="41" t="str">
        <v>Payoff line 4: 'B' is in map</v>
      </c>
    </row>
    <row r="47" spans="2:13" ht="14.4">
      <c r="C47" s="271">
        <f>$B$44-D47</f>
        <v>9.69958225160229E-2</v>
      </c>
      <c r="D47" s="269">
        <f t="array" ref="D47:D57">TRANSPOSE(VanillasCross1Y!L4:V4)</f>
        <v>0.87151206299808792</v>
      </c>
      <c r="E47" s="276">
        <v>0.10244180790372701</v>
      </c>
      <c r="F47" s="276">
        <v>0.102176659</v>
      </c>
      <c r="G47" s="276"/>
      <c r="H47" s="271">
        <v>0.10247477099483984</v>
      </c>
      <c r="I47" s="276">
        <v>0.101881816</v>
      </c>
      <c r="J47" s="302">
        <v>0.10193245074943436</v>
      </c>
      <c r="K47" s="279"/>
      <c r="M47" s="41" t="str">
        <v>Replace line 4: 'AutoCalled = Cache(IfThenElse(B&gt;TriggerUp,1.0,AutoCalled))'</v>
      </c>
    </row>
    <row r="48" spans="2:13" ht="14.4">
      <c r="C48" s="271">
        <f>$B$44-D48</f>
        <v>6.6345039070730416E-2</v>
      </c>
      <c r="D48" s="269">
        <v>0.90216284644338041</v>
      </c>
      <c r="E48" s="276">
        <v>7.5578678672113778E-2</v>
      </c>
      <c r="F48" s="276">
        <v>7.5328823000000003E-2</v>
      </c>
      <c r="G48" s="276"/>
      <c r="H48" s="276">
        <v>7.576214340847498E-2</v>
      </c>
      <c r="I48" s="276">
        <v>7.4889154999999999E-2</v>
      </c>
      <c r="J48" s="302">
        <v>7.4847775393411434E-2</v>
      </c>
      <c r="K48" s="279"/>
      <c r="M48" s="41" t="str">
        <v>Payoff line 5: 'C' is in map</v>
      </c>
    </row>
    <row r="49" spans="3:13" ht="14.4">
      <c r="C49" s="271">
        <f>$B$44-D49</f>
        <v>4.6160187655317708E-2</v>
      </c>
      <c r="D49" s="269">
        <v>0.92234769785879311</v>
      </c>
      <c r="E49" s="276">
        <v>5.9253052304978085E-2</v>
      </c>
      <c r="F49" s="276">
        <v>5.9020714000000002E-2</v>
      </c>
      <c r="G49" s="276"/>
      <c r="H49" s="276">
        <v>5.9529774187660429E-2</v>
      </c>
      <c r="I49" s="276">
        <v>5.8484084999999998E-2</v>
      </c>
      <c r="J49" s="302">
        <v>5.8384297469323575E-2</v>
      </c>
      <c r="K49" s="279"/>
      <c r="M49" s="41" t="str">
        <v>Insert line 5: 'Cpn10Jan2018 = Pay(C,10Jan2018)'</v>
      </c>
    </row>
    <row r="50" spans="3:13" ht="14.4">
      <c r="C50" s="271">
        <f>$B$44-D50</f>
        <v>1.7695017543862601E-2</v>
      </c>
      <c r="D50" s="269">
        <v>0.95081286797024822</v>
      </c>
      <c r="E50" s="276">
        <v>3.9039708348713266E-2</v>
      </c>
      <c r="F50" s="276">
        <v>3.8834209000000001E-2</v>
      </c>
      <c r="G50" s="276"/>
      <c r="H50" s="276">
        <v>3.9394161175372547E-2</v>
      </c>
      <c r="I50" s="276">
        <v>3.8232154999999997E-2</v>
      </c>
      <c r="J50" s="302">
        <v>3.798372511664231E-2</v>
      </c>
      <c r="M50" s="41" t="str">
        <v>Insert line 6: 'Red10Jan2018 = Pay(0,10Jan2018)'</v>
      </c>
    </row>
    <row r="51" spans="3:13" ht="14.4">
      <c r="C51" s="271">
        <f>$B$44-D51</f>
        <v>-4.4408278421804726E-3</v>
      </c>
      <c r="D51" s="268">
        <v>0.97294871335629129</v>
      </c>
      <c r="E51" s="276">
        <v>2.6333104220395333E-2</v>
      </c>
      <c r="F51" s="276">
        <v>2.6152373E-2</v>
      </c>
      <c r="G51" s="276"/>
      <c r="H51" s="276">
        <v>2.6639997461299653E-2</v>
      </c>
      <c r="I51" s="276">
        <v>2.5628703999999999E-2</v>
      </c>
      <c r="J51" s="302">
        <v>2.5179656265941555E-2</v>
      </c>
      <c r="M51" s="41" t="str">
        <v>Payoff line 7: 'GBPUSD' is in map</v>
      </c>
    </row>
    <row r="52" spans="3:13" ht="14.4">
      <c r="C52" s="271">
        <f>$B$44-D52</f>
        <v>-3.1492114485889178E-2</v>
      </c>
      <c r="D52" s="268">
        <v>1</v>
      </c>
      <c r="E52" s="276">
        <f>E41</f>
        <v>1.5151372402281888E-2</v>
      </c>
      <c r="F52" s="276">
        <f>F41</f>
        <v>1.4843554441588956E-2</v>
      </c>
      <c r="G52" s="276"/>
      <c r="H52" s="276">
        <f>H41</f>
        <v>1.5088779839683484E-2</v>
      </c>
      <c r="I52" s="276">
        <f>I41</f>
        <v>1.4570253091207396E-2</v>
      </c>
      <c r="J52" s="302">
        <v>1.3847731469534006E-2</v>
      </c>
      <c r="M52" s="41" t="str">
        <v>Payoff line 7: 'EURUSD' is in map</v>
      </c>
    </row>
    <row r="53" spans="3:13" ht="14.4">
      <c r="C53" s="23"/>
      <c r="D53" s="268">
        <v>1.0371120792715558</v>
      </c>
      <c r="E53" s="276">
        <v>6.2135855822722762E-3</v>
      </c>
      <c r="F53" s="276">
        <v>6.1110139999999997E-3</v>
      </c>
      <c r="G53" s="276"/>
      <c r="H53" s="276">
        <v>5.9922686743496571E-3</v>
      </c>
      <c r="I53" s="276">
        <v>6.2512760000000001E-3</v>
      </c>
      <c r="J53" s="302">
        <v>5.3030752077486533E-3</v>
      </c>
      <c r="M53" s="41" t="str">
        <v>Replace line 7: 'B = Cache(Min(EURUSD(10Apr2018),GBPUSD(10Apr2018)))'</v>
      </c>
    </row>
    <row r="54" spans="3:13" ht="14.4">
      <c r="C54" s="23"/>
      <c r="D54" s="268">
        <v>1.0668476834085139</v>
      </c>
      <c r="E54" s="276">
        <v>2.9526949482720937E-3</v>
      </c>
      <c r="F54" s="276">
        <v>2.8811380000000001E-3</v>
      </c>
      <c r="G54" s="276"/>
      <c r="H54" s="276">
        <v>2.6280346319181875E-3</v>
      </c>
      <c r="I54" s="276">
        <v>3.1845739999999999E-3</v>
      </c>
      <c r="J54" s="302">
        <v>2.2951479875915532E-3</v>
      </c>
      <c r="M54" s="41" t="str">
        <v>Payoff line 8: 'MemoryCpn' is in map</v>
      </c>
    </row>
    <row r="55" spans="3:13" ht="14.4">
      <c r="C55" s="23"/>
      <c r="D55" s="268">
        <v>1.1095919855494891</v>
      </c>
      <c r="E55" s="276">
        <v>1.043489341106486E-3</v>
      </c>
      <c r="F55" s="276">
        <v>1.0025629999999999E-3</v>
      </c>
      <c r="G55" s="276"/>
      <c r="H55" s="276">
        <v>7.7658478895989565E-4</v>
      </c>
      <c r="I55" s="276">
        <v>1.3117599999999999E-3</v>
      </c>
      <c r="J55" s="302">
        <v>6.8976721330289259E-4</v>
      </c>
      <c r="M55" s="41" t="str">
        <v>Payoff line 8: 'Coupon' is in map</v>
      </c>
    </row>
    <row r="56" spans="3:13" ht="14.4">
      <c r="C56" s="23"/>
      <c r="D56" s="268">
        <v>1.1457807621080653</v>
      </c>
      <c r="E56" s="276">
        <v>4.5976211881598381E-4</v>
      </c>
      <c r="F56" s="276">
        <v>4.3113410713844494E-4</v>
      </c>
      <c r="G56" s="276"/>
      <c r="H56" s="276">
        <v>2.7985710180906243E-4</v>
      </c>
      <c r="I56" s="276">
        <v>6.7597800000000004E-4</v>
      </c>
      <c r="J56" s="302">
        <v>2.422554411208934E-4</v>
      </c>
      <c r="M56" s="41" t="str">
        <v>Payoff line 8: 'CpDown' is in map</v>
      </c>
    </row>
    <row r="57" spans="3:13" ht="14.4">
      <c r="C57" s="23"/>
      <c r="D57" s="268">
        <v>1.203642429536993</v>
      </c>
      <c r="E57" s="276">
        <v>1.4112016800180006E-4</v>
      </c>
      <c r="F57" s="276">
        <v>1.2856900000000001E-4</v>
      </c>
      <c r="G57" s="276"/>
      <c r="H57" s="276">
        <v>6.4115246894454376E-5</v>
      </c>
      <c r="I57" s="276">
        <v>2.70165E-4</v>
      </c>
      <c r="J57" s="302">
        <v>4.5866752641800938E-5</v>
      </c>
      <c r="M57" s="41" t="str">
        <v>Payoff line 8: 'B' is in map</v>
      </c>
    </row>
    <row r="58" spans="3:13">
      <c r="M58" s="41" t="str">
        <v>Payoff line 8: 'AutoCalled' is in map</v>
      </c>
    </row>
    <row r="59" spans="3:13">
      <c r="F59" s="280">
        <f>F47-$E47</f>
        <v>-2.6514890372700273E-4</v>
      </c>
      <c r="H59" s="280">
        <f>H47-$E47</f>
        <v>3.2963091112836462E-5</v>
      </c>
      <c r="I59" s="280">
        <f>I47-$E47</f>
        <v>-5.5999190372700569E-4</v>
      </c>
      <c r="M59" s="41" t="str">
        <v>Replace line 8: 'C = (1-AutoCalled)*(B&gt;CpDown)*(Coupon+MemoryCpn)'</v>
      </c>
    </row>
    <row r="60" spans="3:13">
      <c r="F60" s="280">
        <f>F48-$E48</f>
        <v>-2.4985567211377457E-4</v>
      </c>
      <c r="H60" s="280">
        <f>H48-$E48</f>
        <v>1.8346473636120242E-4</v>
      </c>
      <c r="I60" s="280">
        <f>I48-$E48</f>
        <v>-6.8952367211377874E-4</v>
      </c>
      <c r="M60" s="41" t="str">
        <v>Payoff line 9: 'Coupon' is in map</v>
      </c>
    </row>
    <row r="61" spans="3:13">
      <c r="F61" s="280">
        <f>F49-$E49</f>
        <v>-2.3233830497808305E-4</v>
      </c>
      <c r="H61" s="280">
        <f>H49-$E49</f>
        <v>2.7672188268234449E-4</v>
      </c>
      <c r="I61" s="280">
        <f>I49-$E49</f>
        <v>-7.689673049780868E-4</v>
      </c>
      <c r="M61" s="41" t="str">
        <v>Payoff line 9: 'MemoryCpn' is in map</v>
      </c>
    </row>
    <row r="62" spans="3:13">
      <c r="F62" s="280">
        <f>F50-$E50</f>
        <v>-2.0549934871326447E-4</v>
      </c>
      <c r="H62" s="280">
        <f>H50-$E50</f>
        <v>3.5445282665928085E-4</v>
      </c>
      <c r="I62" s="280">
        <f>I50-$E50</f>
        <v>-8.0755334871326911E-4</v>
      </c>
      <c r="M62" s="41" t="str">
        <v>Payoff line 9: 'CpDown' is in map</v>
      </c>
    </row>
    <row r="63" spans="3:13">
      <c r="F63" s="280">
        <f>F51-$E51</f>
        <v>-1.8073122039533387E-4</v>
      </c>
      <c r="H63" s="280">
        <f>H51-$E51</f>
        <v>3.0689324090431985E-4</v>
      </c>
      <c r="I63" s="280">
        <f>I51-$E51</f>
        <v>-7.0440022039533479E-4</v>
      </c>
      <c r="M63" s="41" t="str">
        <v>Payoff line 9: 'B' is in map</v>
      </c>
    </row>
    <row r="64" spans="3:13">
      <c r="F64" s="280">
        <f>F52-$E52</f>
        <v>-3.0781796069293162E-4</v>
      </c>
      <c r="H64" s="280">
        <f>H52-$E52</f>
        <v>-6.2592562598403831E-5</v>
      </c>
      <c r="I64" s="280">
        <f>I52-$E52</f>
        <v>-5.8111931107449229E-4</v>
      </c>
      <c r="M64" s="41" t="str">
        <v>Replace line 9: 'MemoryCpn = Cache(IfThenElse(B&gt;CpDown,0.0,MemoryCpn+Coupon))'</v>
      </c>
    </row>
    <row r="65" spans="5:13">
      <c r="F65" s="280">
        <f>F53-$E53</f>
        <v>-1.0257158227227649E-4</v>
      </c>
      <c r="H65" s="280">
        <f>H53-$E53</f>
        <v>-2.2131690792261908E-4</v>
      </c>
      <c r="I65" s="280">
        <f>I53-$E53</f>
        <v>3.7690417727723885E-5</v>
      </c>
      <c r="M65" s="41" t="str">
        <v>Payoff line 10: 'EarlyRed' is in map</v>
      </c>
    </row>
    <row r="66" spans="5:13">
      <c r="F66" s="280">
        <f>F54-$E54</f>
        <v>-7.1556948272093624E-5</v>
      </c>
      <c r="H66" s="280">
        <f>H54-$E54</f>
        <v>-3.2466031635390623E-4</v>
      </c>
      <c r="I66" s="280">
        <f>I54-$E54</f>
        <v>2.3187905172790619E-4</v>
      </c>
      <c r="M66" s="41" t="str">
        <v>Payoff line 10: 'TriggerUp' is in map</v>
      </c>
    </row>
    <row r="67" spans="5:13">
      <c r="F67" s="280">
        <f>F55-$E55</f>
        <v>-4.0926341106486096E-5</v>
      </c>
      <c r="H67" s="280">
        <f>H55-$E55</f>
        <v>-2.6690455214659038E-4</v>
      </c>
      <c r="I67" s="280">
        <f>I55-$E55</f>
        <v>2.6827065889351389E-4</v>
      </c>
      <c r="M67" s="41" t="str">
        <v>Payoff line 10: 'B' is in map</v>
      </c>
    </row>
    <row r="68" spans="5:13">
      <c r="F68" s="280">
        <f>F56-$E56</f>
        <v>-2.8628011677538871E-5</v>
      </c>
      <c r="H68" s="280">
        <f>H56-$E56</f>
        <v>-1.7990501700692138E-4</v>
      </c>
      <c r="I68" s="280">
        <f>I56-$E56</f>
        <v>2.1621588118401623E-4</v>
      </c>
      <c r="M68" s="41" t="str">
        <v>Payoff line 10: 'AutoCalled' is in map</v>
      </c>
    </row>
    <row r="69" spans="5:13">
      <c r="F69" s="280">
        <f>F57-$E57</f>
        <v>-1.2551168001800049E-5</v>
      </c>
      <c r="H69" s="280">
        <f>H57-$E57</f>
        <v>-7.7004921107345681E-5</v>
      </c>
      <c r="I69" s="280">
        <f>I57-$E57</f>
        <v>1.2904483199819994E-4</v>
      </c>
      <c r="M69" s="41" t="str">
        <v>Replace line 10: 'Red = (1-AutoCalled)*(B&gt;TriggerUp)*EarlyRed'</v>
      </c>
    </row>
    <row r="70" spans="5:13">
      <c r="F70" s="280"/>
      <c r="M70" s="41" t="str">
        <v>Payoff line 11: 'AutoCalled' is in map</v>
      </c>
    </row>
    <row r="71" spans="5:13">
      <c r="E71" s="280">
        <f>E47-MAX(($B$44-$D47),0)</f>
        <v>5.4459853877041053E-3</v>
      </c>
      <c r="F71" s="280">
        <f>F47-MAX(($B$44-$D47),0)</f>
        <v>5.1808364839771026E-3</v>
      </c>
      <c r="G71" s="280"/>
      <c r="H71" s="280">
        <f>H47-MAX(($B$44-$D47),0)</f>
        <v>5.4789484788169418E-3</v>
      </c>
      <c r="I71" s="280">
        <f>I47-MAX(($B$44-$D47),0)</f>
        <v>4.8859934839770996E-3</v>
      </c>
      <c r="M71" s="41" t="str">
        <v>Payoff line 11: 'TriggerUp' is in map</v>
      </c>
    </row>
    <row r="72" spans="5:13">
      <c r="E72" s="280">
        <f>E48-MAX(($B$44-$D48),0)</f>
        <v>9.2336396013833616E-3</v>
      </c>
      <c r="F72" s="280">
        <f>F48-MAX(($B$44-$D48),0)</f>
        <v>8.983783929269587E-3</v>
      </c>
      <c r="G72" s="280"/>
      <c r="H72" s="280">
        <f>H48-MAX(($B$44-$D48),0)</f>
        <v>9.417104337744564E-3</v>
      </c>
      <c r="I72" s="280">
        <f>I48-MAX(($B$44-$D48),0)</f>
        <v>8.5441159292695829E-3</v>
      </c>
      <c r="M72" s="41" t="str">
        <v>Payoff line 11: 'B' is in map</v>
      </c>
    </row>
    <row r="73" spans="5:13">
      <c r="E73" s="280">
        <f>E49-MAX(($B$44-$D49),0)</f>
        <v>1.3092864649660377E-2</v>
      </c>
      <c r="F73" s="280">
        <f>F49-MAX(($B$44-$D49),0)</f>
        <v>1.2860526344682294E-2</v>
      </c>
      <c r="G73" s="280"/>
      <c r="H73" s="280">
        <f>H49-MAX(($B$44-$D49),0)</f>
        <v>1.3369586532342721E-2</v>
      </c>
      <c r="I73" s="280">
        <f>I49-MAX(($B$44-$D49),0)</f>
        <v>1.232389734468229E-2</v>
      </c>
      <c r="M73" s="41" t="str">
        <v>Replace line 11: 'AutoCalled = Cache(IfThenElse(B&gt;TriggerUp,1.0,AutoCalled))'</v>
      </c>
    </row>
    <row r="74" spans="5:13">
      <c r="E74" s="280">
        <f>E50-MAX(($B$44-$D50),0)</f>
        <v>2.1344690804850665E-2</v>
      </c>
      <c r="F74" s="280">
        <f>F50-MAX(($B$44-$D50),0)</f>
        <v>2.11391914561374E-2</v>
      </c>
      <c r="G74" s="280"/>
      <c r="H74" s="280">
        <f>H50-MAX(($B$44-$D50),0)</f>
        <v>2.1699143631509946E-2</v>
      </c>
      <c r="I74" s="280">
        <f>I50-MAX(($B$44-$D50),0)</f>
        <v>2.0537137456137396E-2</v>
      </c>
      <c r="M74" s="41" t="str">
        <v>Payoff line 12: 'C' is in map</v>
      </c>
    </row>
    <row r="75" spans="5:13">
      <c r="E75" s="280">
        <f>E51-MAX(($B$44-$D51),0)</f>
        <v>2.6333104220395333E-2</v>
      </c>
      <c r="F75" s="280">
        <f>F51-MAX(($B$44-$D51),0)</f>
        <v>2.6152373E-2</v>
      </c>
      <c r="G75" s="280"/>
      <c r="H75" s="280">
        <f>H51-MAX(($B$44-$D51),0)</f>
        <v>2.6639997461299653E-2</v>
      </c>
      <c r="I75" s="280">
        <f>I51-MAX(($B$44-$D51),0)</f>
        <v>2.5628703999999999E-2</v>
      </c>
      <c r="M75" s="41" t="str">
        <v>Insert line 12: 'Cpn10Apr2018 = Pay(C,10Apr2018)'</v>
      </c>
    </row>
    <row r="76" spans="5:13">
      <c r="E76" s="280">
        <f>E52-MAX(($B$44-$D52),0)</f>
        <v>1.5151372402281888E-2</v>
      </c>
      <c r="F76" s="280">
        <f>F52-MAX(($B$44-$D52),0)</f>
        <v>1.4843554441588956E-2</v>
      </c>
      <c r="G76" s="280"/>
      <c r="H76" s="280">
        <f>H52-MAX(($B$44-$D52),0)</f>
        <v>1.5088779839683484E-2</v>
      </c>
      <c r="I76" s="280">
        <f>I52-MAX(($B$44-$D52),0)</f>
        <v>1.4570253091207396E-2</v>
      </c>
      <c r="M76" s="41" t="str">
        <v>Insert line 13: 'Red10Apr2018 = Pay(0,10Apr2018)'</v>
      </c>
    </row>
    <row r="77" spans="5:13">
      <c r="E77" s="280">
        <f>E53-MAX(($B$44-$D53),0)</f>
        <v>6.2135855822722762E-3</v>
      </c>
      <c r="F77" s="280">
        <f>F53-MAX(($B$44-$D53),0)</f>
        <v>6.1110139999999997E-3</v>
      </c>
      <c r="G77" s="280"/>
      <c r="H77" s="280">
        <f>H53-MAX(($B$44-$D53),0)</f>
        <v>5.9922686743496571E-3</v>
      </c>
      <c r="I77" s="280">
        <f>I53-MAX(($B$44-$D53),0)</f>
        <v>6.2512760000000001E-3</v>
      </c>
      <c r="M77" s="41" t="str">
        <v>Payoff line 14: 'GBPUSD' is in map</v>
      </c>
    </row>
    <row r="78" spans="5:13">
      <c r="E78" s="280">
        <f>E54-MAX(($B$44-$D54),0)</f>
        <v>2.9526949482720937E-3</v>
      </c>
      <c r="F78" s="280">
        <f>F54-MAX(($B$44-$D54),0)</f>
        <v>2.8811380000000001E-3</v>
      </c>
      <c r="G78" s="280"/>
      <c r="H78" s="280">
        <f>H54-MAX(($B$44-$D54),0)</f>
        <v>2.6280346319181875E-3</v>
      </c>
      <c r="I78" s="280">
        <f>I54-MAX(($B$44-$D54),0)</f>
        <v>3.1845739999999999E-3</v>
      </c>
      <c r="M78" s="41" t="str">
        <v>Payoff line 14: 'EURUSD' is in map</v>
      </c>
    </row>
    <row r="79" spans="5:13">
      <c r="E79" s="280">
        <f>E55-MAX(($B$44-$D55),0)</f>
        <v>1.043489341106486E-3</v>
      </c>
      <c r="F79" s="280">
        <f>F55-MAX(($B$44-$D55),0)</f>
        <v>1.0025629999999999E-3</v>
      </c>
      <c r="G79" s="280"/>
      <c r="H79" s="280">
        <f>H55-MAX(($B$44-$D55),0)</f>
        <v>7.7658478895989565E-4</v>
      </c>
      <c r="I79" s="280">
        <f>I55-MAX(($B$44-$D55),0)</f>
        <v>1.3117599999999999E-3</v>
      </c>
      <c r="M79" s="41" t="str">
        <v>Replace line 14: 'B = Cache(Min(EURUSD(10Jul2018),GBPUSD(10Jul2018)))'</v>
      </c>
    </row>
    <row r="80" spans="5:13">
      <c r="E80" s="280">
        <f>E56-MAX(($B$44-$D56),0)</f>
        <v>4.5976211881598381E-4</v>
      </c>
      <c r="F80" s="280">
        <f>F56-MAX(($B$44-$D56),0)</f>
        <v>4.3113410713844494E-4</v>
      </c>
      <c r="G80" s="280"/>
      <c r="H80" s="280">
        <f>H56-MAX(($B$44-$D56),0)</f>
        <v>2.7985710180906243E-4</v>
      </c>
      <c r="I80" s="280">
        <f>I56-MAX(($B$44-$D56),0)</f>
        <v>6.7597800000000004E-4</v>
      </c>
      <c r="M80" s="41" t="str">
        <v>Payoff line 15: 'MemoryCpn' is in map</v>
      </c>
    </row>
    <row r="81" spans="5:13">
      <c r="E81" s="280">
        <f>E57-MAX(($B$44-$D57),0)</f>
        <v>1.4112016800180006E-4</v>
      </c>
      <c r="F81" s="280">
        <f>F57-MAX(($B$44-$D57),0)</f>
        <v>1.2856900000000001E-4</v>
      </c>
      <c r="G81" s="280"/>
      <c r="H81" s="280">
        <f>H57-MAX(($B$44-$D57),0)</f>
        <v>6.4115246894454376E-5</v>
      </c>
      <c r="I81" s="280">
        <f>I57-MAX(($B$44-$D57),0)</f>
        <v>2.70165E-4</v>
      </c>
      <c r="M81" s="41" t="str">
        <v>Payoff line 15: 'Coupon' is in map</v>
      </c>
    </row>
    <row r="82" spans="5:13">
      <c r="F82" s="280"/>
      <c r="G82" s="280"/>
      <c r="H82" s="280"/>
      <c r="I82" s="280"/>
      <c r="M82" s="41" t="str">
        <v>Payoff line 15: 'CpDown' is in map</v>
      </c>
    </row>
    <row r="83" spans="5:13">
      <c r="M83" s="41" t="str">
        <v>Payoff line 15: 'B' is in map</v>
      </c>
    </row>
    <row r="84" spans="5:13">
      <c r="M84" s="41" t="str">
        <v>Payoff line 15: 'AutoCalled' is in map</v>
      </c>
    </row>
    <row r="85" spans="5:13">
      <c r="M85" s="41" t="str">
        <v>Replace line 15: 'C = (1-AutoCalled)*(B&gt;CpDown)*(Coupon+MemoryCpn)'</v>
      </c>
    </row>
    <row r="86" spans="5:13">
      <c r="M86" s="41" t="str">
        <v>Payoff line 16: 'Coupon' is in map</v>
      </c>
    </row>
    <row r="87" spans="5:13">
      <c r="M87" s="41" t="str">
        <v>Payoff line 16: 'MemoryCpn' is in map</v>
      </c>
    </row>
    <row r="88" spans="5:13">
      <c r="M88" s="41" t="str">
        <v>Payoff line 16: 'CpDown' is in map</v>
      </c>
    </row>
    <row r="89" spans="5:13">
      <c r="M89" s="41" t="str">
        <v>Payoff line 16: 'B' is in map</v>
      </c>
    </row>
    <row r="90" spans="5:13">
      <c r="M90" s="41" t="str">
        <v>Replace line 16: 'MemoryCpn = Cache(IfThenElse(B&gt;CpDown,0.0,MemoryCpn+Coupon))'</v>
      </c>
    </row>
    <row r="91" spans="5:13">
      <c r="M91" s="41" t="str">
        <v>Payoff line 17: 'EarlyRed' is in map</v>
      </c>
    </row>
    <row r="92" spans="5:13">
      <c r="M92" s="41" t="str">
        <v>Payoff line 17: 'TriggerUp' is in map</v>
      </c>
    </row>
    <row r="93" spans="5:13">
      <c r="M93" s="41" t="str">
        <v>Payoff line 17: 'B' is in map</v>
      </c>
    </row>
    <row r="94" spans="5:13">
      <c r="M94" s="41" t="str">
        <v>Payoff line 17: 'AutoCalled' is in map</v>
      </c>
    </row>
    <row r="95" spans="5:13">
      <c r="M95" s="41" t="str">
        <v>Replace line 17: 'Red = (1-AutoCalled)*(B&gt;TriggerUp)*EarlyRed'</v>
      </c>
    </row>
    <row r="96" spans="5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'Cpn10Jul2018 = Pay(C,10Jul2018)'</v>
      </c>
    </row>
    <row r="102" spans="13:13">
      <c r="M102" s="41" t="str">
        <v>Insert line 20: 'Red10Jul2018 = Pay(0,10Jul2018)'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Cache(Min(EURUSD(10Oct2018),GBPUSD(10Oct2018)))'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'Cpn10Oct2018 = Pay(C,10Oct2018)'</v>
      </c>
    </row>
    <row r="128" spans="13:13">
      <c r="M128" s="41" t="str">
        <v>Insert line 27: 'Red10Oct2018 = Pay(0,10Oct2018)'</v>
      </c>
    </row>
    <row r="129" spans="13:13">
      <c r="M129" s="41" t="str">
        <v>Payoff line 28: 'B' is in map</v>
      </c>
    </row>
    <row r="130" spans="13:13">
      <c r="M130" s="41" t="str">
        <v>Payoff line 28: 'callStrike' is in map</v>
      </c>
    </row>
    <row r="131" spans="13:13">
      <c r="M131" s="41" t="str">
        <v>Payoff line 28: 'AutoCalled' is in map</v>
      </c>
    </row>
    <row r="132" spans="13:13">
      <c r="M132" s="41" t="str">
        <v>Insert line 28: 'R = (1-AutoCalled)*Max(B-callStrike,0)'</v>
      </c>
    </row>
    <row r="133" spans="13:13">
      <c r="M133" s="41" t="str">
        <v>Error line 29: 1.1: syntax error, unexpected end of file, expecting identifier</v>
      </c>
    </row>
    <row r="134" spans="13:13">
      <c r="M134" s="41" t="str">
        <v>Error line 30: 1.1: syntax error, unexpected end of file, expecting identifier</v>
      </c>
    </row>
    <row r="135" spans="13:13">
      <c r="M135" s="41" t="str">
        <v>Error line 31: 1.1: syntax error, unexpected end of file, expecting identifier</v>
      </c>
    </row>
    <row r="136" spans="13:13">
      <c r="M136" s="41" t="str">
        <v>Error line 32: 1.1: syntax error, unexpected end of file, expecting identifier</v>
      </c>
    </row>
    <row r="137" spans="13:13">
      <c r="M137" s="41" t="str">
        <v>Error line 33: 1.1: syntax error, unexpected end of file, expecting identifier</v>
      </c>
    </row>
    <row r="138" spans="13:13">
      <c r="M138" s="41" t="str">
        <v>Error line 34: 1.1: syntax error, unexpected end of file, expecting identifier</v>
      </c>
    </row>
    <row r="139" spans="13:13">
      <c r="M139" s="41" t="str">
        <v>Payoff line 35: 'R' is in map</v>
      </c>
    </row>
    <row r="140" spans="13:13">
      <c r="M140" s="41" t="str">
        <v>Insert line 35: 'FinalRed = Pay(R,10Oct2018)'</v>
      </c>
    </row>
    <row r="141" spans="13:13">
      <c r="M141" s="41" t="str">
        <v>Error line 36: 1.1: syntax error, unexpected end of file, expecting identifier</v>
      </c>
    </row>
    <row r="142" spans="13:13">
      <c r="M142" s="41" t="str">
        <v>Error line 37: 1.1: syntax error, unexpected end of file, expecting identifier</v>
      </c>
    </row>
    <row r="143" spans="13:13">
      <c r="M143" s="41" t="str">
        <v>Error line 38: 1.1: syntax error, unexpected end of file, expecting identifier</v>
      </c>
    </row>
    <row r="144" spans="13:13">
      <c r="M144" s="41" t="str">
        <v>Error line 39: 1.1: syntax error, unexpected end of file, expecting identifier</v>
      </c>
    </row>
    <row r="145" spans="13:13">
      <c r="M145" s="41" t="str">
        <v>Error line 40: 1.1: syntax error, unexpected end of file, expecting identifier</v>
      </c>
    </row>
    <row r="146" spans="13:13">
      <c r="M146" s="41" t="str">
        <v>Error line 41: 1.1: syntax error, unexpected end of file, expecting identifier</v>
      </c>
    </row>
    <row r="147" spans="13:13">
      <c r="M147" s="41" t="e">
        <v>#N/A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B22" zoomScale="110" zoomScaleNormal="110" workbookViewId="0">
      <selection activeCell="I39" sqref="I3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obj_0000f#0007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obj_00010#0007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Pay(0,"&amp;J6&amp;")"</f>
        <v>Red11Dec2017 = Pay(0,11Dec2017)</v>
      </c>
    </row>
    <row r="7" spans="2:17">
      <c r="F7" s="40" t="s">
        <v>180</v>
      </c>
      <c r="G7" s="41" t="str">
        <f>_xll.qlRealMCBasket(,G5:G6,{0,1},TRUE)</f>
        <v>obj_00011#0007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Pay(0,"&amp;J7&amp;")"</f>
        <v>Red11Jan2018 = Pay(0,11Jan2018)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obj_00012#0007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Cpn12Feb2018 = Pay(C,12Feb2018)</v>
      </c>
      <c r="Q8" s="40" t="str">
        <f>"Red"&amp;J8&amp;" = Pay(0,"&amp;J8&amp;")"</f>
        <v>Red12Feb2018 = Pay(0,12Feb2018)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obj_00013#0007</v>
      </c>
      <c r="I9" s="4" t="s">
        <v>182</v>
      </c>
      <c r="J9" s="45"/>
      <c r="K9" s="251" t="str">
        <f>"R = (1-AutoCalled)*Max(EURUSD("&amp;J8&amp;")-callStrike*GBPUSD("&amp;J8&amp;"),0)"</f>
        <v>R = (1-AutoCalled)*Max(EURUSD(12Feb2018)-callStrike*GBPUSD(12Feb2018),0)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_xll.qlRealMCFixedAmount(,10)</f>
        <v>obj_00014#0009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obj_00015#0007</v>
      </c>
    </row>
    <row r="12" spans="2:17">
      <c r="C12" s="21"/>
      <c r="D12" s="22"/>
      <c r="F12" s="40" t="s">
        <v>185</v>
      </c>
      <c r="G12" s="41" t="str">
        <f>_xll.qlRealMCFixedAmount(,0.6)</f>
        <v>obj_00016#0007</v>
      </c>
    </row>
    <row r="13" spans="2:17">
      <c r="F13" s="40" t="s">
        <v>186</v>
      </c>
      <c r="G13" s="41" t="str">
        <f>_xll.qlRealMCFixedAmount(,1)</f>
        <v>obj_00017#0007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obj_00018#0007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obj_00019#0007</v>
      </c>
    </row>
    <row r="16" spans="2:17">
      <c r="F16" s="40" t="s">
        <v>226</v>
      </c>
      <c r="G16" s="41" t="str">
        <f>_xll.qlRealMCFixedAmount(,1)</f>
        <v>obj_0001a#0008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obj_003f8#0003</v>
      </c>
      <c r="F17" s="40" t="s">
        <v>191</v>
      </c>
      <c r="G17" s="41" t="str">
        <f>_xll.qlRealMCFixedAmount(,0)</f>
        <v>obj_0001b#0007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obj_003f9#0003</v>
      </c>
      <c r="F18" s="42" t="s">
        <v>192</v>
      </c>
      <c r="G18" s="43" t="str">
        <f>_xll.qlRealMCFixedAmount(,0)</f>
        <v>obj_0001c#0007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obj_0001d#0007</v>
      </c>
    </row>
    <row r="23" spans="2:13">
      <c r="B23" s="4"/>
      <c r="C23" s="24"/>
      <c r="D23" s="30"/>
      <c r="G23" t="str">
        <f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97">
        <f t="array" ref="G25:G33">_xll.qlRealMCScriptNPV(G22,VanillasCross1Y!D63,F25:F33,VanillasCross3M!D64:D66)</f>
        <v>1.9999999999989061E-2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98">
        <v>1.9999999999989061E-2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98">
        <v>1.9999999999989061E-2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98">
        <v>1.9999999999989061E-2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98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98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98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98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99">
        <v>0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>SUM(G25:G33)</f>
        <v>7.9999999999956245E-2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230</v>
      </c>
      <c r="F37" s="268" t="s">
        <v>211</v>
      </c>
      <c r="G37" s="268" t="s">
        <v>231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228</v>
      </c>
      <c r="E39" s="300">
        <v>5.0822078746560985E-3</v>
      </c>
      <c r="F39" s="300">
        <v>4.7394301441358935E-3</v>
      </c>
      <c r="G39" s="300">
        <v>5.1244169648115333E-3</v>
      </c>
      <c r="H39" s="300">
        <v>4.7333036606335629E-3</v>
      </c>
      <c r="I39" s="300">
        <v>4.753626211677092E-3</v>
      </c>
      <c r="J39" s="268"/>
      <c r="K39" s="301">
        <v>4.0630214193787557E-3</v>
      </c>
      <c r="M39" s="41" t="str">
        <v>Payoff line 3: 'EarlyRed' is in map</v>
      </c>
    </row>
    <row r="40" spans="2:13" ht="14.4">
      <c r="D40" s="269" t="s">
        <v>227</v>
      </c>
      <c r="E40" s="300">
        <v>1.2486499052650583E-3</v>
      </c>
      <c r="F40" s="300">
        <v>1.2802362445113655E-3</v>
      </c>
      <c r="G40" s="300">
        <v>1.2639275967704334E-3</v>
      </c>
      <c r="H40" s="300">
        <v>1.2716742529402063E-3</v>
      </c>
      <c r="I40" s="300">
        <v>1.2687021805302299E-3</v>
      </c>
      <c r="J40" s="268"/>
      <c r="K40" s="301">
        <v>9.5604736943278419E-4</v>
      </c>
      <c r="M40" s="41" t="str">
        <v>Payoff line 3: 'TriggerUp' is in map</v>
      </c>
    </row>
    <row r="41" spans="2:13" ht="14.4">
      <c r="D41" s="269" t="s">
        <v>229</v>
      </c>
      <c r="E41" s="300">
        <v>1.5079051835536638E-2</v>
      </c>
      <c r="F41" s="300">
        <v>1.4947851671153776E-2</v>
      </c>
      <c r="G41" s="300">
        <v>1.4935968121853408E-2</v>
      </c>
      <c r="H41" s="300">
        <v>1.4984861482662652E-2</v>
      </c>
      <c r="I41" s="300">
        <v>1.4918877149656855E-2</v>
      </c>
      <c r="J41" s="268"/>
      <c r="K41" s="301">
        <v>1.8133394881316448E-2</v>
      </c>
      <c r="M41" s="41" t="str">
        <v>Payoff line 3: 'B' is in map</v>
      </c>
    </row>
    <row r="42" spans="2:13">
      <c r="D42" s="269"/>
      <c r="E42" s="268"/>
      <c r="F42" s="268"/>
      <c r="G42" s="268"/>
      <c r="H42" s="268"/>
      <c r="I42" s="268"/>
      <c r="J42" s="268"/>
      <c r="K42" s="268"/>
      <c r="M42" s="41" t="str">
        <v>Payoff line 3: 'AutoCalled' is in map</v>
      </c>
    </row>
    <row r="43" spans="2:13">
      <c r="D43" s="269" t="s">
        <v>232</v>
      </c>
      <c r="E43" s="272">
        <f>E39-G39</f>
        <v>-4.220909015543485E-5</v>
      </c>
      <c r="F43" s="268"/>
      <c r="G43" s="268"/>
      <c r="H43" s="268"/>
      <c r="I43" s="268"/>
      <c r="J43" s="268"/>
      <c r="K43" s="268"/>
      <c r="M43" s="41" t="str">
        <v>Insert line 3: 'Red = (1-AutoCalled)*(B&gt;TriggerUp)*EarlyRed'</v>
      </c>
    </row>
    <row r="44" spans="2:13">
      <c r="D44" s="269"/>
      <c r="E44" s="272">
        <f>E40-G40</f>
        <v>-1.5277691505375052E-5</v>
      </c>
      <c r="F44" s="268"/>
      <c r="G44" s="268"/>
      <c r="H44" s="268"/>
      <c r="I44" s="268"/>
      <c r="J44" s="268"/>
      <c r="K44" s="268"/>
      <c r="M44" s="41" t="str">
        <v>Payoff line 4: 'AutoCalled' is in map</v>
      </c>
    </row>
    <row r="45" spans="2:13">
      <c r="D45" s="269"/>
      <c r="E45" s="272">
        <f>E41-G41</f>
        <v>1.4308371368322928E-4</v>
      </c>
      <c r="F45" s="268"/>
      <c r="G45" s="268"/>
      <c r="H45" s="268"/>
      <c r="I45" s="268"/>
      <c r="J45" s="268"/>
      <c r="K45" s="268"/>
      <c r="M45" s="41" t="str">
        <v>Payoff line 4: 'TriggerUp' is in map</v>
      </c>
    </row>
    <row r="46" spans="2:13">
      <c r="D46" s="269"/>
      <c r="E46" s="268"/>
      <c r="F46" s="268"/>
      <c r="G46" s="268"/>
      <c r="H46" s="268"/>
      <c r="I46" s="268"/>
      <c r="J46" s="268"/>
      <c r="K46" s="268"/>
      <c r="M46" s="41" t="str">
        <v>Payoff line 4: 'B' is in map</v>
      </c>
    </row>
    <row r="47" spans="2:13">
      <c r="D47" s="269"/>
      <c r="E47" s="268"/>
      <c r="F47" s="268"/>
      <c r="G47" s="268"/>
      <c r="H47" s="268"/>
      <c r="I47" s="268"/>
      <c r="J47" s="268"/>
      <c r="K47" s="268"/>
      <c r="M47" s="41" t="str">
        <v>Replace line 4: 'AutoCalled = Cache(IfThenElse(B&gt;TriggerUp,1.0,AutoCalled))'</v>
      </c>
    </row>
    <row r="48" spans="2:13">
      <c r="D48" s="269"/>
      <c r="E48" s="268"/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/>
      <c r="E49" s="268"/>
      <c r="F49" s="268"/>
      <c r="G49" s="268"/>
      <c r="H49" s="268"/>
      <c r="I49" s="268"/>
      <c r="J49" s="268"/>
      <c r="K49" s="268"/>
      <c r="M49" s="41" t="str">
        <v>Insert line 5: 'Cpn10Nov2017 = Pay(C,10Nov2017)'</v>
      </c>
    </row>
    <row r="50" spans="4:13">
      <c r="D50" s="23"/>
      <c r="M50" s="41" t="str">
        <v>Insert line 6: 'Red10Nov2017 = Pay(0,10Nov2017)'</v>
      </c>
    </row>
    <row r="51" spans="4:13">
      <c r="M51" s="41" t="str">
        <v>Payoff line 7: 'GBPUSD' is in map</v>
      </c>
    </row>
    <row r="52" spans="4:13">
      <c r="M52" s="41" t="str">
        <v>Payoff line 7: 'EURUSD' is in map</v>
      </c>
    </row>
    <row r="53" spans="4:13">
      <c r="M53" s="41" t="str">
        <v>Replace line 7: 'B = Cache(EURUSD(11Dec2017)/GBPUSD(11Dec2017))'</v>
      </c>
    </row>
    <row r="54" spans="4:13">
      <c r="M54" s="41" t="str">
        <v>Payoff line 8: 'MemoryCpn' is in map</v>
      </c>
    </row>
    <row r="55" spans="4:13">
      <c r="M55" s="41" t="str">
        <v>Payoff line 8: 'Coupon' is in map</v>
      </c>
    </row>
    <row r="56" spans="4:13">
      <c r="M56" s="41" t="str">
        <v>Payoff line 8: 'CpDown' is in map</v>
      </c>
    </row>
    <row r="57" spans="4:13">
      <c r="M57" s="41" t="str">
        <v>Payoff line 8: 'B' is in map</v>
      </c>
    </row>
    <row r="58" spans="4:13">
      <c r="M58" s="41" t="str">
        <v>Payoff line 8: 'AutoCalled' is in map</v>
      </c>
    </row>
    <row r="59" spans="4:13">
      <c r="M59" s="41" t="str">
        <v>Replace line 8: 'C = (1-AutoCalled)*(B&gt;CpDown)*(Coupon+MemoryCpn)'</v>
      </c>
    </row>
    <row r="60" spans="4:13">
      <c r="M60" s="41" t="str">
        <v>Payoff line 9: 'Coupon' is in map</v>
      </c>
    </row>
    <row r="61" spans="4:13">
      <c r="M61" s="41" t="str">
        <v>Payoff line 9: 'MemoryCpn' is in map</v>
      </c>
    </row>
    <row r="62" spans="4:13">
      <c r="M62" s="41" t="str">
        <v>Payoff line 9: 'CpDown' is in map</v>
      </c>
    </row>
    <row r="63" spans="4:13">
      <c r="M63" s="41" t="str">
        <v>Payoff line 9: 'B' is in map</v>
      </c>
    </row>
    <row r="64" spans="4:13">
      <c r="M64" s="41" t="str">
        <v>Replace line 9: 'MemoryCpn = Cache(IfThenElse(B&gt;CpDown,0.0,MemoryCpn+Coupon))'</v>
      </c>
    </row>
    <row r="65" spans="13:13">
      <c r="M65" s="41" t="str">
        <v>Payoff line 10: 'EarlyRed' is in map</v>
      </c>
    </row>
    <row r="66" spans="13:13">
      <c r="M66" s="41" t="str">
        <v>Payoff line 10: 'TriggerUp' is in map</v>
      </c>
    </row>
    <row r="67" spans="13:13">
      <c r="M67" s="41" t="str">
        <v>Payoff line 10: 'B' is in map</v>
      </c>
    </row>
    <row r="68" spans="13:13">
      <c r="M68" s="41" t="str">
        <v>Payoff line 10: 'AutoCalled' is in map</v>
      </c>
    </row>
    <row r="69" spans="13:13">
      <c r="M69" s="41" t="str">
        <v>Replace line 10: 'Red = (1-AutoCalled)*(B&gt;TriggerUp)*EarlyRed'</v>
      </c>
    </row>
    <row r="70" spans="13:13">
      <c r="M70" s="41" t="str">
        <v>Payoff line 11: 'AutoCalled' is in map</v>
      </c>
    </row>
    <row r="71" spans="13:13">
      <c r="M71" s="41" t="str">
        <v>Payoff line 11: 'TriggerUp' is in map</v>
      </c>
    </row>
    <row r="72" spans="13:13">
      <c r="M72" s="41" t="str">
        <v>Payoff line 11: 'B' is in map</v>
      </c>
    </row>
    <row r="73" spans="13:13">
      <c r="M73" s="41" t="str">
        <v>Replace line 11: 'AutoCalled = Cache(IfThenElse(B&gt;TriggerUp,1.0,AutoCalled))'</v>
      </c>
    </row>
    <row r="74" spans="13:13">
      <c r="M74" s="41" t="str">
        <v>Payoff line 12: 'C' is in map</v>
      </c>
    </row>
    <row r="75" spans="13:13">
      <c r="M75" s="41" t="str">
        <v>Insert line 12: 'Cpn11Dec2017 = Pay(C,11Dec2017)'</v>
      </c>
    </row>
    <row r="76" spans="13:13">
      <c r="M76" s="41" t="str">
        <v>Insert line 13: 'Red11Dec2017 = Pay(0,11Dec2017)'</v>
      </c>
    </row>
    <row r="77" spans="13:13">
      <c r="M77" s="41" t="str">
        <v>Payoff line 14: 'GBPUSD' is in map</v>
      </c>
    </row>
    <row r="78" spans="13:13">
      <c r="M78" s="41" t="str">
        <v>Payoff line 14: 'EURUSD' is in map</v>
      </c>
    </row>
    <row r="79" spans="13:13">
      <c r="M79" s="41" t="str">
        <v>Replace line 14: 'B = Cache(EURUSD(11Jan2018)/GBPUSD(11Jan2018))'</v>
      </c>
    </row>
    <row r="80" spans="13:13">
      <c r="M80" s="41" t="str">
        <v>Payoff line 15: 'MemoryCpn' is in map</v>
      </c>
    </row>
    <row r="81" spans="13:13">
      <c r="M81" s="41" t="str">
        <v>Payoff line 15: 'Coupon' is in map</v>
      </c>
    </row>
    <row r="82" spans="13:13">
      <c r="M82" s="41" t="str">
        <v>Payoff line 15: 'CpDown' is in map</v>
      </c>
    </row>
    <row r="83" spans="13:13">
      <c r="M83" s="41" t="str">
        <v>Payoff line 15: 'B' is in map</v>
      </c>
    </row>
    <row r="84" spans="13:13">
      <c r="M84" s="41" t="str">
        <v>Payoff line 15: 'AutoCalled' is in map</v>
      </c>
    </row>
    <row r="85" spans="13:13">
      <c r="M85" s="41" t="str">
        <v>Replace line 15: 'C = (1-AutoCalled)*(B&gt;CpDown)*(Coupon+MemoryCpn)'</v>
      </c>
    </row>
    <row r="86" spans="13:13">
      <c r="M86" s="41" t="str">
        <v>Payoff line 16: 'Coupon' is in map</v>
      </c>
    </row>
    <row r="87" spans="13:13">
      <c r="M87" s="41" t="str">
        <v>Payoff line 16: 'MemoryCpn' is in map</v>
      </c>
    </row>
    <row r="88" spans="13:13">
      <c r="M88" s="41" t="str">
        <v>Payoff line 16: 'CpDown' is in map</v>
      </c>
    </row>
    <row r="89" spans="13:13">
      <c r="M89" s="41" t="str">
        <v>Payoff line 16: 'B' is in map</v>
      </c>
    </row>
    <row r="90" spans="13:13">
      <c r="M90" s="41" t="str">
        <v>Replace line 16: 'MemoryCpn = Cache(IfThenElse(B&gt;CpDown,0.0,MemoryCpn+Coupon))'</v>
      </c>
    </row>
    <row r="91" spans="13:13">
      <c r="M91" s="41" t="str">
        <v>Payoff line 17: 'EarlyRed' is in map</v>
      </c>
    </row>
    <row r="92" spans="13:13">
      <c r="M92" s="41" t="str">
        <v>Payoff line 17: 'TriggerUp' is in map</v>
      </c>
    </row>
    <row r="93" spans="13:13">
      <c r="M93" s="41" t="str">
        <v>Payoff line 17: 'B' is in map</v>
      </c>
    </row>
    <row r="94" spans="13:13">
      <c r="M94" s="41" t="str">
        <v>Payoff line 17: 'AutoCalled' is in map</v>
      </c>
    </row>
    <row r="95" spans="13:13">
      <c r="M95" s="41" t="str">
        <v>Replace line 17: 'Red = (1-AutoCalled)*(B&gt;TriggerUp)*EarlyRed'</v>
      </c>
    </row>
    <row r="96" spans="13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'Cpn11Jan2018 = Pay(C,11Jan2018)'</v>
      </c>
    </row>
    <row r="102" spans="13:13">
      <c r="M102" s="41" t="str">
        <v>Insert line 20: 'Red11Jan2018 = Pay(0,11Jan2018)'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Cache(EURUSD(12Feb2018)/GBPUSD(12Feb2018))'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'Cpn12Feb2018 = Pay(C,12Feb2018)'</v>
      </c>
    </row>
    <row r="128" spans="13:13">
      <c r="M128" s="41" t="str">
        <v>Insert line 27: 'Red12Feb2018 = Pay(0,12Feb2018)'</v>
      </c>
    </row>
    <row r="129" spans="13:13">
      <c r="M129" s="41" t="str">
        <v>Payoff line 28: 'EURUSD' is in map</v>
      </c>
    </row>
    <row r="130" spans="13:13">
      <c r="M130" s="41" t="str">
        <v>Payoff line 28: 'GBPUSD' is in map</v>
      </c>
    </row>
    <row r="131" spans="13:13">
      <c r="M131" s="41" t="str">
        <v>Payoff line 28: 'callStrike' is in map</v>
      </c>
    </row>
    <row r="132" spans="13:13">
      <c r="M132" s="41" t="str">
        <v>Payoff line 28: 'AutoCalled' is in map</v>
      </c>
    </row>
    <row r="133" spans="13:13">
      <c r="M133" s="41" t="str">
        <v>Insert line 28: 'R = (1-AutoCalled)*Max(EURUSD(12Feb2018)-callStrike*GBPUSD(12Feb2018),0)'</v>
      </c>
    </row>
    <row r="134" spans="13:13">
      <c r="M134" s="41" t="str">
        <v>Error line 29: 1.1: syntax error, unexpected end of file, expecting identifier</v>
      </c>
    </row>
    <row r="135" spans="13:13">
      <c r="M135" s="41" t="str">
        <v>Error line 30: 1.1: syntax error, unexpected end of file, expecting identifier</v>
      </c>
    </row>
    <row r="136" spans="13:13">
      <c r="M136" s="41" t="str">
        <v>Error line 31: 1.1: syntax error, unexpected end of file, expecting identifier</v>
      </c>
    </row>
    <row r="137" spans="13:13">
      <c r="M137" s="41" t="str">
        <v>Error line 32: 1.1: syntax error, unexpected end of file, expecting identifier</v>
      </c>
    </row>
    <row r="138" spans="13:13">
      <c r="M138" s="41" t="str">
        <v>Error line 33: 1.1: syntax error, unexpected end of file, expecting identifier</v>
      </c>
    </row>
    <row r="139" spans="13:13">
      <c r="M139" s="41" t="str">
        <v>Error line 34: 1.1: syntax error, unexpected end of file, expecting identifier</v>
      </c>
    </row>
    <row r="140" spans="13:13">
      <c r="M140" s="41" t="str">
        <v>Payoff line 35: 'R' is in map</v>
      </c>
    </row>
    <row r="141" spans="13:13">
      <c r="M141" s="41" t="str">
        <v>Insert line 35: 'FinalRed = Pay(R,12Feb2018)'</v>
      </c>
    </row>
    <row r="142" spans="13:13">
      <c r="M142" s="41" t="str">
        <v>Error line 36: 1.1: syntax error, unexpected end of file, expecting identifier</v>
      </c>
    </row>
    <row r="143" spans="13:13">
      <c r="M143" s="41" t="str">
        <v>Error line 37: 1.1: syntax error, unexpected end of file, expecting identifier</v>
      </c>
    </row>
    <row r="144" spans="13:13">
      <c r="M144" s="41" t="str">
        <v>Error line 38: 1.1: syntax error, unexpected end of file, expecting identifier</v>
      </c>
    </row>
    <row r="145" spans="13:13">
      <c r="M145" s="41" t="str">
        <v>Error line 39: 1.1: syntax error, unexpected end of file, expecting identifier</v>
      </c>
    </row>
    <row r="146" spans="13:13">
      <c r="M146" s="41" t="str">
        <v>Error line 40: 1.1: syntax error, unexpected end of file, expecting identifier</v>
      </c>
    </row>
    <row r="147" spans="13:13">
      <c r="M147" s="41" t="str">
        <v>Error line 41: 1.1: syntax error, unexpected end of file, expecting identifier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9"/>
  <sheetViews>
    <sheetView showGridLines="0" topLeftCell="C36" zoomScale="110" zoomScaleNormal="110" workbookViewId="0">
      <selection activeCell="F51" sqref="F5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  <c r="L2" s="40" t="s">
        <v>263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obj_0001e#0018</v>
      </c>
      <c r="I5" s="245">
        <f>_xll.qlCalendarAdvance("Target",D2,"3m")</f>
        <v>43110</v>
      </c>
      <c r="J5" s="246" t="str">
        <f>TEXT(I5,"[$-900]TTMMMJJJ")</f>
        <v>10Jan2018</v>
      </c>
      <c r="K5" s="40" t="str">
        <f>"B = Cache(EURUSD("&amp;J5&amp;")/GBPUSD("&amp;J5&amp;"))"</f>
        <v>B = Cache(EURUSD(10Jan2018)/GBPUSD(10Jan2018))</v>
      </c>
      <c r="L5" s="40" t="s">
        <v>264</v>
      </c>
      <c r="M5" s="40" t="s">
        <v>267</v>
      </c>
      <c r="N5" s="40" t="s">
        <v>265</v>
      </c>
      <c r="O5" s="40" t="s">
        <v>266</v>
      </c>
      <c r="P5" s="40" t="str">
        <f>"Cpn"&amp;J5&amp;" = Pay(C,"&amp;J5&amp;")"</f>
        <v>Cpn10Jan2018 = Pay(C,10Jan2018)</v>
      </c>
      <c r="Q5" s="40" t="str">
        <f>"Red"&amp;J5&amp;" = Pay(Red,"&amp;J5&amp;")"</f>
        <v>Red10Jan2018 = Pay(Red,10Jan2018)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obj_0001f#0018</v>
      </c>
      <c r="I6" s="247">
        <f>_xll.qlCalendarAdvance("Target",I5,"3m")</f>
        <v>43200</v>
      </c>
      <c r="J6" s="248" t="str">
        <f>TEXT(I6,"[$-900]TTMMMJJJ")</f>
        <v>10Apr2018</v>
      </c>
      <c r="K6" s="40" t="str">
        <f>"B = Cache(EURUSD("&amp;J6&amp;")/GBPUSD("&amp;J6&amp;"))"</f>
        <v>B = Cache(EURUSD(10Apr2018)/GBPUSD(10Apr2018))</v>
      </c>
      <c r="L6" s="40" t="s">
        <v>264</v>
      </c>
      <c r="M6" s="40" t="s">
        <v>267</v>
      </c>
      <c r="N6" s="40" t="s">
        <v>265</v>
      </c>
      <c r="O6" s="40" t="s">
        <v>266</v>
      </c>
      <c r="P6" s="40" t="str">
        <f>"Cpn"&amp;J6&amp;" = Pay(C,"&amp;J6&amp;")"</f>
        <v>Cpn10Apr2018 = Pay(C,10Apr2018)</v>
      </c>
      <c r="Q6" s="40" t="str">
        <f>"Red"&amp;J6&amp;" = Pay(Red,"&amp;J6&amp;")"</f>
        <v>Red10Apr2018 = Pay(Red,10Apr2018)</v>
      </c>
    </row>
    <row r="7" spans="2:17">
      <c r="F7" s="40" t="s">
        <v>180</v>
      </c>
      <c r="G7" s="41" t="str">
        <f>_xll.qlRealMCBasket(,G5:G6,{0,1},TRUE)</f>
        <v>obj_00020#0018</v>
      </c>
      <c r="I7" s="247">
        <f>_xll.qlCalendarAdvance("Target",I6,"3m")</f>
        <v>43291</v>
      </c>
      <c r="J7" s="248" t="str">
        <f>TEXT(I7,"[$-900]TTMMMJJJ")</f>
        <v>10Jul2018</v>
      </c>
      <c r="K7" s="40" t="str">
        <f>"B = Cache(EURUSD("&amp;J7&amp;")/GBPUSD("&amp;J7&amp;"))"</f>
        <v>B = Cache(EURUSD(10Jul2018)/GBPUSD(10Jul2018))</v>
      </c>
      <c r="L7" s="40" t="s">
        <v>264</v>
      </c>
      <c r="M7" s="40" t="s">
        <v>267</v>
      </c>
      <c r="N7" s="40" t="s">
        <v>265</v>
      </c>
      <c r="O7" s="40" t="s">
        <v>266</v>
      </c>
      <c r="P7" s="40" t="str">
        <f>"Cpn"&amp;J7&amp;" = Pay(C,"&amp;J7&amp;")"</f>
        <v>Cpn10Jul2018 = Pay(C,10Jul2018)</v>
      </c>
      <c r="Q7" s="40" t="str">
        <f>"Red"&amp;J7&amp;" = Pay(Red,"&amp;J7&amp;")"</f>
        <v>Red10Jul2018 = Pay(Red,10Jul2018)</v>
      </c>
    </row>
    <row r="8" spans="2:17">
      <c r="B8" s="13"/>
      <c r="C8" s="14"/>
      <c r="D8" s="6"/>
      <c r="F8" s="40" t="s">
        <v>181</v>
      </c>
      <c r="G8" s="41" t="str">
        <f>_xll.qlRealMCFixedAmount(,1)</f>
        <v>obj_00021#0018</v>
      </c>
      <c r="I8" s="247">
        <f>_xll.qlCalendarAdvance("Target",I7,"3m")</f>
        <v>43383</v>
      </c>
      <c r="J8" s="250" t="str">
        <f>TEXT(I8,"[$-900]TTMMMJJJ")</f>
        <v>10Oct2018</v>
      </c>
      <c r="K8" s="40" t="str">
        <f>"B = Cache(EURUSD("&amp;J8&amp;")/GBPUSD("&amp;J8&amp;"))"</f>
        <v>B = Cache(EURUSD(10Oct2018)/GBPUSD(10Oct2018))</v>
      </c>
      <c r="L8" s="40" t="s">
        <v>264</v>
      </c>
      <c r="M8" s="40" t="s">
        <v>267</v>
      </c>
      <c r="N8" s="40" t="s">
        <v>265</v>
      </c>
      <c r="O8" s="40" t="s">
        <v>266</v>
      </c>
      <c r="P8" s="40" t="str">
        <f>"Cpn"&amp;J8&amp;" = Pay(C,"&amp;J8&amp;")"</f>
        <v>Cpn10Oct2018 = Pay(C,10Oct2018)</v>
      </c>
      <c r="Q8" s="42" t="str">
        <f>"Red"&amp;J8&amp;" = Pay(Red,"&amp;J8&amp;")"</f>
        <v>Red10Oct2018 = Pay(Red,10Oct2018)</v>
      </c>
    </row>
    <row r="9" spans="2:17">
      <c r="B9" s="15"/>
      <c r="C9" s="16"/>
      <c r="D9" s="12"/>
      <c r="F9" s="287" t="s">
        <v>258</v>
      </c>
      <c r="G9" s="41" t="str">
        <f>_xll.qlRealMCFixedAmount(,0.9)</f>
        <v>obj_00022#0018</v>
      </c>
      <c r="I9" s="4" t="s">
        <v>182</v>
      </c>
      <c r="J9" s="45"/>
      <c r="K9" s="251" t="str">
        <f>"R = (1-AutoCalled)*Max(GBPUSD("&amp;J8&amp;")*PutStrike-EURUSD("&amp;J8&amp;"),0)"</f>
        <v>R = (1-AutoCalled)*Max(GBPUSD(10Oct2018)*PutStrike-EURUSD(10Oct2018),0)</v>
      </c>
      <c r="L9" s="252"/>
      <c r="M9" s="252"/>
      <c r="N9" s="252"/>
      <c r="O9" s="252"/>
      <c r="P9" s="252"/>
      <c r="Q9" s="253"/>
    </row>
    <row r="10" spans="2:17">
      <c r="F10" s="40" t="s">
        <v>170</v>
      </c>
      <c r="G10" s="41" t="str">
        <f>_xll.qlRealMCFixedAmount(,0.02)</f>
        <v>obj_00023#0018</v>
      </c>
      <c r="I10" s="46"/>
      <c r="J10" s="47"/>
      <c r="K10" s="254" t="str">
        <f>"FinalRed = Pay(R,"&amp;J8&amp;")"</f>
        <v>FinalRed = Pay(R,10Oct2018)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184</v>
      </c>
      <c r="G11" s="41" t="str">
        <f>_xll.qlRealMCFixedAmount(,1.1)</f>
        <v>obj_00024#0018</v>
      </c>
    </row>
    <row r="12" spans="2:17">
      <c r="C12" s="21"/>
      <c r="D12" s="22"/>
      <c r="F12" s="40" t="s">
        <v>172</v>
      </c>
      <c r="G12" s="41" t="str">
        <f>_xll.qlRealMCFixedAmount(,1.01)</f>
        <v>obj_00025#0018</v>
      </c>
    </row>
    <row r="13" spans="2:17">
      <c r="F13" s="40" t="s">
        <v>185</v>
      </c>
      <c r="G13" s="41" t="str">
        <f>_xll.qlRealMCFixedAmount(,0.6)</f>
        <v>obj_00026#0018</v>
      </c>
    </row>
    <row r="14" spans="2:17">
      <c r="B14" s="4"/>
      <c r="C14" s="24"/>
      <c r="D14" s="25"/>
      <c r="F14" s="40" t="s">
        <v>186</v>
      </c>
      <c r="G14" s="41" t="str">
        <f>_xll.qlRealMCFixedAmount(,1)</f>
        <v>obj_00027#0018</v>
      </c>
      <c r="J14" s="23"/>
    </row>
    <row r="15" spans="2:17">
      <c r="B15" s="10"/>
      <c r="C15" s="26"/>
      <c r="D15" s="27"/>
      <c r="F15" s="40" t="s">
        <v>187</v>
      </c>
      <c r="G15" s="41" t="str">
        <f>_xll.qlRealMCFixedAmount(,0.3)</f>
        <v>obj_00028#0018</v>
      </c>
    </row>
    <row r="16" spans="2:17">
      <c r="F16" s="40" t="s">
        <v>188</v>
      </c>
      <c r="G16" s="41" t="str">
        <f>_xll.qlRealMCFixedAmount(,1)</f>
        <v>obj_00029#0018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obj_003f8#0003</v>
      </c>
      <c r="F17" s="40" t="s">
        <v>189</v>
      </c>
      <c r="G17" s="41" t="str">
        <f>_xll.qlRealMCFixedAmount(,H33)</f>
        <v>obj_0002a#0018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obj_003f9#0003</v>
      </c>
      <c r="F18" s="40" t="s">
        <v>191</v>
      </c>
      <c r="G18" s="41" t="str">
        <f>_xll.qlRealMCFixedAmount(,0)</f>
        <v>obj_0002b#0018</v>
      </c>
    </row>
    <row r="19" spans="2:13">
      <c r="F19" s="42" t="s">
        <v>192</v>
      </c>
      <c r="G19" s="43" t="str">
        <f>_xll.qlRealMCFixedAmount(,0)</f>
        <v>obj_0002c#0018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_xll.qlRealMCScript(,F5:F19,G5:G19,K5:Q10,TRUE)</f>
        <v>obj_0002d#0018</v>
      </c>
    </row>
    <row r="23" spans="2:13">
      <c r="B23" s="4"/>
      <c r="C23" s="24"/>
      <c r="D23" s="30"/>
      <c r="G23" t="str">
        <f t="array" ref="G23"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Cpn10Jan2018</v>
      </c>
      <c r="G25" s="288">
        <f t="array" ref="G25:G33">_xll.qlRealMCScriptNPV(G22,VanillasCross1Y!D63,F25:F33,VanillasCross3M!D64:D66)</f>
        <v>1.9999999999989061E-2</v>
      </c>
      <c r="H25" s="49"/>
      <c r="K25" s="39">
        <f t="array" ref="K25:K33">_xll.qlRealMCScriptObservationTimes(G22,F25:F33)</f>
        <v>0</v>
      </c>
      <c r="M25" s="39" t="str">
        <f t="array" ref="M25:M209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Cpn10Apr2018</v>
      </c>
      <c r="G26" s="289">
        <v>1.9999999999989061E-2</v>
      </c>
      <c r="H26" s="49"/>
      <c r="K26" s="41">
        <v>0.25205479452054796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Cpn10Jul2018</v>
      </c>
      <c r="G27" s="289">
        <v>1.9999999999989061E-2</v>
      </c>
      <c r="H27" s="49"/>
      <c r="K27" s="41">
        <v>0.49863013698630138</v>
      </c>
      <c r="M27" s="41" t="str">
        <v>Insert line 0: 'B = Cache(EURUSD(10Jan2018)/GBPUSD(10Jan2018))'</v>
      </c>
    </row>
    <row r="28" spans="2:13">
      <c r="B28" s="7"/>
      <c r="C28" s="31"/>
      <c r="D28" s="257"/>
      <c r="F28" s="248" t="str">
        <f>LEFT(P8,12)</f>
        <v>Cpn10Oct2018</v>
      </c>
      <c r="G28" s="289">
        <v>1.9999999999989061E-2</v>
      </c>
      <c r="H28" s="49"/>
      <c r="K28" s="41">
        <v>0.74794520547945209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Red10Jan2018</v>
      </c>
      <c r="G29" s="289">
        <v>1.0099999999998126</v>
      </c>
      <c r="H29" s="49"/>
      <c r="K29" s="41">
        <v>1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Red10Apr2018</v>
      </c>
      <c r="G30" s="289">
        <v>1.0099999999998126</v>
      </c>
      <c r="H30" s="49"/>
      <c r="K30" s="41" t="e">
        <v>#N/A</v>
      </c>
      <c r="M30" s="41" t="str">
        <v>Payoff line 1: 'TriggerDn' is in map</v>
      </c>
    </row>
    <row r="31" spans="2:13">
      <c r="B31" s="10"/>
      <c r="C31" s="26"/>
      <c r="D31" s="12"/>
      <c r="F31" s="248" t="str">
        <f>LEFT(Q7,12)</f>
        <v>Red10Jul2018</v>
      </c>
      <c r="G31" s="289">
        <v>1.0099999999998126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Red10Oct2018</v>
      </c>
      <c r="G32" s="289">
        <v>1.0099999999998126</v>
      </c>
      <c r="H32" s="49"/>
      <c r="K32" s="41" t="e">
        <v>#N/A</v>
      </c>
      <c r="M32" s="41" t="str">
        <v>Payoff line 1: 'TriggerUp' is in map</v>
      </c>
    </row>
    <row r="33" spans="2:13">
      <c r="B33" s="34"/>
      <c r="C33" s="31"/>
      <c r="D33" s="262"/>
      <c r="F33" s="250" t="s">
        <v>198</v>
      </c>
      <c r="G33" s="290">
        <v>9.9999999999936431E-2</v>
      </c>
      <c r="H33">
        <v>1.1000000000000001</v>
      </c>
      <c r="K33" s="43" t="e">
        <v>#N/A</v>
      </c>
      <c r="M33" s="41" t="str">
        <v>Payoff line 1: 'B' is in map</v>
      </c>
    </row>
    <row r="34" spans="2:13">
      <c r="B34" s="15"/>
      <c r="C34" s="26"/>
      <c r="D34" s="36"/>
      <c r="F34" s="263"/>
      <c r="G34" s="263"/>
      <c r="M34" s="41" t="str">
        <v>Payoff line 1: 'AutoCalled' is in map</v>
      </c>
    </row>
    <row r="35" spans="2:13">
      <c r="F35" s="266" t="s">
        <v>199</v>
      </c>
      <c r="G35" s="267">
        <f>SUM(G25:G33)</f>
        <v>4.2199999999991427</v>
      </c>
      <c r="M35" s="41" t="str">
        <v>Insert line 1: 'C = (1-AutoCalled)*(IfThenElse(B&gt;TriggerUp,0,IfThenElse(B&lt;TriggerDn,0,1)))*(Coupon+MemoryCpn)'</v>
      </c>
    </row>
    <row r="36" spans="2:13">
      <c r="D36" s="268" t="s">
        <v>183</v>
      </c>
      <c r="E36" s="268"/>
      <c r="F36" s="268"/>
      <c r="G36" s="268"/>
      <c r="H36" s="268"/>
      <c r="M36" s="41" t="str">
        <v>Payoff line 2: 'Coupon' is in map</v>
      </c>
    </row>
    <row r="37" spans="2:13">
      <c r="C37" t="s">
        <v>269</v>
      </c>
      <c r="D37" s="269"/>
      <c r="E37" s="268" t="s">
        <v>259</v>
      </c>
      <c r="F37" s="268" t="s">
        <v>260</v>
      </c>
      <c r="G37" s="268" t="s">
        <v>261</v>
      </c>
      <c r="H37" s="268" t="s">
        <v>262</v>
      </c>
      <c r="I37" s="268" t="s">
        <v>268</v>
      </c>
      <c r="M37" s="41" t="str">
        <v>Payoff line 2: 'MemoryCpn'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 t="s">
        <v>195</v>
      </c>
      <c r="I38" s="268"/>
      <c r="M38" s="41" t="str">
        <v>Payoff line 2: 'TriggerDn' is in map</v>
      </c>
    </row>
    <row r="39" spans="2:13">
      <c r="D39" s="269" t="s">
        <v>200</v>
      </c>
      <c r="E39" s="291">
        <v>1.9427499999989582E-2</v>
      </c>
      <c r="F39" s="291">
        <v>1.9410499999989596E-2</v>
      </c>
      <c r="G39" s="291">
        <v>1.9456499999989555E-2</v>
      </c>
      <c r="H39" s="291">
        <v>1.9424999999989583E-2</v>
      </c>
      <c r="I39" s="291">
        <v>1.9674999999989357E-2</v>
      </c>
      <c r="M39" s="41" t="str">
        <v>Payoff line 2: 'B' is in map</v>
      </c>
    </row>
    <row r="40" spans="2:13">
      <c r="D40" s="269" t="s">
        <v>201</v>
      </c>
      <c r="E40" s="291">
        <v>1.8027499999990853E-2</v>
      </c>
      <c r="F40" s="291">
        <v>1.8019999999990863E-2</v>
      </c>
      <c r="G40" s="291">
        <v>1.8050999999990835E-2</v>
      </c>
      <c r="H40" s="291">
        <v>1.8047999999990835E-2</v>
      </c>
      <c r="I40" s="291">
        <v>1.8350499999990562E-2</v>
      </c>
      <c r="M40" s="41" t="str">
        <v>Payoff line 2: 'TriggerUp' is in map</v>
      </c>
    </row>
    <row r="41" spans="2:13">
      <c r="D41" s="269" t="s">
        <v>202</v>
      </c>
      <c r="E41" s="291">
        <v>1.6344499999992386E-2</v>
      </c>
      <c r="F41" s="291">
        <v>1.6342999999992388E-2</v>
      </c>
      <c r="G41" s="291">
        <v>1.6372999999992359E-2</v>
      </c>
      <c r="H41" s="291">
        <v>1.6381999999992351E-2</v>
      </c>
      <c r="I41" s="291">
        <v>1.6589999999992163E-2</v>
      </c>
      <c r="M41" s="41" t="str">
        <v>Payoff line 2: 'B' is in map</v>
      </c>
    </row>
    <row r="42" spans="2:13">
      <c r="D42" s="269" t="s">
        <v>203</v>
      </c>
      <c r="E42" s="291">
        <v>1.460199999999397E-2</v>
      </c>
      <c r="F42" s="291">
        <v>1.4658499999993918E-2</v>
      </c>
      <c r="G42" s="291">
        <v>1.4615999999993957E-2</v>
      </c>
      <c r="H42" s="291">
        <v>1.4661499999993916E-2</v>
      </c>
      <c r="I42" s="291">
        <v>1.4782499999993806E-2</v>
      </c>
      <c r="M42" s="41" t="str">
        <v>Replace line 2: 'MemoryCpn = Cache(IfThenElse(B&lt;TriggerUp,0.0,IfThenElse(B&gt;TriggerDn,0,MemoryCpn+Coupon)))'</v>
      </c>
    </row>
    <row r="43" spans="2:13">
      <c r="D43" s="269" t="s">
        <v>204</v>
      </c>
      <c r="E43" s="291">
        <v>0.98108874999975437</v>
      </c>
      <c r="F43" s="291">
        <v>0.98023024999975261</v>
      </c>
      <c r="G43" s="291">
        <v>0.98255324999975724</v>
      </c>
      <c r="H43" s="291">
        <v>0.98096249999975405</v>
      </c>
      <c r="I43" s="291">
        <v>0.99358749999977958</v>
      </c>
      <c r="M43" s="41" t="str">
        <v>Payoff line 3: 'EarlyRed' is in map</v>
      </c>
    </row>
    <row r="44" spans="2:13">
      <c r="D44" s="269" t="s">
        <v>205</v>
      </c>
      <c r="E44" s="291">
        <v>0.91038874999961172</v>
      </c>
      <c r="F44" s="291">
        <v>0.91000999999961096</v>
      </c>
      <c r="G44" s="291">
        <v>0.91157549999961407</v>
      </c>
      <c r="H44" s="291">
        <v>0.91142399999961377</v>
      </c>
      <c r="I44" s="291">
        <v>0.92670024999964462</v>
      </c>
      <c r="M44" s="41" t="str">
        <v>Payoff line 3: 'TriggerDn' is in map</v>
      </c>
    </row>
    <row r="45" spans="2:13">
      <c r="D45" s="269" t="s">
        <v>206</v>
      </c>
      <c r="E45" s="291">
        <v>0.82539724999944031</v>
      </c>
      <c r="F45" s="291">
        <v>0.82532149999944016</v>
      </c>
      <c r="G45" s="291">
        <v>0.8268364999994432</v>
      </c>
      <c r="H45" s="291">
        <v>0.82729099999944411</v>
      </c>
      <c r="I45" s="291">
        <v>0.83779499999946527</v>
      </c>
      <c r="M45" s="41" t="str">
        <v>Payoff line 3: 'B' is in map</v>
      </c>
    </row>
    <row r="46" spans="2:13">
      <c r="D46" s="269" t="s">
        <v>207</v>
      </c>
      <c r="E46" s="291">
        <v>0.73740099999955744</v>
      </c>
      <c r="F46" s="291">
        <v>0.74025424999955292</v>
      </c>
      <c r="G46" s="291">
        <v>0.73810799999955634</v>
      </c>
      <c r="H46" s="291">
        <v>0.74040574999955266</v>
      </c>
      <c r="I46" s="291">
        <v>0.74651624999954302</v>
      </c>
      <c r="M46" s="41" t="str">
        <v>Payoff line 3: 'TriggerUp' is in map</v>
      </c>
    </row>
    <row r="47" spans="2:13">
      <c r="D47" s="269" t="s">
        <v>198</v>
      </c>
      <c r="E47" s="291">
        <v>7.9682205229979916E-2</v>
      </c>
      <c r="F47" s="291">
        <v>8.0048519851982899E-2</v>
      </c>
      <c r="G47" s="291">
        <v>7.984731340242758E-2</v>
      </c>
      <c r="H47" s="291">
        <v>7.9813132120499564E-2</v>
      </c>
      <c r="I47" s="291">
        <v>7.9566767615319375E-2</v>
      </c>
      <c r="M47" s="41" t="str">
        <v>Payoff line 3: 'B' is in map</v>
      </c>
    </row>
    <row r="48" spans="2:13">
      <c r="D48" s="269"/>
      <c r="E48" s="292"/>
      <c r="F48" s="292"/>
      <c r="G48" s="292"/>
      <c r="H48" s="268"/>
      <c r="I48" s="268"/>
      <c r="M48" s="41" t="str">
        <v>Payoff line 3: 'AutoCalled' is in map</v>
      </c>
    </row>
    <row r="49" spans="4:13">
      <c r="D49" s="269" t="s">
        <v>199</v>
      </c>
      <c r="E49" s="268"/>
      <c r="F49" s="268"/>
      <c r="G49" s="268"/>
      <c r="H49" s="268"/>
      <c r="I49" s="268"/>
      <c r="M49" s="41" t="str">
        <v>Insert line 3: 'Red = (1-AutoCalled)*(IfThenElse(B&gt;TriggerUp,0.0,IfThenElse(B&lt;TriggerDn,0,1)))*EarlyRed'</v>
      </c>
    </row>
    <row r="50" spans="4:13">
      <c r="D50" s="23"/>
      <c r="M50" s="41" t="str">
        <v>Payoff line 4: 'AutoCalled' is in map</v>
      </c>
    </row>
    <row r="51" spans="4:13">
      <c r="M51" s="41" t="str">
        <v>Payoff line 4: 'TriggerDn' is in map</v>
      </c>
    </row>
    <row r="52" spans="4:13">
      <c r="M52" s="41" t="str">
        <v>Payoff line 4: 'B' is in map</v>
      </c>
    </row>
    <row r="53" spans="4:13">
      <c r="D53" t="s">
        <v>153</v>
      </c>
      <c r="M53" s="41" t="str">
        <v>Payoff line 4: 'TriggerUp' is in map</v>
      </c>
    </row>
    <row r="54" spans="4:13">
      <c r="D54">
        <v>0.87151206299808792</v>
      </c>
      <c r="H54" s="295">
        <v>0</v>
      </c>
      <c r="I54" s="295">
        <v>0</v>
      </c>
      <c r="M54" s="41" t="str">
        <v>Payoff line 4: 'B' is in map</v>
      </c>
    </row>
    <row r="55" spans="4:13">
      <c r="D55">
        <v>0.90216284644338041</v>
      </c>
      <c r="H55" s="295">
        <v>3.990493526473099E-6</v>
      </c>
      <c r="I55" s="295">
        <v>3.1366813055362653E-6</v>
      </c>
      <c r="M55" s="41" t="str">
        <v>Replace line 4: 'AutoCalled = Cache(IfThenElse(B&gt;TriggerUp,1,IfThenElse(B&lt;TriggerDn,1,AutoCalled)))'</v>
      </c>
    </row>
    <row r="56" spans="4:13">
      <c r="D56">
        <v>0.92234769785879311</v>
      </c>
      <c r="H56" s="295">
        <v>4.9004497517219031E-4</v>
      </c>
      <c r="I56" s="295">
        <v>5.226979046962344E-4</v>
      </c>
      <c r="M56" s="41" t="str">
        <v>Payoff line 5: 'C' is in map</v>
      </c>
    </row>
    <row r="57" spans="4:13">
      <c r="D57">
        <v>0.95081286797024822</v>
      </c>
      <c r="H57" s="295">
        <v>3.3614444570035226E-3</v>
      </c>
      <c r="I57" s="295">
        <v>3.5046204049370006E-3</v>
      </c>
      <c r="M57" s="41" t="str">
        <v>Insert line 5: 'Cpn10Jan2018 = Pay(C,10Jan2018)'</v>
      </c>
    </row>
    <row r="58" spans="4:13">
      <c r="D58">
        <v>0.97294871335629129</v>
      </c>
      <c r="H58" s="295">
        <v>8.1598313467990784E-3</v>
      </c>
      <c r="I58" s="295">
        <v>8.3310435550172836E-3</v>
      </c>
      <c r="M58" s="41" t="str">
        <v>Payoff line 6: 'Red' is in map</v>
      </c>
    </row>
    <row r="59" spans="4:13">
      <c r="D59">
        <v>1</v>
      </c>
      <c r="H59" s="295">
        <v>1.7687342462665009E-2</v>
      </c>
      <c r="I59" s="295">
        <v>1.7710447217148352E-2</v>
      </c>
      <c r="M59" s="41" t="str">
        <v>Insert line 6: 'Red10Jan2018 = Pay(Red,10Jan2018)'</v>
      </c>
    </row>
    <row r="60" spans="4:13">
      <c r="D60">
        <v>1.0371120792715558</v>
      </c>
      <c r="H60" s="295">
        <v>3.6955321400700118E-2</v>
      </c>
      <c r="I60" s="295">
        <v>3.6955321400700118E-2</v>
      </c>
      <c r="M60" s="41" t="str">
        <v>Payoff line 7: 'GBPUSD' is in map</v>
      </c>
    </row>
    <row r="61" spans="4:13">
      <c r="D61">
        <v>1.0668476834085139</v>
      </c>
      <c r="H61" s="295">
        <v>5.6166194650652118E-2</v>
      </c>
      <c r="I61" s="295">
        <v>5.5751227444828154E-2</v>
      </c>
      <c r="M61" s="41" t="str">
        <v>Payoff line 7: 'EURUSD' is in map</v>
      </c>
    </row>
    <row r="62" spans="4:13">
      <c r="D62">
        <v>1.1095919855494891</v>
      </c>
      <c r="H62" s="295">
        <v>8.6866036003870509E-2</v>
      </c>
      <c r="I62" s="295">
        <v>8.6699791253194172E-2</v>
      </c>
      <c r="M62" s="41" t="str">
        <v>Replace line 7: 'B = Cache(EURUSD(10Apr2018)/GBPUSD(10Apr2018))'</v>
      </c>
    </row>
    <row r="63" spans="4:13">
      <c r="D63">
        <v>1.1457807621080653</v>
      </c>
      <c r="H63" s="295">
        <v>0.11347532991987425</v>
      </c>
      <c r="I63" s="295">
        <v>0.11361136209389658</v>
      </c>
      <c r="M63" s="41" t="str">
        <v>Payoff line 8: 'MemoryCpn' is in map</v>
      </c>
    </row>
    <row r="64" spans="4:13">
      <c r="M64" s="41" t="str">
        <v>Payoff line 8: 'Coupon' is in map</v>
      </c>
    </row>
    <row r="65" spans="13:13">
      <c r="M65" s="41" t="str">
        <v>Payoff line 8: 'TriggerDn' is in map</v>
      </c>
    </row>
    <row r="66" spans="13:13">
      <c r="M66" s="41" t="str">
        <v>Payoff line 8: 'B' is in map</v>
      </c>
    </row>
    <row r="67" spans="13:13">
      <c r="M67" s="41" t="str">
        <v>Payoff line 8: 'TriggerUp' is in map</v>
      </c>
    </row>
    <row r="68" spans="13:13">
      <c r="M68" s="41" t="str">
        <v>Payoff line 8: 'B' is in map</v>
      </c>
    </row>
    <row r="69" spans="13:13">
      <c r="M69" s="41" t="str">
        <v>Payoff line 8: 'AutoCalled' is in map</v>
      </c>
    </row>
    <row r="70" spans="13:13">
      <c r="M70" s="41" t="str">
        <v>Replace line 8: 'C = (1-AutoCalled)*(IfThenElse(B&gt;TriggerUp,0,IfThenElse(B&lt;TriggerDn,0,1)))*(Coupon+MemoryCpn)'</v>
      </c>
    </row>
    <row r="71" spans="13:13">
      <c r="M71" s="41" t="str">
        <v>Payoff line 9: 'Coupon' is in map</v>
      </c>
    </row>
    <row r="72" spans="13:13">
      <c r="M72" s="41" t="str">
        <v>Payoff line 9: 'MemoryCpn' is in map</v>
      </c>
    </row>
    <row r="73" spans="13:13">
      <c r="M73" s="41" t="str">
        <v>Payoff line 9: 'TriggerDn' is in map</v>
      </c>
    </row>
    <row r="74" spans="13:13">
      <c r="M74" s="41" t="str">
        <v>Payoff line 9: 'B' is in map</v>
      </c>
    </row>
    <row r="75" spans="13:13">
      <c r="M75" s="41" t="str">
        <v>Payoff line 9: 'TriggerUp' is in map</v>
      </c>
    </row>
    <row r="76" spans="13:13">
      <c r="M76" s="41" t="str">
        <v>Payoff line 9: 'B' is in map</v>
      </c>
    </row>
    <row r="77" spans="13:13">
      <c r="M77" s="41" t="str">
        <v>Replace line 9: 'MemoryCpn = Cache(IfThenElse(B&lt;TriggerUp,0.0,IfThenElse(B&gt;TriggerDn,0,MemoryCpn+Coupon)))'</v>
      </c>
    </row>
    <row r="78" spans="13:13">
      <c r="M78" s="41" t="str">
        <v>Payoff line 10: 'EarlyRed' is in map</v>
      </c>
    </row>
    <row r="79" spans="13:13">
      <c r="M79" s="41" t="str">
        <v>Payoff line 10: 'TriggerDn' is in map</v>
      </c>
    </row>
    <row r="80" spans="13:13">
      <c r="M80" s="41" t="str">
        <v>Payoff line 10: 'B' is in map</v>
      </c>
    </row>
    <row r="81" spans="13:13">
      <c r="M81" s="41" t="str">
        <v>Payoff line 10: 'TriggerUp' is in map</v>
      </c>
    </row>
    <row r="82" spans="13:13">
      <c r="M82" s="41" t="str">
        <v>Payoff line 10: 'B' is in map</v>
      </c>
    </row>
    <row r="83" spans="13:13">
      <c r="M83" s="41" t="str">
        <v>Payoff line 10: 'AutoCalled' is in map</v>
      </c>
    </row>
    <row r="84" spans="13:13">
      <c r="M84" s="41" t="str">
        <v>Replace line 10: 'Red = (1-AutoCalled)*(IfThenElse(B&gt;TriggerUp,0.0,IfThenElse(B&lt;TriggerDn,0,1)))*EarlyRed'</v>
      </c>
    </row>
    <row r="85" spans="13:13">
      <c r="M85" s="41" t="str">
        <v>Payoff line 11: 'AutoCalled' is in map</v>
      </c>
    </row>
    <row r="86" spans="13:13">
      <c r="M86" s="41" t="str">
        <v>Payoff line 11: 'TriggerDn' is in map</v>
      </c>
    </row>
    <row r="87" spans="13:13">
      <c r="M87" s="41" t="str">
        <v>Payoff line 11: 'B' is in map</v>
      </c>
    </row>
    <row r="88" spans="13:13">
      <c r="M88" s="41" t="str">
        <v>Payoff line 11: 'TriggerUp' is in map</v>
      </c>
    </row>
    <row r="89" spans="13:13">
      <c r="M89" s="41" t="str">
        <v>Payoff line 11: 'B' is in map</v>
      </c>
    </row>
    <row r="90" spans="13:13">
      <c r="M90" s="41" t="str">
        <v>Replace line 11: 'AutoCalled = Cache(IfThenElse(B&gt;TriggerUp,1,IfThenElse(B&lt;TriggerDn,1,AutoCalled)))'</v>
      </c>
    </row>
    <row r="91" spans="13:13">
      <c r="M91" s="41" t="str">
        <v>Payoff line 12: 'C' is in map</v>
      </c>
    </row>
    <row r="92" spans="13:13">
      <c r="M92" s="41" t="str">
        <v>Insert line 12: 'Cpn10Apr2018 = Pay(C,10Apr2018)'</v>
      </c>
    </row>
    <row r="93" spans="13:13">
      <c r="M93" s="41" t="str">
        <v>Payoff line 13: 'Red' is in map</v>
      </c>
    </row>
    <row r="94" spans="13:13">
      <c r="M94" s="41" t="str">
        <v>Insert line 13: 'Red10Apr2018 = Pay(Red,10Apr2018)'</v>
      </c>
    </row>
    <row r="95" spans="13:13">
      <c r="M95" s="41" t="str">
        <v>Payoff line 14: 'GBPUSD' is in map</v>
      </c>
    </row>
    <row r="96" spans="13:13">
      <c r="M96" s="41" t="str">
        <v>Payoff line 14: 'EURUSD' is in map</v>
      </c>
    </row>
    <row r="97" spans="13:13">
      <c r="M97" s="41" t="str">
        <v>Replace line 14: 'B = Cache(EURUSD(10Jul2018)/GBPUSD(10Jul2018))'</v>
      </c>
    </row>
    <row r="98" spans="13:13">
      <c r="M98" s="41" t="str">
        <v>Payoff line 15: 'MemoryCpn' is in map</v>
      </c>
    </row>
    <row r="99" spans="13:13">
      <c r="M99" s="41" t="str">
        <v>Payoff line 15: 'Coupon' is in map</v>
      </c>
    </row>
    <row r="100" spans="13:13">
      <c r="M100" s="41" t="str">
        <v>Payoff line 15: 'TriggerDn' is in map</v>
      </c>
    </row>
    <row r="101" spans="13:13">
      <c r="M101" s="41" t="str">
        <v>Payoff line 15: 'B' is in map</v>
      </c>
    </row>
    <row r="102" spans="13:13">
      <c r="M102" s="41" t="str">
        <v>Payoff line 15: 'TriggerUp' is in map</v>
      </c>
    </row>
    <row r="103" spans="13:13">
      <c r="M103" s="41" t="str">
        <v>Payoff line 15: 'B' is in map</v>
      </c>
    </row>
    <row r="104" spans="13:13">
      <c r="M104" s="41" t="str">
        <v>Payoff line 15: 'AutoCalled' is in map</v>
      </c>
    </row>
    <row r="105" spans="13:13">
      <c r="M105" s="41" t="str">
        <v>Replace line 15: 'C = (1-AutoCalled)*(IfThenElse(B&gt;TriggerUp,0,IfThenElse(B&lt;TriggerDn,0,1)))*(Coupon+MemoryCpn)'</v>
      </c>
    </row>
    <row r="106" spans="13:13">
      <c r="M106" s="41" t="str">
        <v>Payoff line 16: 'Coupon' is in map</v>
      </c>
    </row>
    <row r="107" spans="13:13">
      <c r="M107" s="41" t="str">
        <v>Payoff line 16: 'MemoryCpn' is in map</v>
      </c>
    </row>
    <row r="108" spans="13:13">
      <c r="M108" s="41" t="str">
        <v>Payoff line 16: 'TriggerDn' is in map</v>
      </c>
    </row>
    <row r="109" spans="13:13">
      <c r="M109" s="41" t="str">
        <v>Payoff line 16: 'B' is in map</v>
      </c>
    </row>
    <row r="110" spans="13:13">
      <c r="M110" s="41" t="str">
        <v>Payoff line 16: 'TriggerUp' is in map</v>
      </c>
    </row>
    <row r="111" spans="13:13">
      <c r="M111" s="41" t="str">
        <v>Payoff line 16: 'B' is in map</v>
      </c>
    </row>
    <row r="112" spans="13:13">
      <c r="M112" s="41" t="str">
        <v>Replace line 16: 'MemoryCpn = Cache(IfThenElse(B&lt;TriggerUp,0.0,IfThenElse(B&gt;TriggerDn,0,MemoryCpn+Coupon)))'</v>
      </c>
    </row>
    <row r="113" spans="13:13">
      <c r="M113" s="41" t="str">
        <v>Payoff line 17: 'EarlyRed' is in map</v>
      </c>
    </row>
    <row r="114" spans="13:13">
      <c r="M114" s="41" t="str">
        <v>Payoff line 17: 'TriggerDn' is in map</v>
      </c>
    </row>
    <row r="115" spans="13:13">
      <c r="M115" s="41" t="str">
        <v>Payoff line 17: 'B' is in map</v>
      </c>
    </row>
    <row r="116" spans="13:13">
      <c r="M116" s="41" t="str">
        <v>Payoff line 17: 'TriggerUp' is in map</v>
      </c>
    </row>
    <row r="117" spans="13:13">
      <c r="M117" s="41" t="str">
        <v>Payoff line 17: 'B' is in map</v>
      </c>
    </row>
    <row r="118" spans="13:13">
      <c r="M118" s="41" t="str">
        <v>Payoff line 17: 'AutoCalled' is in map</v>
      </c>
    </row>
    <row r="119" spans="13:13">
      <c r="M119" s="41" t="str">
        <v>Replace line 17: 'Red = (1-AutoCalled)*(IfThenElse(B&gt;TriggerUp,0.0,IfThenElse(B&lt;TriggerDn,0,1)))*EarlyRed'</v>
      </c>
    </row>
    <row r="120" spans="13:13">
      <c r="M120" s="41" t="str">
        <v>Payoff line 18: 'AutoCalled' is in map</v>
      </c>
    </row>
    <row r="121" spans="13:13">
      <c r="M121" s="41" t="str">
        <v>Payoff line 18: 'TriggerDn' is in map</v>
      </c>
    </row>
    <row r="122" spans="13:13">
      <c r="M122" s="41" t="str">
        <v>Payoff line 18: 'B' is in map</v>
      </c>
    </row>
    <row r="123" spans="13:13">
      <c r="M123" s="41" t="str">
        <v>Payoff line 18: 'TriggerUp' is in map</v>
      </c>
    </row>
    <row r="124" spans="13:13">
      <c r="M124" s="41" t="str">
        <v>Payoff line 18: 'B' is in map</v>
      </c>
    </row>
    <row r="125" spans="13:13">
      <c r="M125" s="41" t="str">
        <v>Replace line 18: 'AutoCalled = Cache(IfThenElse(B&gt;TriggerUp,1,IfThenElse(B&lt;TriggerDn,1,AutoCalled)))'</v>
      </c>
    </row>
    <row r="126" spans="13:13">
      <c r="M126" s="41" t="str">
        <v>Payoff line 19: 'C' is in map</v>
      </c>
    </row>
    <row r="127" spans="13:13">
      <c r="M127" s="41" t="str">
        <v>Insert line 19: 'Cpn10Jul2018 = Pay(C,10Jul2018)'</v>
      </c>
    </row>
    <row r="128" spans="13:13">
      <c r="M128" s="41" t="str">
        <v>Payoff line 20: 'Red' is in map</v>
      </c>
    </row>
    <row r="129" spans="13:13">
      <c r="M129" s="41" t="str">
        <v>Insert line 20: 'Red10Jul2018 = Pay(Red,10Jul2018)'</v>
      </c>
    </row>
    <row r="130" spans="13:13">
      <c r="M130" s="41" t="str">
        <v>Payoff line 21: 'GBPUSD' is in map</v>
      </c>
    </row>
    <row r="131" spans="13:13">
      <c r="M131" s="41" t="str">
        <v>Payoff line 21: 'EURUSD' is in map</v>
      </c>
    </row>
    <row r="132" spans="13:13">
      <c r="M132" s="41" t="str">
        <v>Replace line 21: 'B = Cache(EURUSD(10Oct2018)/GBPUSD(10Oct2018))'</v>
      </c>
    </row>
    <row r="133" spans="13:13">
      <c r="M133" s="41" t="str">
        <v>Payoff line 22: 'MemoryCpn' is in map</v>
      </c>
    </row>
    <row r="134" spans="13:13">
      <c r="M134" s="41" t="str">
        <v>Payoff line 22: 'Coupon' is in map</v>
      </c>
    </row>
    <row r="135" spans="13:13">
      <c r="M135" s="41" t="str">
        <v>Payoff line 22: 'TriggerDn' is in map</v>
      </c>
    </row>
    <row r="136" spans="13:13">
      <c r="M136" s="41" t="str">
        <v>Payoff line 22: 'B' is in map</v>
      </c>
    </row>
    <row r="137" spans="13:13">
      <c r="M137" s="41" t="str">
        <v>Payoff line 22: 'TriggerUp' is in map</v>
      </c>
    </row>
    <row r="138" spans="13:13">
      <c r="M138" s="41" t="str">
        <v>Payoff line 22: 'B' is in map</v>
      </c>
    </row>
    <row r="139" spans="13:13">
      <c r="M139" s="41" t="str">
        <v>Payoff line 22: 'AutoCalled' is in map</v>
      </c>
    </row>
    <row r="140" spans="13:13">
      <c r="M140" s="41" t="str">
        <v>Replace line 22: 'C = (1-AutoCalled)*(IfThenElse(B&gt;TriggerUp,0,IfThenElse(B&lt;TriggerDn,0,1)))*(Coupon+MemoryCpn)'</v>
      </c>
    </row>
    <row r="141" spans="13:13">
      <c r="M141" s="41" t="str">
        <v>Payoff line 23: 'Coupon' is in map</v>
      </c>
    </row>
    <row r="142" spans="13:13">
      <c r="M142" s="41" t="str">
        <v>Payoff line 23: 'MemoryCpn' is in map</v>
      </c>
    </row>
    <row r="143" spans="13:13">
      <c r="M143" s="41" t="str">
        <v>Payoff line 23: 'TriggerDn' is in map</v>
      </c>
    </row>
    <row r="144" spans="13:13">
      <c r="M144" s="41" t="str">
        <v>Payoff line 23: 'B' is in map</v>
      </c>
    </row>
    <row r="145" spans="13:13">
      <c r="M145" s="41" t="str">
        <v>Payoff line 23: 'TriggerUp' is in map</v>
      </c>
    </row>
    <row r="146" spans="13:13">
      <c r="M146" s="41" t="str">
        <v>Payoff line 23: 'B' is in map</v>
      </c>
    </row>
    <row r="147" spans="13:13">
      <c r="M147" s="41" t="str">
        <v>Replace line 23: 'MemoryCpn = Cache(IfThenElse(B&lt;TriggerUp,0.0,IfThenElse(B&gt;TriggerDn,0,MemoryCpn+Coupon)))'</v>
      </c>
    </row>
    <row r="148" spans="13:13">
      <c r="M148" s="41" t="str">
        <v>Payoff line 24: 'EarlyRed' is in map</v>
      </c>
    </row>
    <row r="149" spans="13:13">
      <c r="M149" s="41" t="str">
        <v>Payoff line 24: 'TriggerDn' is in map</v>
      </c>
    </row>
    <row r="150" spans="13:13">
      <c r="M150" s="41" t="str">
        <v>Payoff line 24: 'B' is in map</v>
      </c>
    </row>
    <row r="151" spans="13:13">
      <c r="M151" s="41" t="str">
        <v>Payoff line 24: 'TriggerUp' is in map</v>
      </c>
    </row>
    <row r="152" spans="13:13">
      <c r="M152" s="41" t="str">
        <v>Payoff line 24: 'B' is in map</v>
      </c>
    </row>
    <row r="153" spans="13:13">
      <c r="M153" s="41" t="str">
        <v>Payoff line 24: 'AutoCalled' is in map</v>
      </c>
    </row>
    <row r="154" spans="13:13">
      <c r="M154" s="41" t="str">
        <v>Replace line 24: 'Red = (1-AutoCalled)*(IfThenElse(B&gt;TriggerUp,0.0,IfThenElse(B&lt;TriggerDn,0,1)))*EarlyRed'</v>
      </c>
    </row>
    <row r="155" spans="13:13">
      <c r="M155" s="43" t="str">
        <v>Payoff line 25: 'AutoCalled' is in map</v>
      </c>
    </row>
    <row r="156" spans="13:13">
      <c r="M156" t="str">
        <v>Payoff line 25: 'TriggerDn' is in map</v>
      </c>
    </row>
    <row r="157" spans="13:13">
      <c r="M157" t="str">
        <v>Payoff line 25: 'B' is in map</v>
      </c>
    </row>
    <row r="158" spans="13:13">
      <c r="M158" t="str">
        <v>Payoff line 25: 'TriggerUp' is in map</v>
      </c>
    </row>
    <row r="159" spans="13:13">
      <c r="M159" t="str">
        <v>Payoff line 25: 'B' is in map</v>
      </c>
    </row>
    <row r="160" spans="13:13">
      <c r="M160" t="str">
        <v>Replace line 25: 'AutoCalled = Cache(IfThenElse(B&gt;TriggerUp,1,IfThenElse(B&lt;TriggerDn,1,AutoCalled)))'</v>
      </c>
    </row>
    <row r="161" spans="13:13">
      <c r="M161" t="str">
        <v>Payoff line 26: 'C' is in map</v>
      </c>
    </row>
    <row r="162" spans="13:13">
      <c r="M162" t="str">
        <v>Insert line 26: 'Cpn10Oct2018 = Pay(C,10Oct2018)'</v>
      </c>
    </row>
    <row r="163" spans="13:13">
      <c r="M163" t="str">
        <v>Payoff line 27: 'Red' is in map</v>
      </c>
    </row>
    <row r="164" spans="13:13">
      <c r="M164" t="str">
        <v>Insert line 27: 'Red10Oct2018 = Pay(Red,10Oct2018)'</v>
      </c>
    </row>
    <row r="165" spans="13:13">
      <c r="M165" t="str">
        <v>Payoff line 28: 'PutStrike' is in map</v>
      </c>
    </row>
    <row r="166" spans="13:13">
      <c r="M166" t="str">
        <v>Payoff line 28: 'GBPUSD' is in map</v>
      </c>
    </row>
    <row r="167" spans="13:13">
      <c r="M167" t="str">
        <v>Payoff line 28: 'EURUSD' is in map</v>
      </c>
    </row>
    <row r="168" spans="13:13">
      <c r="M168" t="str">
        <v>Payoff line 28: 'AutoCalled' is in map</v>
      </c>
    </row>
    <row r="169" spans="13:13">
      <c r="M169" t="str">
        <v>Insert line 28: 'R = (1-AutoCalled)*Max(GBPUSD(10Oct2018)*PutStrike-EURUSD(10Oct2018),0)'</v>
      </c>
    </row>
    <row r="170" spans="13:13">
      <c r="M170" t="str">
        <v>Error line 29: 1.1: syntax error, unexpected end of file, expecting identifier</v>
      </c>
    </row>
    <row r="171" spans="13:13">
      <c r="M171" t="str">
        <v>Error line 30: 1.1: syntax error, unexpected end of file, expecting identifier</v>
      </c>
    </row>
    <row r="172" spans="13:13">
      <c r="M172" t="str">
        <v>Error line 31: 1.1: syntax error, unexpected end of file, expecting identifier</v>
      </c>
    </row>
    <row r="173" spans="13:13">
      <c r="M173" t="str">
        <v>Error line 32: 1.1: syntax error, unexpected end of file, expecting identifier</v>
      </c>
    </row>
    <row r="174" spans="13:13">
      <c r="M174" t="str">
        <v>Error line 33: 1.1: syntax error, unexpected end of file, expecting identifier</v>
      </c>
    </row>
    <row r="175" spans="13:13">
      <c r="M175" t="str">
        <v>Error line 34: 1.1: syntax error, unexpected end of file, expecting identifier</v>
      </c>
    </row>
    <row r="176" spans="13:13">
      <c r="M176" t="str">
        <v>Payoff line 35: 'R' is in map</v>
      </c>
    </row>
    <row r="177" spans="13:13">
      <c r="M177" t="str">
        <v>Insert line 35: 'FinalRed = Pay(R,10Oct2018)'</v>
      </c>
    </row>
    <row r="178" spans="13:13">
      <c r="M178" t="str">
        <v>Error line 36: 1.1: syntax error, unexpected end of file, expecting identifier</v>
      </c>
    </row>
    <row r="179" spans="13:13">
      <c r="M179" t="str">
        <v>Error line 37: 1.1: syntax error, unexpected end of file, expecting identifier</v>
      </c>
    </row>
    <row r="180" spans="13:13">
      <c r="M180" t="str">
        <v>Error line 38: 1.1: syntax error, unexpected end of file, expecting identifier</v>
      </c>
    </row>
    <row r="181" spans="13:13">
      <c r="M181" t="str">
        <v>Error line 39: 1.1: syntax error, unexpected end of file, expecting identifier</v>
      </c>
    </row>
    <row r="182" spans="13:13">
      <c r="M182" t="str">
        <v>Error line 40: 1.1: syntax error, unexpected end of file, expecting identifier</v>
      </c>
    </row>
    <row r="183" spans="13:13">
      <c r="M183" t="str">
        <v>Error line 41: 1.1: syntax error, unexpected end of file, expecting identifier</v>
      </c>
    </row>
    <row r="184" spans="13:13">
      <c r="M184" t="e">
        <v>#N/A</v>
      </c>
    </row>
    <row r="185" spans="13:13">
      <c r="M185" t="e">
        <v>#N/A</v>
      </c>
    </row>
    <row r="186" spans="13:13">
      <c r="M186" t="e">
        <v>#N/A</v>
      </c>
    </row>
    <row r="187" spans="13:13">
      <c r="M187" t="e">
        <v>#N/A</v>
      </c>
    </row>
    <row r="188" spans="13:13">
      <c r="M188" t="e">
        <v>#N/A</v>
      </c>
    </row>
    <row r="189" spans="13:13">
      <c r="M189" t="e">
        <v>#N/A</v>
      </c>
    </row>
    <row r="190" spans="13:13">
      <c r="M190" t="e">
        <v>#N/A</v>
      </c>
    </row>
    <row r="191" spans="13:13">
      <c r="M191" t="e">
        <v>#N/A</v>
      </c>
    </row>
    <row r="192" spans="13:13">
      <c r="M192" t="e">
        <v>#N/A</v>
      </c>
    </row>
    <row r="193" spans="13:13">
      <c r="M193" t="e">
        <v>#N/A</v>
      </c>
    </row>
    <row r="194" spans="13:13">
      <c r="M194" t="e">
        <v>#N/A</v>
      </c>
    </row>
    <row r="195" spans="13:13">
      <c r="M195" t="e">
        <v>#N/A</v>
      </c>
    </row>
    <row r="196" spans="13:13">
      <c r="M196" t="e">
        <v>#N/A</v>
      </c>
    </row>
    <row r="197" spans="13:13">
      <c r="M197" t="e">
        <v>#N/A</v>
      </c>
    </row>
    <row r="198" spans="13:13">
      <c r="M198" t="e">
        <v>#N/A</v>
      </c>
    </row>
    <row r="199" spans="13:13">
      <c r="M199" t="e">
        <v>#N/A</v>
      </c>
    </row>
    <row r="200" spans="13:13">
      <c r="M200" t="e">
        <v>#N/A</v>
      </c>
    </row>
    <row r="201" spans="13:13">
      <c r="M201" t="e">
        <v>#N/A</v>
      </c>
    </row>
    <row r="202" spans="13:13">
      <c r="M202" t="e">
        <v>#N/A</v>
      </c>
    </row>
    <row r="203" spans="13:13">
      <c r="M203" t="e">
        <v>#N/A</v>
      </c>
    </row>
    <row r="204" spans="13:13">
      <c r="M204" t="e">
        <v>#N/A</v>
      </c>
    </row>
    <row r="205" spans="13:13">
      <c r="M205" t="e">
        <v>#N/A</v>
      </c>
    </row>
    <row r="206" spans="13:13">
      <c r="M206" t="e">
        <v>#N/A</v>
      </c>
    </row>
    <row r="207" spans="13:13">
      <c r="M207" t="e">
        <v>#N/A</v>
      </c>
    </row>
    <row r="208" spans="13:13">
      <c r="M208" t="e">
        <v>#N/A</v>
      </c>
    </row>
    <row r="209" spans="13:13">
      <c r="M209" t="e"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D28" zoomScale="110" zoomScaleNormal="110" workbookViewId="0">
      <selection activeCell="G44" sqref="G44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obj_0002e#0008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Cache(Min(EURUSD("&amp;J5&amp;"),GBPUSD("&amp;J5&amp;")))"</f>
        <v>B = Cache(Min(EURUSD(10Nov2017),GBPUSD(10Nov2017)))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obj_0002f#0008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Cache(Min(EURUSD("&amp;J6&amp;"),GBPUSD("&amp;J6&amp;")))"</f>
        <v>B = Cache(Min(EURUSD(11Dec2017),GBPUSD(11Dec2017)))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Pay(0,"&amp;J6&amp;")"</f>
        <v>Red11Dec2017 = Pay(0,11Dec2017)</v>
      </c>
    </row>
    <row r="7" spans="2:17">
      <c r="F7" s="40" t="s">
        <v>180</v>
      </c>
      <c r="G7" s="41" t="str">
        <f>_xll.qlRealMCBasket(,G5:G6,{0,1},TRUE)</f>
        <v>obj_00030#0008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Cache(Min(EURUSD("&amp;J7&amp;"),GBPUSD("&amp;J7&amp;")))"</f>
        <v>B = Cache(Min(EURUSD(11Jan2018),GBPUSD(11Jan2018)))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Pay(0,"&amp;J7&amp;")"</f>
        <v>Red11Jan2018 = Pay(0,11Jan2018)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obj_00031#0008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Cache(Min(EURUSD("&amp;J8&amp;"),GBPUSD("&amp;J8&amp;")))"</f>
        <v>B = Cache(Min(EURUSD(12Feb2018),GBPUSD(12Feb2018)))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Cpn12Feb2018 = Pay(C,12Feb2018)</v>
      </c>
      <c r="Q8" s="40" t="str">
        <f>"Red"&amp;J8&amp;" = Pay(0,"&amp;J8&amp;")"</f>
        <v>Red12Feb2018 = Pay(0,12Feb2018)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obj_00032#0008</v>
      </c>
      <c r="I9" s="4" t="s">
        <v>182</v>
      </c>
      <c r="J9" s="45"/>
      <c r="K9" s="251" t="str">
        <f>"R = (1-AutoCalled)*Max(B-callStrike,0)"</f>
        <v>R = (1-AutoCalled)*Max(B-callStrike,0)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_xll.qlRealMCFixedAmount(,1.04)</f>
        <v>obj_00033#0010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obj_00034#0008</v>
      </c>
    </row>
    <row r="12" spans="2:17">
      <c r="C12" s="21"/>
      <c r="D12" s="22"/>
      <c r="F12" s="40" t="s">
        <v>185</v>
      </c>
      <c r="G12" s="41" t="str">
        <f>_xll.qlRealMCFixedAmount(,0.6)</f>
        <v>obj_00035#0008</v>
      </c>
    </row>
    <row r="13" spans="2:17">
      <c r="F13" s="40" t="s">
        <v>186</v>
      </c>
      <c r="G13" s="41" t="str">
        <f>_xll.qlRealMCFixedAmount(,1)</f>
        <v>obj_00036#0008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obj_00037#0008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obj_00038#0008</v>
      </c>
    </row>
    <row r="16" spans="2:17">
      <c r="F16" s="40" t="s">
        <v>226</v>
      </c>
      <c r="G16" s="41" t="str">
        <f>_xll.qlRealMCFixedAmount(,1)</f>
        <v>obj_00039#0009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obj_003f8#0003</v>
      </c>
      <c r="F17" s="40" t="s">
        <v>191</v>
      </c>
      <c r="G17" s="41" t="str">
        <f>_xll.qlRealMCFixedAmount(,0)</f>
        <v>obj_0003a#0008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obj_003f9#0003</v>
      </c>
      <c r="F18" s="42" t="s">
        <v>192</v>
      </c>
      <c r="G18" s="43" t="str">
        <f>_xll.qlRealMCFixedAmount(,0)</f>
        <v>obj_0003b#0008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obj_0003c#0008</v>
      </c>
    </row>
    <row r="23" spans="2:13">
      <c r="B23" s="4"/>
      <c r="C23" s="24"/>
      <c r="D23" s="30"/>
      <c r="G23" t="str">
        <f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97">
        <f t="array" ref="G25:G33">_xll.qlRealMCScriptNPV(G22,VanillasCross1Y!D63,F25:F33,VanillasCross3M!D64:D66)</f>
        <v>1.9999999999989061E-2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98">
        <v>1.9999999999989061E-2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98">
        <v>1.9999999999989061E-2</v>
      </c>
      <c r="H27" s="49"/>
      <c r="K27" s="41">
        <v>0.16986301369863013</v>
      </c>
      <c r="M27" s="41" t="str">
        <v>Insert line 0: 'B = Cache(Min(EURUSD(10Nov2017),GBPUSD(10Nov2017)))'</v>
      </c>
    </row>
    <row r="28" spans="2:13">
      <c r="B28" s="7"/>
      <c r="C28" s="31"/>
      <c r="D28" s="257"/>
      <c r="F28" s="248" t="str">
        <f>LEFT(P8,12)</f>
        <v>Cpn12Feb2018</v>
      </c>
      <c r="G28" s="298">
        <v>1.9999999999989061E-2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98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98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98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98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99">
        <v>0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>SUM(G25:G33)</f>
        <v>7.9999999999956245E-2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230</v>
      </c>
      <c r="F37" s="268" t="s">
        <v>211</v>
      </c>
      <c r="G37" s="268" t="s">
        <v>231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228</v>
      </c>
      <c r="E39" s="276">
        <v>3.8792310181961489E-3</v>
      </c>
      <c r="F39" s="276">
        <v>3.89201404009238E-3</v>
      </c>
      <c r="G39" s="276">
        <v>3.9022393939484199E-3</v>
      </c>
      <c r="H39" s="276">
        <v>4.0836016109992599E-3</v>
      </c>
      <c r="I39" s="276">
        <v>3.7036400665582318E-3</v>
      </c>
      <c r="J39" s="268"/>
      <c r="K39" s="301">
        <v>3.8156933280956728E-3</v>
      </c>
      <c r="M39" s="41" t="str">
        <v>Payoff line 3: 'EarlyRed' is in map</v>
      </c>
    </row>
    <row r="40" spans="2:13" ht="14.4">
      <c r="D40" s="269" t="s">
        <v>227</v>
      </c>
      <c r="E40" s="276">
        <v>1.306991013073712E-3</v>
      </c>
      <c r="F40" s="276">
        <v>1.3055572509300714E-3</v>
      </c>
      <c r="G40" s="276">
        <v>1.3068779379121157E-3</v>
      </c>
      <c r="H40" s="276">
        <v>1.3555313335368916E-3</v>
      </c>
      <c r="I40" s="276">
        <v>1.2677274504220865E-3</v>
      </c>
      <c r="J40" s="268"/>
      <c r="K40" s="301">
        <v>1.1011798929515173E-3</v>
      </c>
      <c r="M40" s="41" t="str">
        <v>Payoff line 3: 'TriggerUp' is in map</v>
      </c>
    </row>
    <row r="41" spans="2:13" ht="14.4">
      <c r="D41" s="269" t="s">
        <v>229</v>
      </c>
      <c r="E41" s="276">
        <v>6.7891611231588418E-3</v>
      </c>
      <c r="F41" s="276">
        <v>6.8527655272073856E-3</v>
      </c>
      <c r="G41" s="276">
        <v>6.8620784849888665E-3</v>
      </c>
      <c r="H41" s="276">
        <v>6.7902978550377392E-3</v>
      </c>
      <c r="I41" s="276">
        <v>6.8839437178303611E-3</v>
      </c>
      <c r="J41" s="268"/>
      <c r="K41" s="301">
        <v>7.9297888646064473E-3</v>
      </c>
      <c r="M41" s="41" t="str">
        <v>Payoff line 3: 'B' is in map</v>
      </c>
    </row>
    <row r="42" spans="2:13">
      <c r="D42" s="269"/>
      <c r="E42" s="268"/>
      <c r="F42" s="268"/>
      <c r="G42" s="268"/>
      <c r="H42" s="268"/>
      <c r="I42" s="268"/>
      <c r="J42" s="268"/>
      <c r="K42" s="268"/>
      <c r="M42" s="41" t="str">
        <v>Payoff line 3: 'AutoCalled' is in map</v>
      </c>
    </row>
    <row r="43" spans="2:13">
      <c r="D43" s="269" t="s">
        <v>232</v>
      </c>
      <c r="E43" s="273">
        <f>E39-G39</f>
        <v>-2.3008375752271021E-5</v>
      </c>
      <c r="F43" s="275">
        <f>(F39-$E39)/$E43</f>
        <v>-0.55558123849613061</v>
      </c>
      <c r="G43" s="275">
        <f>(G39-$E39)/$E43</f>
        <v>-1</v>
      </c>
      <c r="H43" s="275">
        <f>(H39-$E39)/$E43</f>
        <v>-8.8824432895024668</v>
      </c>
      <c r="I43" s="275">
        <f>(I39-$E39)/$E43</f>
        <v>7.6316100505523758</v>
      </c>
      <c r="J43" s="268"/>
      <c r="K43" s="268"/>
      <c r="M43" s="41" t="str">
        <v>Insert line 3: 'Red = (1-AutoCalled)*(B&gt;TriggerUp)*EarlyRed'</v>
      </c>
    </row>
    <row r="44" spans="2:13">
      <c r="D44" s="269"/>
      <c r="E44" s="273">
        <f>E40-G40</f>
        <v>1.130751615962839E-7</v>
      </c>
      <c r="F44" s="275">
        <f>(F40-$E40)/$E44</f>
        <v>-12.679726682678956</v>
      </c>
      <c r="G44" s="275">
        <f>(G40-$E40)/$E44</f>
        <v>-1</v>
      </c>
      <c r="H44" s="275">
        <f>(H40-$E40)/$E44</f>
        <v>429.27482727360336</v>
      </c>
      <c r="I44" s="275">
        <f>(I40-$E40)/$E44</f>
        <v>-347.23419447154549</v>
      </c>
      <c r="J44" s="268"/>
      <c r="K44" s="268"/>
      <c r="M44" s="41" t="str">
        <v>Payoff line 4: 'AutoCalled' is in map</v>
      </c>
    </row>
    <row r="45" spans="2:13">
      <c r="D45" s="269"/>
      <c r="E45" s="273">
        <f>E41-G41</f>
        <v>-7.2917361830024743E-5</v>
      </c>
      <c r="F45" s="275">
        <f>(F41-$E41)/$E45</f>
        <v>-0.87228065377365094</v>
      </c>
      <c r="G45" s="275">
        <f>(G41-$E41)/$E45</f>
        <v>-1</v>
      </c>
      <c r="H45" s="275">
        <f>(H41-$E41)/$E45</f>
        <v>-1.5589317144348065E-2</v>
      </c>
      <c r="I45" s="275">
        <f>(I41-$E41)/$E45</f>
        <v>-1.2998631916012531</v>
      </c>
      <c r="J45" s="268"/>
      <c r="K45" s="268"/>
      <c r="M45" s="41" t="str">
        <v>Payoff line 4: 'TriggerUp' is in map</v>
      </c>
    </row>
    <row r="46" spans="2:13">
      <c r="D46" s="269"/>
      <c r="E46" s="268"/>
      <c r="F46" s="268"/>
      <c r="G46" s="268"/>
      <c r="H46" s="268"/>
      <c r="I46" s="268"/>
      <c r="J46" s="268"/>
      <c r="K46" s="268"/>
      <c r="M46" s="41" t="str">
        <v>Payoff line 4: 'B' is in map</v>
      </c>
    </row>
    <row r="47" spans="2:13">
      <c r="D47" s="269"/>
      <c r="E47" s="268"/>
      <c r="F47" s="268"/>
      <c r="G47" s="268"/>
      <c r="H47" s="268"/>
      <c r="I47" s="268"/>
      <c r="J47" s="268"/>
      <c r="K47" s="268"/>
      <c r="M47" s="41" t="str">
        <v>Replace line 4: 'AutoCalled = Cache(IfThenElse(B&gt;TriggerUp,1.0,AutoCalled))'</v>
      </c>
    </row>
    <row r="48" spans="2:13">
      <c r="D48" s="269" t="s">
        <v>249</v>
      </c>
      <c r="E48" s="277">
        <v>0.49</v>
      </c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 t="s">
        <v>229</v>
      </c>
      <c r="E49" s="268">
        <v>1.4866587597220106E-3</v>
      </c>
      <c r="F49" s="268">
        <v>1.532858E-3</v>
      </c>
      <c r="G49" s="268">
        <v>1.5384068232542378E-3</v>
      </c>
      <c r="H49" s="268"/>
      <c r="I49" s="268"/>
      <c r="J49" s="268"/>
      <c r="K49" s="268"/>
      <c r="M49" s="41" t="str">
        <v>Insert line 5: 'Cpn10Nov2017 = Pay(C,10Nov2017)'</v>
      </c>
    </row>
    <row r="50" spans="4:13">
      <c r="D50" s="269" t="s">
        <v>232</v>
      </c>
      <c r="E50" s="272">
        <f>E49-G49</f>
        <v>-5.174806353222712E-5</v>
      </c>
      <c r="M50" s="41" t="str">
        <v>Insert line 6: 'Red10Nov2017 = Pay(0,10Nov2017)'</v>
      </c>
    </row>
    <row r="51" spans="4:13">
      <c r="M51" s="41" t="str">
        <v>Payoff line 7: 'GBPUSD' is in map</v>
      </c>
    </row>
    <row r="52" spans="4:13">
      <c r="D52" s="278" t="s">
        <v>250</v>
      </c>
      <c r="E52">
        <v>1.0464573763345799</v>
      </c>
      <c r="M52" s="41" t="str">
        <v>Payoff line 7: 'EURUSD' is in map</v>
      </c>
    </row>
    <row r="53" spans="4:13">
      <c r="M53" s="41" t="str">
        <v>Replace line 7: 'B = Cache(Min(EURUSD(11Dec2017),GBPUSD(11Dec2017)))'</v>
      </c>
    </row>
    <row r="54" spans="4:13">
      <c r="M54" s="41" t="str">
        <v>Payoff line 8: 'MemoryCpn' is in map</v>
      </c>
    </row>
    <row r="55" spans="4:13">
      <c r="M55" s="41" t="str">
        <v>Payoff line 8: 'Coupon' is in map</v>
      </c>
    </row>
    <row r="56" spans="4:13">
      <c r="M56" s="41" t="str">
        <v>Payoff line 8: 'CpDown' is in map</v>
      </c>
    </row>
    <row r="57" spans="4:13">
      <c r="M57" s="41" t="str">
        <v>Payoff line 8: 'B' is in map</v>
      </c>
    </row>
    <row r="58" spans="4:13">
      <c r="M58" s="41" t="str">
        <v>Payoff line 8: 'AutoCalled' is in map</v>
      </c>
    </row>
    <row r="59" spans="4:13">
      <c r="M59" s="41" t="str">
        <v>Replace line 8: 'C = (1-AutoCalled)*(B&gt;CpDown)*(Coupon+MemoryCpn)'</v>
      </c>
    </row>
    <row r="60" spans="4:13">
      <c r="M60" s="41" t="str">
        <v>Payoff line 9: 'Coupon' is in map</v>
      </c>
    </row>
    <row r="61" spans="4:13">
      <c r="M61" s="41" t="str">
        <v>Payoff line 9: 'MemoryCpn' is in map</v>
      </c>
    </row>
    <row r="62" spans="4:13">
      <c r="M62" s="41" t="str">
        <v>Payoff line 9: 'CpDown' is in map</v>
      </c>
    </row>
    <row r="63" spans="4:13">
      <c r="M63" s="41" t="str">
        <v>Payoff line 9: 'B' is in map</v>
      </c>
    </row>
    <row r="64" spans="4:13">
      <c r="M64" s="41" t="str">
        <v>Replace line 9: 'MemoryCpn = Cache(IfThenElse(B&gt;CpDown,0.0,MemoryCpn+Coupon))'</v>
      </c>
    </row>
    <row r="65" spans="13:13">
      <c r="M65" s="41" t="str">
        <v>Payoff line 10: 'EarlyRed' is in map</v>
      </c>
    </row>
    <row r="66" spans="13:13">
      <c r="M66" s="41" t="str">
        <v>Payoff line 10: 'TriggerUp' is in map</v>
      </c>
    </row>
    <row r="67" spans="13:13">
      <c r="M67" s="41" t="str">
        <v>Payoff line 10: 'B' is in map</v>
      </c>
    </row>
    <row r="68" spans="13:13">
      <c r="M68" s="41" t="str">
        <v>Payoff line 10: 'AutoCalled' is in map</v>
      </c>
    </row>
    <row r="69" spans="13:13">
      <c r="M69" s="41" t="str">
        <v>Replace line 10: 'Red = (1-AutoCalled)*(B&gt;TriggerUp)*EarlyRed'</v>
      </c>
    </row>
    <row r="70" spans="13:13">
      <c r="M70" s="41" t="str">
        <v>Payoff line 11: 'AutoCalled' is in map</v>
      </c>
    </row>
    <row r="71" spans="13:13">
      <c r="M71" s="41" t="str">
        <v>Payoff line 11: 'TriggerUp' is in map</v>
      </c>
    </row>
    <row r="72" spans="13:13">
      <c r="M72" s="41" t="str">
        <v>Payoff line 11: 'B' is in map</v>
      </c>
    </row>
    <row r="73" spans="13:13">
      <c r="M73" s="41" t="str">
        <v>Replace line 11: 'AutoCalled = Cache(IfThenElse(B&gt;TriggerUp,1.0,AutoCalled))'</v>
      </c>
    </row>
    <row r="74" spans="13:13">
      <c r="M74" s="41" t="str">
        <v>Payoff line 12: 'C' is in map</v>
      </c>
    </row>
    <row r="75" spans="13:13">
      <c r="M75" s="41" t="str">
        <v>Insert line 12: 'Cpn11Dec2017 = Pay(C,11Dec2017)'</v>
      </c>
    </row>
    <row r="76" spans="13:13">
      <c r="M76" s="41" t="str">
        <v>Insert line 13: 'Red11Dec2017 = Pay(0,11Dec2017)'</v>
      </c>
    </row>
    <row r="77" spans="13:13">
      <c r="M77" s="41" t="str">
        <v>Payoff line 14: 'GBPUSD' is in map</v>
      </c>
    </row>
    <row r="78" spans="13:13">
      <c r="M78" s="41" t="str">
        <v>Payoff line 14: 'EURUSD' is in map</v>
      </c>
    </row>
    <row r="79" spans="13:13">
      <c r="M79" s="41" t="str">
        <v>Replace line 14: 'B = Cache(Min(EURUSD(11Jan2018),GBPUSD(11Jan2018)))'</v>
      </c>
    </row>
    <row r="80" spans="13:13">
      <c r="M80" s="41" t="str">
        <v>Payoff line 15: 'MemoryCpn' is in map</v>
      </c>
    </row>
    <row r="81" spans="13:13">
      <c r="M81" s="41" t="str">
        <v>Payoff line 15: 'Coupon' is in map</v>
      </c>
    </row>
    <row r="82" spans="13:13">
      <c r="M82" s="41" t="str">
        <v>Payoff line 15: 'CpDown' is in map</v>
      </c>
    </row>
    <row r="83" spans="13:13">
      <c r="M83" s="41" t="str">
        <v>Payoff line 15: 'B' is in map</v>
      </c>
    </row>
    <row r="84" spans="13:13">
      <c r="M84" s="41" t="str">
        <v>Payoff line 15: 'AutoCalled' is in map</v>
      </c>
    </row>
    <row r="85" spans="13:13">
      <c r="M85" s="41" t="str">
        <v>Replace line 15: 'C = (1-AutoCalled)*(B&gt;CpDown)*(Coupon+MemoryCpn)'</v>
      </c>
    </row>
    <row r="86" spans="13:13">
      <c r="M86" s="41" t="str">
        <v>Payoff line 16: 'Coupon' is in map</v>
      </c>
    </row>
    <row r="87" spans="13:13">
      <c r="M87" s="41" t="str">
        <v>Payoff line 16: 'MemoryCpn' is in map</v>
      </c>
    </row>
    <row r="88" spans="13:13">
      <c r="M88" s="41" t="str">
        <v>Payoff line 16: 'CpDown' is in map</v>
      </c>
    </row>
    <row r="89" spans="13:13">
      <c r="M89" s="41" t="str">
        <v>Payoff line 16: 'B' is in map</v>
      </c>
    </row>
    <row r="90" spans="13:13">
      <c r="M90" s="41" t="str">
        <v>Replace line 16: 'MemoryCpn = Cache(IfThenElse(B&gt;CpDown,0.0,MemoryCpn+Coupon))'</v>
      </c>
    </row>
    <row r="91" spans="13:13">
      <c r="M91" s="41" t="str">
        <v>Payoff line 17: 'EarlyRed' is in map</v>
      </c>
    </row>
    <row r="92" spans="13:13">
      <c r="M92" s="41" t="str">
        <v>Payoff line 17: 'TriggerUp' is in map</v>
      </c>
    </row>
    <row r="93" spans="13:13">
      <c r="M93" s="41" t="str">
        <v>Payoff line 17: 'B' is in map</v>
      </c>
    </row>
    <row r="94" spans="13:13">
      <c r="M94" s="41" t="str">
        <v>Payoff line 17: 'AutoCalled' is in map</v>
      </c>
    </row>
    <row r="95" spans="13:13">
      <c r="M95" s="41" t="str">
        <v>Replace line 17: 'Red = (1-AutoCalled)*(B&gt;TriggerUp)*EarlyRed'</v>
      </c>
    </row>
    <row r="96" spans="13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'Cpn11Jan2018 = Pay(C,11Jan2018)'</v>
      </c>
    </row>
    <row r="102" spans="13:13">
      <c r="M102" s="41" t="str">
        <v>Insert line 20: 'Red11Jan2018 = Pay(0,11Jan2018)'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Cache(Min(EURUSD(12Feb2018),GBPUSD(12Feb2018)))'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'Cpn12Feb2018 = Pay(C,12Feb2018)'</v>
      </c>
    </row>
    <row r="128" spans="13:13">
      <c r="M128" s="41" t="str">
        <v>Insert line 27: 'Red12Feb2018 = Pay(0,12Feb2018)'</v>
      </c>
    </row>
    <row r="129" spans="13:13">
      <c r="M129" s="41" t="str">
        <v>Payoff line 28: 'B' is in map</v>
      </c>
    </row>
    <row r="130" spans="13:13">
      <c r="M130" s="41" t="str">
        <v>Payoff line 28: 'callStrike' is in map</v>
      </c>
    </row>
    <row r="131" spans="13:13">
      <c r="M131" s="41" t="str">
        <v>Payoff line 28: 'AutoCalled' is in map</v>
      </c>
    </row>
    <row r="132" spans="13:13">
      <c r="M132" s="41" t="str">
        <v>Insert line 28: 'R = (1-AutoCalled)*Max(B-callStrike,0)'</v>
      </c>
    </row>
    <row r="133" spans="13:13">
      <c r="M133" s="41" t="str">
        <v>Error line 29: 1.1: syntax error, unexpected end of file, expecting identifier</v>
      </c>
    </row>
    <row r="134" spans="13:13">
      <c r="M134" s="41" t="str">
        <v>Error line 30: 1.1: syntax error, unexpected end of file, expecting identifier</v>
      </c>
    </row>
    <row r="135" spans="13:13">
      <c r="M135" s="41" t="str">
        <v>Error line 31: 1.1: syntax error, unexpected end of file, expecting identifier</v>
      </c>
    </row>
    <row r="136" spans="13:13">
      <c r="M136" s="41" t="str">
        <v>Error line 32: 1.1: syntax error, unexpected end of file, expecting identifier</v>
      </c>
    </row>
    <row r="137" spans="13:13">
      <c r="M137" s="41" t="str">
        <v>Error line 33: 1.1: syntax error, unexpected end of file, expecting identifier</v>
      </c>
    </row>
    <row r="138" spans="13:13">
      <c r="M138" s="41" t="str">
        <v>Error line 34: 1.1: syntax error, unexpected end of file, expecting identifier</v>
      </c>
    </row>
    <row r="139" spans="13:13">
      <c r="M139" s="41" t="str">
        <v>Payoff line 35: 'R' is in map</v>
      </c>
    </row>
    <row r="140" spans="13:13">
      <c r="M140" s="41" t="str">
        <v>Insert line 35: 'FinalRed = Pay(R,12Feb2018)'</v>
      </c>
    </row>
    <row r="141" spans="13:13">
      <c r="M141" s="41" t="str">
        <v>Error line 36: 1.1: syntax error, unexpected end of file, expecting identifier</v>
      </c>
    </row>
    <row r="142" spans="13:13">
      <c r="M142" s="41" t="str">
        <v>Error line 37: 1.1: syntax error, unexpected end of file, expecting identifier</v>
      </c>
    </row>
    <row r="143" spans="13:13">
      <c r="M143" s="41" t="str">
        <v>Error line 38: 1.1: syntax error, unexpected end of file, expecting identifier</v>
      </c>
    </row>
    <row r="144" spans="13:13">
      <c r="M144" s="41" t="str">
        <v>Error line 39: 1.1: syntax error, unexpected end of file, expecting identifier</v>
      </c>
    </row>
    <row r="145" spans="13:13">
      <c r="M145" s="41" t="str">
        <v>Error line 40: 1.1: syntax error, unexpected end of file, expecting identifier</v>
      </c>
    </row>
    <row r="146" spans="13:13">
      <c r="M146" s="41" t="str">
        <v>Error line 41: 1.1: syntax error, unexpected end of file, expecting identifier</v>
      </c>
    </row>
    <row r="147" spans="13:13">
      <c r="M147" s="41" t="e">
        <v>#N/A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G31" zoomScale="110" zoomScaleNormal="110" workbookViewId="0">
      <selection activeCell="I53" sqref="I5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obj_0003d#0005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Pay(Red,"&amp;J5&amp;")"</f>
        <v>Red10Nov2017 = Pay(Red,10Nov2017)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obj_0003e#0005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Pay(Red,"&amp;J6&amp;")"</f>
        <v>Red11Dec2017 = Pay(Red,11Dec2017)</v>
      </c>
    </row>
    <row r="7" spans="2:17">
      <c r="F7" s="40" t="s">
        <v>180</v>
      </c>
      <c r="G7" s="41" t="str">
        <f>_xll.qlRealMCBasket(,G5:G6,{0,1},TRUE)</f>
        <v>obj_0003f#0005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Pay(Red,"&amp;J7&amp;")"</f>
        <v>Red11Jan2018 = Pay(Red,11Jan2018)</v>
      </c>
    </row>
    <row r="8" spans="2:17">
      <c r="B8" s="13"/>
      <c r="C8" s="14"/>
      <c r="D8" s="6"/>
      <c r="F8" s="40" t="s">
        <v>181</v>
      </c>
      <c r="G8" s="41" t="str">
        <f>_xll.qlRealMCFixedAmount(,1)</f>
        <v>obj_00040#0005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176</v>
      </c>
      <c r="M8" s="42" t="s">
        <v>177</v>
      </c>
      <c r="N8" s="42" t="s">
        <v>178</v>
      </c>
      <c r="O8" s="42" t="s">
        <v>179</v>
      </c>
      <c r="P8" s="42" t="str">
        <f>"Cpn"&amp;J8&amp;" = Pay(C,"&amp;J8&amp;")"</f>
        <v>Cpn12Feb2018 = Pay(C,12Feb2018)</v>
      </c>
      <c r="Q8" s="42" t="str">
        <f>"Red"&amp;J8&amp;" = Pay(Red,"&amp;J8&amp;")"</f>
        <v>Red12Feb2018 = Pay(Red,12Feb2018)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obj_00041#0005</v>
      </c>
      <c r="I9" s="4" t="s">
        <v>182</v>
      </c>
      <c r="J9" s="45"/>
      <c r="K9" s="251" t="str">
        <f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_xll.qlRealMCFixedAmount(,1.04)</f>
        <v>obj_00042#0005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obj_00043#0005</v>
      </c>
    </row>
    <row r="12" spans="2:17">
      <c r="C12" s="21"/>
      <c r="D12" s="22"/>
      <c r="F12" s="40" t="s">
        <v>185</v>
      </c>
      <c r="G12" s="41" t="str">
        <f>_xll.qlRealMCFixedAmount(,0.6)</f>
        <v>obj_00044#0005</v>
      </c>
    </row>
    <row r="13" spans="2:17">
      <c r="F13" s="40" t="s">
        <v>186</v>
      </c>
      <c r="G13" s="41" t="str">
        <f>_xll.qlRealMCFixedAmount(,1)</f>
        <v>obj_00045#0005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obj_00046#0005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obj_00047#0005</v>
      </c>
    </row>
    <row r="16" spans="2:17">
      <c r="F16" s="40" t="s">
        <v>189</v>
      </c>
      <c r="G16" s="41" t="str">
        <f>_xll.qlRealMCFixedAmount(,1)</f>
        <v>obj_00048#0005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obj_003f8#0003</v>
      </c>
      <c r="F17" s="40" t="s">
        <v>191</v>
      </c>
      <c r="G17" s="41" t="str">
        <f>_xll.qlRealMCFixedAmount(,0)</f>
        <v>obj_00049#0005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obj_003f9#0003</v>
      </c>
      <c r="F18" s="42" t="s">
        <v>192</v>
      </c>
      <c r="G18" s="43" t="str">
        <f>_xll.qlRealMCFixedAmount(,0)</f>
        <v>obj_0004a#0005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obj_0004b#0005</v>
      </c>
    </row>
    <row r="23" spans="2:13">
      <c r="B23" s="4"/>
      <c r="C23" s="24"/>
      <c r="D23" s="30"/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58">
        <f t="array" ref="G25:G33">_xll.qlRealMCScriptNPV(G22,VanillasCross1Y!D63,F25:F33,VanillasCross3M!D64:D66)</f>
        <v>0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59">
        <v>0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59">
        <v>0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59">
        <v>0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59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59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59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59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60">
        <v>1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>SUM(G25:G33)</f>
        <v>1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210</v>
      </c>
      <c r="F37" s="268" t="s">
        <v>211</v>
      </c>
      <c r="G37" s="268" t="s">
        <v>209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 ht="14.4">
      <c r="D39" s="269" t="s">
        <v>200</v>
      </c>
      <c r="E39" s="268">
        <v>9.6399999999997963E-3</v>
      </c>
      <c r="F39" s="268">
        <v>9.6891999999940883E-3</v>
      </c>
      <c r="G39" s="268">
        <v>9.6239999999997994E-3</v>
      </c>
      <c r="H39" s="268">
        <v>9.6733999999941023E-3</v>
      </c>
      <c r="I39" s="268">
        <v>9.7097999999940683E-3</v>
      </c>
      <c r="J39" s="268">
        <v>9.6439999999997951E-3</v>
      </c>
      <c r="K39" s="301">
        <v>9.6499999999984723E-3</v>
      </c>
      <c r="M39" s="41" t="str">
        <v>Payoff line 3: 'EarlyRed' is in map</v>
      </c>
    </row>
    <row r="40" spans="2:13" ht="14.4">
      <c r="D40" s="269" t="s">
        <v>201</v>
      </c>
      <c r="E40" s="268">
        <v>1.1092000000000025E-2</v>
      </c>
      <c r="F40" s="268">
        <v>1.1226799999994026E-2</v>
      </c>
      <c r="G40" s="268">
        <v>1.1154000000000035E-2</v>
      </c>
      <c r="H40" s="268">
        <v>1.1221799999994031E-2</v>
      </c>
      <c r="I40" s="268">
        <v>1.1279999999993994E-2</v>
      </c>
      <c r="J40" s="268">
        <v>1.1196000000000039E-2</v>
      </c>
      <c r="K40" s="301">
        <v>1.1150999999999278E-2</v>
      </c>
      <c r="M40" s="41" t="str">
        <v>Payoff line 3: 'TriggerUp' is in map</v>
      </c>
    </row>
    <row r="41" spans="2:13" ht="14.4">
      <c r="D41" s="269" t="s">
        <v>202</v>
      </c>
      <c r="E41" s="268">
        <v>1.0765999999999994E-2</v>
      </c>
      <c r="F41" s="268">
        <v>1.0561799999994426E-2</v>
      </c>
      <c r="G41" s="268">
        <v>1.0640000000000002E-2</v>
      </c>
      <c r="H41" s="268">
        <v>1.0514799999994466E-2</v>
      </c>
      <c r="I41" s="268">
        <v>1.0528599999994432E-2</v>
      </c>
      <c r="J41" s="268">
        <v>1.0753999999999988E-2</v>
      </c>
      <c r="K41" s="301">
        <v>1.050449999999919E-2</v>
      </c>
      <c r="M41" s="41" t="str">
        <v>Payoff line 3: 'B' is in map</v>
      </c>
    </row>
    <row r="42" spans="2:13" ht="14.4">
      <c r="D42" s="269" t="s">
        <v>203</v>
      </c>
      <c r="E42" s="268">
        <v>6.0760000000003901E-3</v>
      </c>
      <c r="F42" s="268">
        <v>5.9661999999974739E-3</v>
      </c>
      <c r="G42" s="268">
        <v>5.982000000000375E-3</v>
      </c>
      <c r="H42" s="268">
        <v>5.9575999999974816E-3</v>
      </c>
      <c r="I42" s="268">
        <v>5.9523999999974864E-3</v>
      </c>
      <c r="J42" s="268">
        <v>6.0680000000003891E-3</v>
      </c>
      <c r="K42" s="301">
        <v>1.0131499999999242E-2</v>
      </c>
      <c r="M42" s="41" t="str">
        <v>Payoff line 3: 'AutoCalled' is in map</v>
      </c>
    </row>
    <row r="43" spans="2:13" ht="14.4">
      <c r="D43" s="269" t="s">
        <v>204</v>
      </c>
      <c r="E43" s="268">
        <v>4.6358999999999727E-2</v>
      </c>
      <c r="F43" s="268">
        <v>4.5147000000005162E-2</v>
      </c>
      <c r="G43" s="268">
        <v>4.5752999999999731E-2</v>
      </c>
      <c r="H43" s="268">
        <v>4.5530800000005249E-2</v>
      </c>
      <c r="I43" s="268">
        <v>4.4389500000005001E-2</v>
      </c>
      <c r="J43" s="268">
        <v>4.4843999999999738E-2</v>
      </c>
      <c r="K43" s="301">
        <v>4.7444749999999612E-2</v>
      </c>
      <c r="M43" s="41" t="str">
        <v>Insert line 3: 'Red = (1-AutoCalled)*(B&gt;TriggerUp)*EarlyRed'</v>
      </c>
    </row>
    <row r="44" spans="2:13" ht="14.4">
      <c r="D44" s="269" t="s">
        <v>205</v>
      </c>
      <c r="E44" s="268">
        <v>7.1709999999999496E-2</v>
      </c>
      <c r="F44" s="268">
        <v>7.4386500000011485E-2</v>
      </c>
      <c r="G44" s="268">
        <v>7.2820999999999497E-2</v>
      </c>
      <c r="H44" s="268">
        <v>7.4325900000011463E-2</v>
      </c>
      <c r="I44" s="268">
        <v>7.5144000000011646E-2</v>
      </c>
      <c r="J44" s="268">
        <v>7.453799999999948E-2</v>
      </c>
      <c r="K44" s="301">
        <v>7.2770500000004248E-2</v>
      </c>
      <c r="M44" s="41" t="str">
        <v>Payoff line 4: 'AutoCalled' is in map</v>
      </c>
    </row>
    <row r="45" spans="2:13" ht="14.4">
      <c r="D45" s="269" t="s">
        <v>206</v>
      </c>
      <c r="E45" s="268">
        <v>6.2821999999999587E-2</v>
      </c>
      <c r="F45" s="268">
        <v>6.5124800000009475E-2</v>
      </c>
      <c r="G45" s="268">
        <v>6.373099999999958E-2</v>
      </c>
      <c r="H45" s="268">
        <v>6.495310000000945E-2</v>
      </c>
      <c r="I45" s="268">
        <v>6.5296500000009514E-2</v>
      </c>
      <c r="J45" s="268">
        <v>6.201399999999959E-2</v>
      </c>
      <c r="K45" s="301">
        <v>6.4412750000002433E-2</v>
      </c>
      <c r="M45" s="41" t="str">
        <v>Payoff line 4: 'TriggerUp' is in map</v>
      </c>
    </row>
    <row r="46" spans="2:13" ht="14.4">
      <c r="D46" s="269" t="s">
        <v>207</v>
      </c>
      <c r="E46" s="268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301">
        <v>6.0120250000001513E-2</v>
      </c>
      <c r="M46" s="41" t="str">
        <v>Payoff line 4: 'B' is in map</v>
      </c>
    </row>
    <row r="47" spans="2:13" ht="14.4">
      <c r="D47" s="269" t="s">
        <v>198</v>
      </c>
      <c r="E47" s="268">
        <v>0.82089999999999996</v>
      </c>
      <c r="F47" s="268">
        <v>0.81716999999999995</v>
      </c>
      <c r="G47" s="268">
        <v>0.81950000000000001</v>
      </c>
      <c r="H47" s="268">
        <v>0.81701999999999997</v>
      </c>
      <c r="I47" s="268">
        <v>0.81699999999999995</v>
      </c>
      <c r="J47" s="268">
        <v>0.82040000000000002</v>
      </c>
      <c r="K47" s="301">
        <v>0.75767499999999999</v>
      </c>
      <c r="M47" s="41" t="str">
        <v>Replace line 4: 'AutoCalled = Cache(IfThenElse(B&gt;TriggerUp,1.0,AutoCalled))'</v>
      </c>
    </row>
    <row r="48" spans="2:13" ht="14.4">
      <c r="D48" s="269"/>
      <c r="E48" s="268"/>
      <c r="F48" s="268"/>
      <c r="G48" s="268"/>
      <c r="H48" s="268"/>
      <c r="I48" s="268"/>
      <c r="J48" s="268"/>
      <c r="K48" s="301"/>
      <c r="M48" s="41" t="str">
        <v>Payoff line 5: 'C' is in map</v>
      </c>
    </row>
    <row r="49" spans="4:13" ht="14.4">
      <c r="D49" s="269" t="s">
        <v>199</v>
      </c>
      <c r="E49" s="268">
        <v>1.039364999999999</v>
      </c>
      <c r="F49" s="268">
        <v>1.0392723000000061</v>
      </c>
      <c r="G49" s="268">
        <v>1.039204999999999</v>
      </c>
      <c r="H49" s="268">
        <v>1.0391974000000062</v>
      </c>
      <c r="I49" s="268">
        <v>1.0393008000000061</v>
      </c>
      <c r="J49" s="268">
        <v>1.0394579999999991</v>
      </c>
      <c r="K49" s="301">
        <v>1.043860250000004</v>
      </c>
      <c r="M49" s="41" t="str">
        <v>Insert line 5: 'Cpn10Nov2017 = Pay(C,10Nov2017)'</v>
      </c>
    </row>
    <row r="50" spans="4:13">
      <c r="D50" s="23"/>
      <c r="M50" s="41" t="str">
        <v>Payoff line 6: 'Red' is in map</v>
      </c>
    </row>
    <row r="51" spans="4:13">
      <c r="M51" s="41" t="str">
        <v>Insert line 6: 'Red10Nov2017 = Pay(Red,10Nov2017)'</v>
      </c>
    </row>
    <row r="52" spans="4:13">
      <c r="M52" s="41" t="str">
        <v>Payoff line 7: 'GBPUSD' is in map</v>
      </c>
    </row>
    <row r="53" spans="4:13">
      <c r="M53" s="41" t="str">
        <v>Payoff line 7: 'EURUSD' is in map</v>
      </c>
    </row>
    <row r="54" spans="4:13">
      <c r="M54" s="41" t="str">
        <v>Replace line 7: 'B = Cache(EURUSD(11Dec2017)/GBPUSD(11Dec2017))'</v>
      </c>
    </row>
    <row r="55" spans="4:13">
      <c r="M55" s="41" t="str">
        <v>Payoff line 8: 'MemoryCpn' is in map</v>
      </c>
    </row>
    <row r="56" spans="4:13">
      <c r="M56" s="41" t="str">
        <v>Payoff line 8: 'Coupon' is in map</v>
      </c>
    </row>
    <row r="57" spans="4:13">
      <c r="M57" s="41" t="str">
        <v>Payoff line 8: 'CpDown' is in map</v>
      </c>
    </row>
    <row r="58" spans="4:13">
      <c r="M58" s="41" t="str">
        <v>Payoff line 8: 'B' is in map</v>
      </c>
    </row>
    <row r="59" spans="4:13">
      <c r="M59" s="41" t="str">
        <v>Payoff line 8: 'AutoCalled' is in map</v>
      </c>
    </row>
    <row r="60" spans="4:13">
      <c r="M60" s="41" t="str">
        <v>Replace line 8: 'C = (1-AutoCalled)*(B&gt;CpDown)*(Coupon+MemoryCpn)'</v>
      </c>
    </row>
    <row r="61" spans="4:13">
      <c r="M61" s="41" t="str">
        <v>Payoff line 9: 'Coupon' is in map</v>
      </c>
    </row>
    <row r="62" spans="4:13">
      <c r="M62" s="41" t="str">
        <v>Payoff line 9: 'MemoryCpn' is in map</v>
      </c>
    </row>
    <row r="63" spans="4:13">
      <c r="M63" s="41" t="str">
        <v>Payoff line 9: 'CpDown' is in map</v>
      </c>
    </row>
    <row r="64" spans="4:13">
      <c r="M64" s="41" t="str">
        <v>Payoff line 9: 'B' is in map</v>
      </c>
    </row>
    <row r="65" spans="13:13">
      <c r="M65" s="41" t="str">
        <v>Replace line 9: 'MemoryCpn = Cache(IfThenElse(B&gt;CpDown,0.0,MemoryCpn+Coupon))'</v>
      </c>
    </row>
    <row r="66" spans="13:13">
      <c r="M66" s="41" t="str">
        <v>Payoff line 10: 'EarlyRed' is in map</v>
      </c>
    </row>
    <row r="67" spans="13:13">
      <c r="M67" s="41" t="str">
        <v>Payoff line 10: 'TriggerUp' is in map</v>
      </c>
    </row>
    <row r="68" spans="13:13">
      <c r="M68" s="41" t="str">
        <v>Payoff line 10: 'B' is in map</v>
      </c>
    </row>
    <row r="69" spans="13:13">
      <c r="M69" s="41" t="str">
        <v>Payoff line 10: 'AutoCalled' is in map</v>
      </c>
    </row>
    <row r="70" spans="13:13">
      <c r="M70" s="41" t="str">
        <v>Replace line 10: 'Red = (1-AutoCalled)*(B&gt;TriggerUp)*EarlyRed'</v>
      </c>
    </row>
    <row r="71" spans="13:13">
      <c r="M71" s="41" t="str">
        <v>Payoff line 11: 'AutoCalled' is in map</v>
      </c>
    </row>
    <row r="72" spans="13:13">
      <c r="M72" s="41" t="str">
        <v>Payoff line 11: 'TriggerUp' is in map</v>
      </c>
    </row>
    <row r="73" spans="13:13">
      <c r="M73" s="41" t="str">
        <v>Payoff line 11: 'B' is in map</v>
      </c>
    </row>
    <row r="74" spans="13:13">
      <c r="M74" s="41" t="str">
        <v>Replace line 11: 'AutoCalled = Cache(IfThenElse(B&gt;TriggerUp,1.0,AutoCalled))'</v>
      </c>
    </row>
    <row r="75" spans="13:13">
      <c r="M75" s="41" t="str">
        <v>Payoff line 12: 'C' is in map</v>
      </c>
    </row>
    <row r="76" spans="13:13">
      <c r="M76" s="41" t="str">
        <v>Insert line 12: 'Cpn11Dec2017 = Pay(C,11Dec2017)'</v>
      </c>
    </row>
    <row r="77" spans="13:13">
      <c r="M77" s="41" t="str">
        <v>Payoff line 13: 'Red' is in map</v>
      </c>
    </row>
    <row r="78" spans="13:13">
      <c r="M78" s="41" t="str">
        <v>Insert line 13: 'Red11Dec2017 = Pay(Red,11Dec2017)'</v>
      </c>
    </row>
    <row r="79" spans="13:13">
      <c r="M79" s="41" t="str">
        <v>Payoff line 14: 'GBPUSD' is in map</v>
      </c>
    </row>
    <row r="80" spans="13:13">
      <c r="M80" s="41" t="str">
        <v>Payoff line 14: 'EURUSD' is in map</v>
      </c>
    </row>
    <row r="81" spans="13:13">
      <c r="M81" s="41" t="str">
        <v>Replace line 14: 'B = Cache(EURUSD(11Jan2018)/GBPUSD(11Jan2018))'</v>
      </c>
    </row>
    <row r="82" spans="13:13">
      <c r="M82" s="41" t="str">
        <v>Payoff line 15: 'MemoryCpn' is in map</v>
      </c>
    </row>
    <row r="83" spans="13:13">
      <c r="M83" s="41" t="str">
        <v>Payoff line 15: 'Coupon' is in map</v>
      </c>
    </row>
    <row r="84" spans="13:13">
      <c r="M84" s="41" t="str">
        <v>Payoff line 15: 'CpDown' is in map</v>
      </c>
    </row>
    <row r="85" spans="13:13">
      <c r="M85" s="41" t="str">
        <v>Payoff line 15: 'B' is in map</v>
      </c>
    </row>
    <row r="86" spans="13:13">
      <c r="M86" s="41" t="str">
        <v>Payoff line 15: 'AutoCalled' is in map</v>
      </c>
    </row>
    <row r="87" spans="13:13">
      <c r="M87" s="41" t="str">
        <v>Replace line 15: 'C = (1-AutoCalled)*(B&gt;CpDown)*(Coupon+MemoryCpn)'</v>
      </c>
    </row>
    <row r="88" spans="13:13">
      <c r="M88" s="41" t="str">
        <v>Payoff line 16: 'Coupon' is in map</v>
      </c>
    </row>
    <row r="89" spans="13:13">
      <c r="M89" s="41" t="str">
        <v>Payoff line 16: 'MemoryCpn' is in map</v>
      </c>
    </row>
    <row r="90" spans="13:13">
      <c r="M90" s="41" t="str">
        <v>Payoff line 16: 'CpDown' is in map</v>
      </c>
    </row>
    <row r="91" spans="13:13">
      <c r="M91" s="41" t="str">
        <v>Payoff line 16: 'B' is in map</v>
      </c>
    </row>
    <row r="92" spans="13:13">
      <c r="M92" s="41" t="str">
        <v>Replace line 16: 'MemoryCpn = Cache(IfThenElse(B&gt;CpDown,0.0,MemoryCpn+Coupon))'</v>
      </c>
    </row>
    <row r="93" spans="13:13">
      <c r="M93" s="41" t="str">
        <v>Payoff line 17: 'EarlyRed' is in map</v>
      </c>
    </row>
    <row r="94" spans="13:13">
      <c r="M94" s="41" t="str">
        <v>Payoff line 17: 'TriggerUp' is in map</v>
      </c>
    </row>
    <row r="95" spans="13:13">
      <c r="M95" s="41" t="str">
        <v>Payoff line 17: 'B' is in map</v>
      </c>
    </row>
    <row r="96" spans="13:13">
      <c r="M96" s="41" t="str">
        <v>Payoff line 17: 'AutoCalled' is in map</v>
      </c>
    </row>
    <row r="97" spans="13:13">
      <c r="M97" s="41" t="str">
        <v>Replace line 17: 'Red = (1-AutoCalled)*(B&gt;TriggerUp)*EarlyRed'</v>
      </c>
    </row>
    <row r="98" spans="13:13">
      <c r="M98" s="41" t="str">
        <v>Payoff line 18: 'AutoCalled' is in map</v>
      </c>
    </row>
    <row r="99" spans="13:13">
      <c r="M99" s="41" t="str">
        <v>Payoff line 18: 'TriggerUp' is in map</v>
      </c>
    </row>
    <row r="100" spans="13:13">
      <c r="M100" s="41" t="str">
        <v>Payoff line 18: 'B' is in map</v>
      </c>
    </row>
    <row r="101" spans="13:13">
      <c r="M101" s="41" t="str">
        <v>Replace line 18: 'AutoCalled = Cache(IfThenElse(B&gt;TriggerUp,1.0,AutoCalled))'</v>
      </c>
    </row>
    <row r="102" spans="13:13">
      <c r="M102" s="41" t="str">
        <v>Payoff line 19: 'C' is in map</v>
      </c>
    </row>
    <row r="103" spans="13:13">
      <c r="M103" s="41" t="str">
        <v>Insert line 19: 'Cpn11Jan2018 = Pay(C,11Jan2018)'</v>
      </c>
    </row>
    <row r="104" spans="13:13">
      <c r="M104" s="41" t="str">
        <v>Payoff line 20: 'Red' is in map</v>
      </c>
    </row>
    <row r="105" spans="13:13">
      <c r="M105" s="41" t="str">
        <v>Insert line 20: 'Red11Jan2018 = Pay(Red,11Jan2018)'</v>
      </c>
    </row>
    <row r="106" spans="13:13">
      <c r="M106" s="41" t="str">
        <v>Payoff line 21: 'GBPUSD' is in map</v>
      </c>
    </row>
    <row r="107" spans="13:13">
      <c r="M107" s="41" t="str">
        <v>Payoff line 21: 'EURUSD' is in map</v>
      </c>
    </row>
    <row r="108" spans="13:13">
      <c r="M108" s="41" t="str">
        <v>Replace line 21: 'B = Cache(EURUSD(12Feb2018)/GBPUSD(12Feb2018))'</v>
      </c>
    </row>
    <row r="109" spans="13:13">
      <c r="M109" s="41" t="str">
        <v>Payoff line 22: 'MemoryCpn' is in map</v>
      </c>
    </row>
    <row r="110" spans="13:13">
      <c r="M110" s="41" t="str">
        <v>Payoff line 22: 'Coupon' is in map</v>
      </c>
    </row>
    <row r="111" spans="13:13">
      <c r="M111" s="41" t="str">
        <v>Payoff line 22: 'CpDown' is in map</v>
      </c>
    </row>
    <row r="112" spans="13:13">
      <c r="M112" s="41" t="str">
        <v>Payoff line 22: 'B' is in map</v>
      </c>
    </row>
    <row r="113" spans="13:13">
      <c r="M113" s="41" t="str">
        <v>Payoff line 22: 'AutoCalled' is in map</v>
      </c>
    </row>
    <row r="114" spans="13:13">
      <c r="M114" s="41" t="str">
        <v>Replace line 22: 'C = (1-AutoCalled)*(B&gt;CpDown)*(Coupon+MemoryCpn)'</v>
      </c>
    </row>
    <row r="115" spans="13:13">
      <c r="M115" s="41" t="str">
        <v>Payoff line 23: 'Coupon' is in map</v>
      </c>
    </row>
    <row r="116" spans="13:13">
      <c r="M116" s="41" t="str">
        <v>Payoff line 23: 'MemoryCpn' is in map</v>
      </c>
    </row>
    <row r="117" spans="13:13">
      <c r="M117" s="41" t="str">
        <v>Payoff line 23: 'CpDown' is in map</v>
      </c>
    </row>
    <row r="118" spans="13:13">
      <c r="M118" s="41" t="str">
        <v>Payoff line 23: 'B' is in map</v>
      </c>
    </row>
    <row r="119" spans="13:13">
      <c r="M119" s="41" t="str">
        <v>Replace line 23: 'MemoryCpn = Cache(IfThenElse(B&gt;CpDown,0.0,MemoryCpn+Coupon))'</v>
      </c>
    </row>
    <row r="120" spans="13:13">
      <c r="M120" s="41" t="str">
        <v>Payoff line 24: 'EarlyRed' is in map</v>
      </c>
    </row>
    <row r="121" spans="13:13">
      <c r="M121" s="41" t="str">
        <v>Payoff line 24: 'TriggerUp' is in map</v>
      </c>
    </row>
    <row r="122" spans="13:13">
      <c r="M122" s="41" t="str">
        <v>Payoff line 24: 'B' is in map</v>
      </c>
    </row>
    <row r="123" spans="13:13">
      <c r="M123" s="41" t="str">
        <v>Payoff line 24: 'AutoCalled' is in map</v>
      </c>
    </row>
    <row r="124" spans="13:13">
      <c r="M124" s="41" t="str">
        <v>Replace line 24: 'Red = (1-AutoCalled)*(B&gt;TriggerUp)*EarlyRed'</v>
      </c>
    </row>
    <row r="125" spans="13:13">
      <c r="M125" s="41" t="str">
        <v>Payoff line 25: 'AutoCalled' is in map</v>
      </c>
    </row>
    <row r="126" spans="13:13">
      <c r="M126" s="41" t="str">
        <v>Payoff line 25: 'TriggerUp' is in map</v>
      </c>
    </row>
    <row r="127" spans="13:13">
      <c r="M127" s="41" t="str">
        <v>Payoff line 25: 'B' is in map</v>
      </c>
    </row>
    <row r="128" spans="13:13">
      <c r="M128" s="41" t="str">
        <v>Replace line 25: 'AutoCalled = Cache(IfThenElse(B&gt;TriggerUp,1.0,AutoCalled))'</v>
      </c>
    </row>
    <row r="129" spans="13:13">
      <c r="M129" s="41" t="str">
        <v>Payoff line 26: 'C' is in map</v>
      </c>
    </row>
    <row r="130" spans="13:13">
      <c r="M130" s="41" t="str">
        <v>Insert line 26: 'Cpn12Feb2018 = Pay(C,12Feb2018)'</v>
      </c>
    </row>
    <row r="131" spans="13:13">
      <c r="M131" s="41" t="str">
        <v>Payoff line 27: 'Red' is in map</v>
      </c>
    </row>
    <row r="132" spans="13:13">
      <c r="M132" s="41" t="str">
        <v>Insert line 27: 'Red12Feb2018 = Pay(Red,12Feb2018)'</v>
      </c>
    </row>
    <row r="133" spans="13:13">
      <c r="M133" s="41" t="str">
        <v>Payoff line 28: 'NoInRed' is in map</v>
      </c>
    </row>
    <row r="134" spans="13:13">
      <c r="M134" s="41" t="str">
        <v>Payoff line 28: 'InRed' is in map</v>
      </c>
    </row>
    <row r="135" spans="13:13">
      <c r="M135" s="41" t="str">
        <v>Payoff line 28: 'PutStrike' is in map</v>
      </c>
    </row>
    <row r="136" spans="13:13">
      <c r="M136" s="41" t="str">
        <v>Payoff line 28: 'GBPUSD' is in map</v>
      </c>
    </row>
    <row r="137" spans="13:13">
      <c r="M137" s="41" t="str">
        <v>Payoff line 28: 'EURUSD' is in map</v>
      </c>
    </row>
    <row r="138" spans="13:13">
      <c r="M138" s="41" t="str">
        <v>Payoff line 28: 'GuarRed' is in map</v>
      </c>
    </row>
    <row r="139" spans="13:13">
      <c r="M139" s="41" t="str">
        <v>Payoff line 28: 'RedDown' is in map</v>
      </c>
    </row>
    <row r="140" spans="13:13">
      <c r="M140" s="41" t="str">
        <v>Payoff line 28: 'B' is in map</v>
      </c>
    </row>
    <row r="141" spans="13:13">
      <c r="M141" s="41" t="str">
        <v>Payoff line 28: 'AutoCalled' is in map</v>
      </c>
    </row>
    <row r="142" spans="13:13">
      <c r="M142" s="41" t="str">
        <v>Insert line 28: 'R = (1-AutoCalled)*IfThenElse(B&lt;RedDown,Max(GuarRed,InRed-Max(GBPUSD(12Feb2018)*PutStrike-Cache(EURUSD(12Feb2018)),0)),NoInRed)'</v>
      </c>
    </row>
    <row r="143" spans="13:13">
      <c r="M143" s="41" t="str">
        <v>Error line 29: 1.1: syntax error, unexpected end of file, expecting identifier</v>
      </c>
    </row>
    <row r="144" spans="13:13">
      <c r="M144" s="41" t="str">
        <v>Error line 30: 1.1: syntax error, unexpected end of file, expecting identifier</v>
      </c>
    </row>
    <row r="145" spans="13:13">
      <c r="M145" s="41" t="str">
        <v>Error line 31: 1.1: syntax error, unexpected end of file, expecting identifier</v>
      </c>
    </row>
    <row r="146" spans="13:13">
      <c r="M146" s="41" t="str">
        <v>Error line 32: 1.1: syntax error, unexpected end of file, expecting identifier</v>
      </c>
    </row>
    <row r="147" spans="13:13">
      <c r="M147" s="41" t="str">
        <v>Error line 33: 1.1: syntax error, unexpected end of file, expecting identifier</v>
      </c>
    </row>
    <row r="148" spans="13:13">
      <c r="M148" s="41" t="str">
        <v>Error line 34: 1.1: syntax error, unexpected end of file, expecting identifier</v>
      </c>
    </row>
    <row r="149" spans="13:13">
      <c r="M149" s="41" t="str">
        <v>Payoff line 35: 'R' is in map</v>
      </c>
    </row>
    <row r="150" spans="13:13">
      <c r="M150" s="41" t="str">
        <v>Insert line 35: 'FinalRed = Pay(R,12Feb2018)'</v>
      </c>
    </row>
    <row r="151" spans="13:13">
      <c r="M151" s="41" t="str">
        <v>Error line 36: 1.1: syntax error, unexpected end of file, expecting identifier</v>
      </c>
    </row>
    <row r="152" spans="13:13">
      <c r="M152" s="41" t="str">
        <v>Error line 37: 1.1: syntax error, unexpected end of file, expecting identifier</v>
      </c>
    </row>
    <row r="153" spans="13:13">
      <c r="M153" s="41" t="str">
        <v>Error line 38: 1.1: syntax error, unexpected end of file, expecting identifier</v>
      </c>
    </row>
    <row r="154" spans="13:13">
      <c r="M154" s="41" t="str">
        <v>Error line 39: 1.1: syntax error, unexpected end of file, expecting identifier</v>
      </c>
    </row>
    <row r="155" spans="13:13">
      <c r="M155" s="43" t="str"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workbookViewId="0">
      <selection activeCell="D5" sqref="D5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1"/>
  <sheetViews>
    <sheetView showGridLines="0" zoomScale="70" zoomScaleNormal="70" workbookViewId="0">
      <selection activeCell="B31" sqref="B31:C31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96">
        <f>_xll.qlSettingsEvaluationDate()</f>
        <v>43018</v>
      </c>
      <c r="D2" s="296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_xll.qlBlackDeltaCalculatorStrikeFromDelta(_xll.qlBlackDeltaCalculator(,Q$5,"Spot",1,1,1,C7%*SQRT($P7)),Q$6)</f>
        <v>0.99353544955456108</v>
      </c>
      <c r="R7" s="127">
        <f>_xll.qlBlackDeltaCalculatorStrikeFromDelta(_xll.qlBlackDeltaCalculator(,R$5,"Spot",1,1,1,D7%*SQRT($P7)),R$6)</f>
        <v>0.99504390464701664</v>
      </c>
      <c r="S7" s="127">
        <f>_xll.qlBlackDeltaCalculatorStrikeFromDelta(_xll.qlBlackDeltaCalculator(,S$5,"Spot",1,1,1,E7%*SQRT($P7)),S$6)</f>
        <v>0.99603820708273738</v>
      </c>
      <c r="T7" s="127">
        <f>_xll.qlBlackDeltaCalculatorStrikeFromDelta(_xll.qlBlackDeltaCalculator(,T$5,"Spot",1,1,1,F7%*SQRT($P7)),T$6)</f>
        <v>0.99745018502881544</v>
      </c>
      <c r="U7" s="127">
        <f>_xll.qlBlackDeltaCalculatorStrikeFromDelta(_xll.qlBlackDeltaCalculator(,U$5,"Spot",1,1,1,G7%*SQRT($P7)),U$6)</f>
        <v>0.99854483878795963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1.0015315052873643</v>
      </c>
      <c r="X7" s="127">
        <f>_xll.qlBlackDeltaCalculatorStrikeFromDelta(_xll.qlBlackDeltaCalculator(,X$5,"Spot",1,1,1,J7%*SQRT($P7)),X$6)</f>
        <v>1.0027488006673297</v>
      </c>
      <c r="Y7" s="127">
        <f>_xll.qlBlackDeltaCalculatorStrikeFromDelta(_xll.qlBlackDeltaCalculator(,Y$5,"Spot",1,1,1,K7%*SQRT($P7)),Y$6)</f>
        <v>1.0043762420524089</v>
      </c>
      <c r="Z7" s="127">
        <f>_xll.qlBlackDeltaCalculatorStrikeFromDelta(_xll.qlBlackDeltaCalculator(,Z$5,"Spot",1,1,1,L7%*SQRT($P7)),Z$6)</f>
        <v>1.0055587732528368</v>
      </c>
      <c r="AA7" s="129">
        <f>_xll.qlBlackDeltaCalculatorStrikeFromDelta(_xll.qlBlackDeltaCalculator(,AA$5,"Spot",1,1,1,M7%*SQRT($P7)),AA$6)</f>
        <v>1.0073497188880545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obj_00057#0003</v>
      </c>
      <c r="AI7" s="156">
        <f>_xll.qlSabrInterpolatedSmileSectionMaxError(AH7)</f>
        <v>1.2188249572368387E-3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_xll.qlInterpolatedSmileSection(,O7,Q7:AA7,C7:M7*(SQRT(P7)/100),1)</f>
        <v>obj_00058#0003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_xll.qlBlackDeltaCalculatorStrikeFromDelta(_xll.qlBlackDeltaCalculator(,Q$5,"Spot",1,1,1,C8%*SQRT($P8)),Q$6)</f>
        <v>0.98465115594194252</v>
      </c>
      <c r="R8" s="131">
        <f>_xll.qlBlackDeltaCalculatorStrikeFromDelta(_xll.qlBlackDeltaCalculator(,R$5,"Spot",1,1,1,D8%*SQRT($P8)),R$6)</f>
        <v>0.98820119502426129</v>
      </c>
      <c r="S8" s="131">
        <f>_xll.qlBlackDeltaCalculatorStrikeFromDelta(_xll.qlBlackDeltaCalculator(,S$5,"Spot",1,1,1,E8%*SQRT($P8)),S$6)</f>
        <v>0.99054545462772436</v>
      </c>
      <c r="T8" s="131">
        <f>_xll.qlBlackDeltaCalculatorStrikeFromDelta(_xll.qlBlackDeltaCalculator(,T$5,"Spot",1,1,1,F8%*SQRT($P8)),T$6)</f>
        <v>0.9939047946773103</v>
      </c>
      <c r="U8" s="131">
        <f>_xll.qlBlackDeltaCalculatorStrikeFromDelta(_xll.qlBlackDeltaCalculator(,U$5,"Spot",1,1,1,G8%*SQRT($P8)),U$6)</f>
        <v>0.99653221642123169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1.0037279379550978</v>
      </c>
      <c r="X8" s="131">
        <f>_xll.qlBlackDeltaCalculatorStrikeFromDelta(_xll.qlBlackDeltaCalculator(,X$5,"Spot",1,1,1,J8%*SQRT($P8)),X$6)</f>
        <v>1.0067054372366899</v>
      </c>
      <c r="Y8" s="131">
        <f>_xll.qlBlackDeltaCalculatorStrikeFromDelta(_xll.qlBlackDeltaCalculator(,Y$5,"Spot",1,1,1,K8%*SQRT($P8)),Y$6)</f>
        <v>1.0106430334483198</v>
      </c>
      <c r="Z8" s="131">
        <f>_xll.qlBlackDeltaCalculatorStrikeFromDelta(_xll.qlBlackDeltaCalculator(,Z$5,"Spot",1,1,1,L8%*SQRT($P8)),Z$6)</f>
        <v>1.0136247793104722</v>
      </c>
      <c r="AA8" s="133">
        <f>_xll.qlBlackDeltaCalculatorStrikeFromDelta(_xll.qlBlackDeltaCalculator(,AA$5,"Spot",1,1,1,M8%*SQRT($P8)),AA$6)</f>
        <v>1.0181023028147131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obj_00064#0003</v>
      </c>
      <c r="AI8" s="161">
        <f>_xll.qlSabrInterpolatedSmileSectionMaxError(AH8)</f>
        <v>9.8916027422184249E-4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_xll.qlInterpolatedSmileSection(,O8,Q8:AA8,C8:M8*(SQRT(P8)/100),1)</f>
        <v>obj_00065#0003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_xll.qlBlackDeltaCalculatorStrikeFromDelta(_xll.qlBlackDeltaCalculator(,Q$5,"Spot",1,1,1,C9%*SQRT($P9)),Q$6)</f>
        <v>0.9747678498875515</v>
      </c>
      <c r="R9" s="131">
        <f>_xll.qlBlackDeltaCalculatorStrikeFromDelta(_xll.qlBlackDeltaCalculator(,R$5,"Spot",1,1,1,D9%*SQRT($P9)),R$6)</f>
        <v>0.98056478135870473</v>
      </c>
      <c r="S9" s="131">
        <f>_xll.qlBlackDeltaCalculatorStrikeFromDelta(_xll.qlBlackDeltaCalculator(,S$5,"Spot",1,1,1,E9%*SQRT($P9)),S$6)</f>
        <v>0.984399007025757</v>
      </c>
      <c r="T9" s="131">
        <f>_xll.qlBlackDeltaCalculatorStrikeFromDelta(_xll.qlBlackDeltaCalculator(,T$5,"Spot",1,1,1,F9%*SQRT($P9)),T$6)</f>
        <v>0.9899325642931861</v>
      </c>
      <c r="U9" s="131">
        <f>_xll.qlBlackDeltaCalculatorStrikeFromDelta(_xll.qlBlackDeltaCalculator(,U$5,"Spot",1,1,1,G9%*SQRT($P9)),U$6)</f>
        <v>0.9942766475688527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1.0062594898249397</v>
      </c>
      <c r="X9" s="131">
        <f>_xll.qlBlackDeltaCalculatorStrikeFromDelta(_xll.qlBlackDeltaCalculator(,X$5,"Spot",1,1,1,J9%*SQRT($P9)),X$6)</f>
        <v>1.0111948946421538</v>
      </c>
      <c r="Y9" s="131">
        <f>_xll.qlBlackDeltaCalculatorStrikeFromDelta(_xll.qlBlackDeltaCalculator(,Y$5,"Spot",1,1,1,K9%*SQRT($P9)),Y$6)</f>
        <v>1.017754114930141</v>
      </c>
      <c r="Z9" s="131">
        <f>_xll.qlBlackDeltaCalculatorStrikeFromDelta(_xll.qlBlackDeltaCalculator(,Z$5,"Spot",1,1,1,L9%*SQRT($P9)),Z$6)</f>
        <v>1.022606797094511</v>
      </c>
      <c r="AA9" s="133">
        <f>_xll.qlBlackDeltaCalculatorStrikeFromDelta(_xll.qlBlackDeltaCalculator(,AA$5,"Spot",1,1,1,M9%*SQRT($P9)),AA$6)</f>
        <v>1.0299893500193811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obj_00071#0003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_xll.qlInterpolatedSmileSection(,O9,Q9:AA9,C9:M9*(SQRT(P9)/100),1)</f>
        <v>obj_00072#0003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_xll.qlBlackDeltaCalculatorStrikeFromDelta(_xll.qlBlackDeltaCalculator(,Q$5,"Spot",1,1,1,C10%*SQRT($P10)),Q$6)</f>
        <v>0.97065165061152203</v>
      </c>
      <c r="R10" s="131">
        <f>_xll.qlBlackDeltaCalculatorStrikeFromDelta(_xll.qlBlackDeltaCalculator(,R$5,"Spot",1,1,1,D10%*SQRT($P10)),R$6)</f>
        <v>0.97735822585917598</v>
      </c>
      <c r="S10" s="131">
        <f>_xll.qlBlackDeltaCalculatorStrikeFromDelta(_xll.qlBlackDeltaCalculator(,S$5,"Spot",1,1,1,E10%*SQRT($P10)),S$6)</f>
        <v>0.98183034323003249</v>
      </c>
      <c r="T10" s="131">
        <f>_xll.qlBlackDeltaCalculatorStrikeFromDelta(_xll.qlBlackDeltaCalculator(,T$5,"Spot",1,1,1,F10%*SQRT($P10)),T$6)</f>
        <v>0.98824872100465111</v>
      </c>
      <c r="U10" s="131">
        <f>_xll.qlBlackDeltaCalculatorStrikeFromDelta(_xll.qlBlackDeltaCalculator(,U$5,"Spot",1,1,1,G10%*SQRT($P10)),U$6)</f>
        <v>0.99332640647106829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1.0073587193101239</v>
      </c>
      <c r="X10" s="131">
        <f>_xll.qlBlackDeltaCalculatorStrikeFromDelta(_xll.qlBlackDeltaCalculator(,X$5,"Spot",1,1,1,J10%*SQRT($P10)),X$6)</f>
        <v>1.013181425391805</v>
      </c>
      <c r="Y10" s="131">
        <f>_xll.qlBlackDeltaCalculatorStrikeFromDelta(_xll.qlBlackDeltaCalculator(,Y$5,"Spot",1,1,1,K10%*SQRT($P10)),Y$6)</f>
        <v>1.0209213061125817</v>
      </c>
      <c r="Z10" s="131">
        <f>_xll.qlBlackDeltaCalculatorStrikeFromDelta(_xll.qlBlackDeltaCalculator(,Z$5,"Spot",1,1,1,L10%*SQRT($P10)),Z$6)</f>
        <v>1.0266704092152708</v>
      </c>
      <c r="AA10" s="133">
        <f>_xll.qlBlackDeltaCalculatorStrikeFromDelta(_xll.qlBlackDeltaCalculator(,AA$5,"Spot",1,1,1,M10%*SQRT($P10)),AA$6)</f>
        <v>1.0354357669425018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obj_0007e#0003</v>
      </c>
      <c r="AI10" s="161">
        <f>_xll.qlSabrInterpolatedSmileSectionMaxError(AH10)</f>
        <v>1.1006050825222158E-3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_xll.qlInterpolatedSmileSection(,O10,Q10:AA10,C10:M10*(SQRT(P10)/100),1)</f>
        <v>obj_0007f#0003</v>
      </c>
      <c r="AR10" t="str">
        <f>AO7</f>
        <v>obj_00058#0003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_xll.qlBlackDeltaCalculatorStrikeFromDelta(_xll.qlBlackDeltaCalculator(,Q$5,"Spot",1,1,1,C11%*SQRT($P11)),Q$6)</f>
        <v>0.96844016483088413</v>
      </c>
      <c r="R11" s="131">
        <f>_xll.qlBlackDeltaCalculatorStrikeFromDelta(_xll.qlBlackDeltaCalculator(,R$5,"Spot",1,1,1,D11%*SQRT($P11)),R$6)</f>
        <v>0.97583196154310425</v>
      </c>
      <c r="S11" s="131">
        <f>_xll.qlBlackDeltaCalculatorStrikeFromDelta(_xll.qlBlackDeltaCalculator(,S$5,"Spot",1,1,1,E11%*SQRT($P11)),S$6)</f>
        <v>0.98062090201561791</v>
      </c>
      <c r="T11" s="131">
        <f>_xll.qlBlackDeltaCalculatorStrikeFromDelta(_xll.qlBlackDeltaCalculator(,T$5,"Spot",1,1,1,F11%*SQRT($P11)),T$6)</f>
        <v>0.98750990231213354</v>
      </c>
      <c r="U11" s="131">
        <f>_xll.qlBlackDeltaCalculatorStrikeFromDelta(_xll.qlBlackDeltaCalculator(,U$5,"Spot",1,1,1,G11%*SQRT($P11)),U$6)</f>
        <v>0.99291407535978826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1.0078869072332299</v>
      </c>
      <c r="X11" s="131">
        <f>_xll.qlBlackDeltaCalculatorStrikeFromDelta(_xll.qlBlackDeltaCalculator(,X$5,"Spot",1,1,1,J11%*SQRT($P11)),X$6)</f>
        <v>1.0141828264149777</v>
      </c>
      <c r="Y11" s="131">
        <f>_xll.qlBlackDeltaCalculatorStrikeFromDelta(_xll.qlBlackDeltaCalculator(,Y$5,"Spot",1,1,1,K11%*SQRT($P11)),Y$6)</f>
        <v>1.022525754306383</v>
      </c>
      <c r="Z11" s="131">
        <f>_xll.qlBlackDeltaCalculatorStrikeFromDelta(_xll.qlBlackDeltaCalculator(,Z$5,"Spot",1,1,1,L11%*SQRT($P11)),Z$6)</f>
        <v>1.0290046488923532</v>
      </c>
      <c r="AA11" s="133">
        <f>_xll.qlBlackDeltaCalculatorStrikeFromDelta(_xll.qlBlackDeltaCalculator(,AA$5,"Spot",1,1,1,M11%*SQRT($P11)),AA$6)</f>
        <v>1.0388709082461127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obj_0008b#0003</v>
      </c>
      <c r="AI11" s="161">
        <f>_xll.qlSabrInterpolatedSmileSectionMaxError(AH11)</f>
        <v>8.8758792829767008E-4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_xll.qlInterpolatedSmileSection(,O11,Q11:AA11,C11:M11*(SQRT(P11)/100),1)</f>
        <v>obj_0008c#0003</v>
      </c>
      <c r="AR11" t="str">
        <f>AO11</f>
        <v>obj_0008c#0003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_xll.qlBlackDeltaCalculatorStrikeFromDelta(_xll.qlBlackDeltaCalculator(,Q$5,"Spot",1,1,1,C12%*SQRT($P12)),Q$6)</f>
        <v>0.95477721190508047</v>
      </c>
      <c r="R12" s="131">
        <f>_xll.qlBlackDeltaCalculatorStrikeFromDelta(_xll.qlBlackDeltaCalculator(,R$5,"Spot",1,1,1,D12%*SQRT($P12)),R$6)</f>
        <v>0.96530014316253543</v>
      </c>
      <c r="S12" s="131">
        <f>_xll.qlBlackDeltaCalculatorStrikeFromDelta(_xll.qlBlackDeltaCalculator(,S$5,"Spot",1,1,1,E12%*SQRT($P12)),S$6)</f>
        <v>0.9722956229606059</v>
      </c>
      <c r="T12" s="131">
        <f>_xll.qlBlackDeltaCalculatorStrikeFromDelta(_xll.qlBlackDeltaCalculator(,T$5,"Spot",1,1,1,F12%*SQRT($P12)),T$6)</f>
        <v>0.98217012286024008</v>
      </c>
      <c r="U12" s="131">
        <f>_xll.qlBlackDeltaCalculatorStrikeFromDelta(_xll.qlBlackDeltaCalculator(,U$5,"Spot",1,1,1,G12%*SQRT($P12)),U$6)</f>
        <v>0.98994522395141105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1.0114896349956464</v>
      </c>
      <c r="X12" s="131">
        <f>_xll.qlBlackDeltaCalculatorStrikeFromDelta(_xll.qlBlackDeltaCalculator(,X$5,"Spot",1,1,1,J12%*SQRT($P12)),X$6)</f>
        <v>1.0206372828790264</v>
      </c>
      <c r="Y12" s="131">
        <f>_xll.qlBlackDeltaCalculatorStrikeFromDelta(_xll.qlBlackDeltaCalculator(,Y$5,"Spot",1,1,1,K12%*SQRT($P12)),Y$6)</f>
        <v>1.0329985398848203</v>
      </c>
      <c r="Z12" s="131">
        <f>_xll.qlBlackDeltaCalculatorStrikeFromDelta(_xll.qlBlackDeltaCalculator(,Z$5,"Spot",1,1,1,L12%*SQRT($P12)),Z$6)</f>
        <v>1.0425040415528646</v>
      </c>
      <c r="AA12" s="133">
        <f>_xll.qlBlackDeltaCalculatorStrikeFromDelta(_xll.qlBlackDeltaCalculator(,AA$5,"Spot",1,1,1,M12%*SQRT($P12)),AA$6)</f>
        <v>1.0570276045289668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obj_00098#0003</v>
      </c>
      <c r="AI12" s="161">
        <f>_xll.qlSabrInterpolatedSmileSectionMaxError(AH12)</f>
        <v>1.134069147489869E-3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_xll.qlInterpolatedSmileSection(,O12,Q12:AA12,C12:M12*(SQRT(P12)/100),1)</f>
        <v>obj_00099#0003</v>
      </c>
      <c r="AR12" t="str">
        <f>AO12</f>
        <v>obj_00099#0003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_xll.qlBlackDeltaCalculatorStrikeFromDelta(_xll.qlBlackDeltaCalculator(,Q$5,"Spot",1,1,1,C13%*SQRT($P13)),Q$6)</f>
        <v>0.94393541148952453</v>
      </c>
      <c r="R13" s="131">
        <f>_xll.qlBlackDeltaCalculatorStrikeFromDelta(_xll.qlBlackDeltaCalculator(,R$5,"Spot",1,1,1,D13%*SQRT($P13)),R$6)</f>
        <v>0.95715629806923241</v>
      </c>
      <c r="S13" s="131">
        <f>_xll.qlBlackDeltaCalculatorStrikeFromDelta(_xll.qlBlackDeltaCalculator(,S$5,"Spot",1,1,1,E13%*SQRT($P13)),S$6)</f>
        <v>0.965943888454602</v>
      </c>
      <c r="T13" s="131">
        <f>_xll.qlBlackDeltaCalculatorStrikeFromDelta(_xll.qlBlackDeltaCalculator(,T$5,"Spot",1,1,1,F13%*SQRT($P13)),T$6)</f>
        <v>0.97817092352916069</v>
      </c>
      <c r="U13" s="131">
        <f>_xll.qlBlackDeltaCalculatorStrikeFromDelta(_xll.qlBlackDeltaCalculator(,U$5,"Spot",1,1,1,G13%*SQRT($P13)),U$6)</f>
        <v>0.9877508468104681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1.0142661974899161</v>
      </c>
      <c r="X13" s="131">
        <f>_xll.qlBlackDeltaCalculatorStrikeFromDelta(_xll.qlBlackDeltaCalculator(,X$5,"Spot",1,1,1,J13%*SQRT($P13)),X$6)</f>
        <v>1.0256213494873978</v>
      </c>
      <c r="Y13" s="131">
        <f>_xll.qlBlackDeltaCalculatorStrikeFromDelta(_xll.qlBlackDeltaCalculator(,Y$5,"Spot",1,1,1,K13%*SQRT($P13)),Y$6)</f>
        <v>1.0410959182271773</v>
      </c>
      <c r="Z13" s="131">
        <f>_xll.qlBlackDeltaCalculatorStrikeFromDelta(_xll.qlBlackDeltaCalculator(,Z$5,"Spot",1,1,1,L13%*SQRT($P13)),Z$6)</f>
        <v>1.0531383740251883</v>
      </c>
      <c r="AA13" s="133">
        <f>_xll.qlBlackDeltaCalculatorStrikeFromDelta(_xll.qlBlackDeltaCalculator(,AA$5,"Spot",1,1,1,M13%*SQRT($P13)),AA$6)</f>
        <v>1.0716573495212076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obj_000a5#0003</v>
      </c>
      <c r="AI13" s="161">
        <f>_xll.qlSabrInterpolatedSmileSectionMaxError(AH13)</f>
        <v>1.2003283230623274E-3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_xll.qlInterpolatedSmileSection(,O13,Q13:AA13,C13:M13*(SQRT(P13)/100),1)</f>
        <v>obj_000a6#0003</v>
      </c>
      <c r="AR13" t="str">
        <f>AO13</f>
        <v>obj_000a6#0003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_xll.qlBlackDeltaCalculatorStrikeFromDelta(_xll.qlBlackDeltaCalculator(,Q$5,"Spot",1,1,1,C14%*SQRT($P14)),Q$6)</f>
        <v>0.93004328210972964</v>
      </c>
      <c r="R14" s="131">
        <f>_xll.qlBlackDeltaCalculatorStrikeFromDelta(_xll.qlBlackDeltaCalculator(,R$5,"Spot",1,1,1,D14%*SQRT($P14)),R$6)</f>
        <v>0.94730948229003653</v>
      </c>
      <c r="S14" s="131">
        <f>_xll.qlBlackDeltaCalculatorStrikeFromDelta(_xll.qlBlackDeltaCalculator(,S$5,"Spot",1,1,1,E14%*SQRT($P14)),S$6)</f>
        <v>0.95871929552333546</v>
      </c>
      <c r="T14" s="131">
        <f>_xll.qlBlackDeltaCalculatorStrikeFromDelta(_xll.qlBlackDeltaCalculator(,T$5,"Spot",1,1,1,F14%*SQRT($P14)),T$6)</f>
        <v>0.97367095941197124</v>
      </c>
      <c r="U14" s="131">
        <f>_xll.qlBlackDeltaCalculatorStrikeFromDelta(_xll.qlBlackDeltaCalculator(,U$5,"Spot",1,1,1,G14%*SQRT($P14)),U$6)</f>
        <v>0.98534053695572676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1.0172823803120112</v>
      </c>
      <c r="X14" s="131">
        <f>_xll.qlBlackDeltaCalculatorStrikeFromDelta(_xll.qlBlackDeltaCalculator(,X$5,"Spot",1,1,1,J14%*SQRT($P14)),X$6)</f>
        <v>1.0309152855623454</v>
      </c>
      <c r="Y14" s="131">
        <f>_xll.qlBlackDeltaCalculatorStrikeFromDelta(_xll.qlBlackDeltaCalculator(,Y$5,"Spot",1,1,1,K14%*SQRT($P14)),Y$6)</f>
        <v>1.0493861814255603</v>
      </c>
      <c r="Z14" s="131">
        <f>_xll.qlBlackDeltaCalculatorStrikeFromDelta(_xll.qlBlackDeltaCalculator(,Z$5,"Spot",1,1,1,L14%*SQRT($P14)),Z$6)</f>
        <v>1.0642308934618347</v>
      </c>
      <c r="AA14" s="133">
        <f>_xll.qlBlackDeltaCalculatorStrikeFromDelta(_xll.qlBlackDeltaCalculator(,AA$5,"Spot",1,1,1,M14%*SQRT($P14)),AA$6)</f>
        <v>1.0869469234323357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obj_000b2#0003</v>
      </c>
      <c r="AI14" s="161">
        <f>_xll.qlSabrInterpolatedSmileSectionMaxError(AH14)</f>
        <v>1.2600142312158141E-3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_xll.qlInterpolatedSmileSection(,O14,Q14:AA14,C14:M14*(SQRT(P14)/100),1)</f>
        <v>obj_000b3#0003</v>
      </c>
      <c r="AR14" t="str">
        <f>AO14</f>
        <v>obj_000b3#0003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_xll.qlBlackDeltaCalculatorStrikeFromDelta(_xll.qlBlackDeltaCalculator(,Q$5,"Spot",1,1,1,C15%*SQRT($P15)),Q$6)</f>
        <v>0.92138458302521442</v>
      </c>
      <c r="R15" s="131">
        <f>_xll.qlBlackDeltaCalculatorStrikeFromDelta(_xll.qlBlackDeltaCalculator(,R$5,"Spot",1,1,1,D15%*SQRT($P15)),R$6)</f>
        <v>0.9406227421679606</v>
      </c>
      <c r="S15" s="131">
        <f>_xll.qlBlackDeltaCalculatorStrikeFromDelta(_xll.qlBlackDeltaCalculator(,S$5,"Spot",1,1,1,E15%*SQRT($P15)),S$6)</f>
        <v>0.95324846218853243</v>
      </c>
      <c r="T15" s="131">
        <f>_xll.qlBlackDeltaCalculatorStrikeFromDelta(_xll.qlBlackDeltaCalculator(,T$5,"Spot",1,1,1,F15%*SQRT($P15)),T$6)</f>
        <v>0.97039686871618946</v>
      </c>
      <c r="U15" s="131">
        <f>_xll.qlBlackDeltaCalculatorStrikeFromDelta(_xll.qlBlackDeltaCalculator(,U$5,"Spot",1,1,1,G15%*SQRT($P15)),U$6)</f>
        <v>0.98359768315221019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1.0196236416774898</v>
      </c>
      <c r="X15" s="131">
        <f>_xll.qlBlackDeltaCalculatorStrikeFromDelta(_xll.qlBlackDeltaCalculator(,X$5,"Spot",1,1,1,J15%*SQRT($P15)),X$6)</f>
        <v>1.0351462067403683</v>
      </c>
      <c r="Y15" s="131">
        <f>_xll.qlBlackDeltaCalculatorStrikeFromDelta(_xll.qlBlackDeltaCalculator(,Y$5,"Spot",1,1,1,K15%*SQRT($P15)),Y$6)</f>
        <v>1.0565448146883107</v>
      </c>
      <c r="Z15" s="131">
        <f>_xll.qlBlackDeltaCalculatorStrikeFromDelta(_xll.qlBlackDeltaCalculator(,Z$5,"Spot",1,1,1,L15%*SQRT($P15)),Z$6)</f>
        <v>1.0739413501491473</v>
      </c>
      <c r="AA15" s="133">
        <f>_xll.qlBlackDeltaCalculatorStrikeFromDelta(_xll.qlBlackDeltaCalculator(,AA$5,"Spot",1,1,1,M15%*SQRT($P15)),AA$6)</f>
        <v>1.10086089960666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obj_000bf#0003</v>
      </c>
      <c r="AI15" s="161">
        <f>_xll.qlSabrInterpolatedSmileSectionMaxError(AH15)</f>
        <v>1.1345251820469165E-3</v>
      </c>
      <c r="AJ15" s="162">
        <f>_xll.qlSabrInterpolatedSmileSectionAlpha(AH15)</f>
        <v>6.9686634551227644E-2</v>
      </c>
      <c r="AK15" s="161">
        <f>_xll.qlSabrInterpolatedSmileSectionBeta(AH15)</f>
        <v>0.7</v>
      </c>
      <c r="AL15" s="163">
        <f>_xll.qlSabrInterpolatedSmileSectionRho(AH15)</f>
        <v>0.16388161108971327</v>
      </c>
      <c r="AM15" s="164">
        <f>_xll.qlSabrInterpolatedSmileSectionNu(AH15)</f>
        <v>0.93955055663848364</v>
      </c>
      <c r="AN15" s="110" t="s">
        <v>63</v>
      </c>
      <c r="AO15" t="str">
        <f t="array" ref="AO15">_xll.qlInterpolatedSmileSection(,O15,Q15:AA15,C15:M15*(SQRT(P15)/100),1)</f>
        <v>obj_000c0#0003</v>
      </c>
      <c r="AR15" t="str">
        <f>AO15</f>
        <v>obj_000c0#0003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_xll.qlBlackDeltaCalculatorStrikeFromDelta(_xll.qlBlackDeltaCalculator(,Q$5,"Spot",1,1,1,C16%*SQRT($P16)),Q$6)</f>
        <v>0.91261975437091214</v>
      </c>
      <c r="R16" s="131">
        <f>_xll.qlBlackDeltaCalculatorStrikeFromDelta(_xll.qlBlackDeltaCalculator(,R$5,"Spot",1,1,1,D16%*SQRT($P16)),R$6)</f>
        <v>0.93455662568271336</v>
      </c>
      <c r="S16" s="131">
        <f>_xll.qlBlackDeltaCalculatorStrikeFromDelta(_xll.qlBlackDeltaCalculator(,S$5,"Spot",1,1,1,E16%*SQRT($P16)),S$6)</f>
        <v>0.94857661238079105</v>
      </c>
      <c r="T16" s="131">
        <f>_xll.qlBlackDeltaCalculatorStrikeFromDelta(_xll.qlBlackDeltaCalculator(,T$5,"Spot",1,1,1,F16%*SQRT($P16)),T$6)</f>
        <v>0.96726185177656165</v>
      </c>
      <c r="U16" s="131">
        <f>_xll.qlBlackDeltaCalculatorStrikeFromDelta(_xll.qlBlackDeltaCalculator(,U$5,"Spot",1,1,1,G16%*SQRT($P16)),U$6)</f>
        <v>0.98193801296072625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1.0219379740493642</v>
      </c>
      <c r="X16" s="131">
        <f>_xll.qlBlackDeltaCalculatorStrikeFromDelta(_xll.qlBlackDeltaCalculator(,X$5,"Spot",1,1,1,J16%*SQRT($P16)),X$6)</f>
        <v>1.0393438456729851</v>
      </c>
      <c r="Y16" s="131">
        <f>_xll.qlBlackDeltaCalculatorStrikeFromDelta(_xll.qlBlackDeltaCalculator(,Y$5,"Spot",1,1,1,K16%*SQRT($P16)),Y$6)</f>
        <v>1.0636318019572517</v>
      </c>
      <c r="Z16" s="131">
        <f>_xll.qlBlackDeltaCalculatorStrikeFromDelta(_xll.qlBlackDeltaCalculator(,Z$5,"Spot",1,1,1,L16%*SQRT($P16)),Z$6)</f>
        <v>1.0833092790802783</v>
      </c>
      <c r="AA16" s="133">
        <f>_xll.qlBlackDeltaCalculatorStrikeFromDelta(_xll.qlBlackDeltaCalculator(,AA$5,"Spot",1,1,1,M16%*SQRT($P16)),AA$6)</f>
        <v>1.1141842299519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obj_000cc#0003</v>
      </c>
      <c r="AI16" s="161">
        <f>_xll.qlSabrInterpolatedSmileSectionMaxError(AH16)</f>
        <v>1.1634593161922308E-3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_xll.qlInterpolatedSmileSection(,O16,Q16:AA16,C16:M16*(SQRT(P16)/100),1)</f>
        <v>obj_000cd#0003</v>
      </c>
      <c r="AR16" t="str">
        <f>AO16</f>
        <v>obj_000cd#0003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_xll.qlBlackDeltaCalculatorStrikeFromDelta(_xll.qlBlackDeltaCalculator(,Q$5,"Spot",1,1,1,C17%*SQRT($P17)),Q$6)</f>
        <v>0.8899450068719198</v>
      </c>
      <c r="R17" s="131">
        <f>_xll.qlBlackDeltaCalculatorStrikeFromDelta(_xll.qlBlackDeltaCalculator(,R$5,"Spot",1,1,1,D17%*SQRT($P17)),R$6)</f>
        <v>0.91758394272102928</v>
      </c>
      <c r="S17" s="131">
        <f>_xll.qlBlackDeltaCalculatorStrikeFromDelta(_xll.qlBlackDeltaCalculator(,S$5,"Spot",1,1,1,E17%*SQRT($P17)),S$6)</f>
        <v>0.93577334650848076</v>
      </c>
      <c r="T17" s="131">
        <f>_xll.qlBlackDeltaCalculatorStrikeFromDelta(_xll.qlBlackDeltaCalculator(,T$5,"Spot",1,1,1,F17%*SQRT($P17)),T$6)</f>
        <v>0.95960935383630841</v>
      </c>
      <c r="U17" s="131">
        <f>_xll.qlBlackDeltaCalculatorStrikeFromDelta(_xll.qlBlackDeltaCalculator(,U$5,"Spot",1,1,1,G17%*SQRT($P17)),U$6)</f>
        <v>0.97787035019994095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1.0280319987783619</v>
      </c>
      <c r="X17" s="131">
        <f>_xll.qlBlackDeltaCalculatorStrikeFromDelta(_xll.qlBlackDeltaCalculator(,X$5,"Spot",1,1,1,J17%*SQRT($P17)),X$6)</f>
        <v>1.0501881647064182</v>
      </c>
      <c r="Y17" s="131">
        <f>_xll.qlBlackDeltaCalculatorStrikeFromDelta(_xll.qlBlackDeltaCalculator(,Y$5,"Spot",1,1,1,K17%*SQRT($P17)),Y$6)</f>
        <v>1.0810490574504006</v>
      </c>
      <c r="Z17" s="131">
        <f>_xll.qlBlackDeltaCalculatorStrikeFromDelta(_xll.qlBlackDeltaCalculator(,Z$5,"Spot",1,1,1,L17%*SQRT($P17)),Z$6)</f>
        <v>1.1075956447634816</v>
      </c>
      <c r="AA17" s="133">
        <f>_xll.qlBlackDeltaCalculatorStrikeFromDelta(_xll.qlBlackDeltaCalculator(,AA$5,"Spot",1,1,1,M17%*SQRT($P17)),AA$6)</f>
        <v>1.1488422065061259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obj_000d9#0003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_xll.qlInterpolatedSmileSection(,O17,Q17:AA17,C17:M17*(SQRT(P17)/100),1)</f>
        <v>obj_000da#0003</v>
      </c>
      <c r="AR17" t="str">
        <f>AO17</f>
        <v>obj_000da#0003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_xll.qlBlackDeltaCalculatorStrikeFromDelta(_xll.qlBlackDeltaCalculator(,Q$5,"Spot",1,1,1,C18%*SQRT($P18)),Q$6)</f>
        <v>0.86859777627362589</v>
      </c>
      <c r="R18" s="131">
        <f>_xll.qlBlackDeltaCalculatorStrikeFromDelta(_xll.qlBlackDeltaCalculator(,R$5,"Spot",1,1,1,D18%*SQRT($P18)),R$6)</f>
        <v>0.90327771276278479</v>
      </c>
      <c r="S18" s="131">
        <f>_xll.qlBlackDeltaCalculatorStrikeFromDelta(_xll.qlBlackDeltaCalculator(,S$5,"Spot",1,1,1,E18%*SQRT($P18)),S$6)</f>
        <v>0.92541570699865394</v>
      </c>
      <c r="T18" s="131">
        <f>_xll.qlBlackDeltaCalculatorStrikeFromDelta(_xll.qlBlackDeltaCalculator(,T$5,"Spot",1,1,1,F18%*SQRT($P18)),T$6)</f>
        <v>0.95312049365425278</v>
      </c>
      <c r="U18" s="131">
        <f>_xll.qlBlackDeltaCalculatorStrikeFromDelta(_xll.qlBlackDeltaCalculator(,U$5,"Spot",1,1,1,G18%*SQRT($P18)),U$6)</f>
        <v>0.97445054964021049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1.033430628242838</v>
      </c>
      <c r="X18" s="131">
        <f>_xll.qlBlackDeltaCalculatorStrikeFromDelta(_xll.qlBlackDeltaCalculator(,X$5,"Spot",1,1,1,J18%*SQRT($P18)),X$6)</f>
        <v>1.059704105862725</v>
      </c>
      <c r="Y18" s="131">
        <f>_xll.qlBlackDeltaCalculatorStrikeFromDelta(_xll.qlBlackDeltaCalculator(,Y$5,"Spot",1,1,1,K18%*SQRT($P18)),Y$6)</f>
        <v>1.097522951497292</v>
      </c>
      <c r="Z18" s="131">
        <f>_xll.qlBlackDeltaCalculatorStrikeFromDelta(_xll.qlBlackDeltaCalculator(,Z$5,"Spot",1,1,1,L18%*SQRT($P18)),Z$6)</f>
        <v>1.1292547935537638</v>
      </c>
      <c r="AA18" s="133">
        <f>_xll.qlBlackDeltaCalculatorStrikeFromDelta(_xll.qlBlackDeltaCalculator(,AA$5,"Spot",1,1,1,M18%*SQRT($P18)),AA$6)</f>
        <v>1.1798710381841295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obj_000e6#0003</v>
      </c>
      <c r="AI18" s="161">
        <f>_xll.qlSabrInterpolatedSmileSectionMaxError(AH18)</f>
        <v>1.6093420118461349E-3</v>
      </c>
      <c r="AJ18" s="162">
        <f>_xll.qlSabrInterpolatedSmileSectionAlpha(AH18)</f>
        <v>7.2078139622620135E-2</v>
      </c>
      <c r="AK18" s="161">
        <f>_xll.qlSabrInterpolatedSmileSectionBeta(AH18)</f>
        <v>0.7</v>
      </c>
      <c r="AL18" s="163">
        <f>_xll.qlSabrInterpolatedSmileSectionRho(AH18)</f>
        <v>0.14891458310614938</v>
      </c>
      <c r="AM18" s="164">
        <f>_xll.qlSabrInterpolatedSmileSectionNu(AH18)</f>
        <v>0.69201049811049353</v>
      </c>
      <c r="AN18" s="110" t="s">
        <v>66</v>
      </c>
      <c r="AO18" t="str">
        <f t="array" ref="AO18">_xll.qlInterpolatedSmileSection(,O18,Q18:AA18,C18:M18*(SQRT(P18)/100),1)</f>
        <v>obj_000e7#0003</v>
      </c>
      <c r="AR18" t="str">
        <f>AO18</f>
        <v>obj_000e7#0003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_xll.qlBlackDeltaCalculatorStrikeFromDelta(_xll.qlBlackDeltaCalculator(,Q$5,"Spot",1,1,1,C19%*SQRT($P19)),Q$6)</f>
        <v>0.83886973020816358</v>
      </c>
      <c r="R19" s="131">
        <f>_xll.qlBlackDeltaCalculatorStrikeFromDelta(_xll.qlBlackDeltaCalculator(,R$5,"Spot",1,1,1,D19%*SQRT($P19)),R$6)</f>
        <v>0.87893131848138262</v>
      </c>
      <c r="S19" s="131">
        <f>_xll.qlBlackDeltaCalculatorStrikeFromDelta(_xll.qlBlackDeltaCalculator(,S$5,"Spot",1,1,1,E19%*SQRT($P19)),S$6)</f>
        <v>0.90501489274390778</v>
      </c>
      <c r="T19" s="131">
        <f>_xll.qlBlackDeltaCalculatorStrikeFromDelta(_xll.qlBlackDeltaCalculator(,T$5,"Spot",1,1,1,F19%*SQRT($P19)),T$6)</f>
        <v>0.94116318666077703</v>
      </c>
      <c r="U19" s="131">
        <f>_xll.qlBlackDeltaCalculatorStrikeFromDelta(_xll.qlBlackDeltaCalculator(,U$5,"Spot",1,1,1,G19%*SQRT($P19)),U$6)</f>
        <v>0.96841058687308301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1.0434925727686166</v>
      </c>
      <c r="X19" s="131">
        <f>_xll.qlBlackDeltaCalculatorStrikeFromDelta(_xll.qlBlackDeltaCalculator(,X$5,"Spot",1,1,1,J19%*SQRT($P19)),X$6)</f>
        <v>1.0768265059841118</v>
      </c>
      <c r="Y19" s="131">
        <f>_xll.qlBlackDeltaCalculatorStrikeFromDelta(_xll.qlBlackDeltaCalculator(,Y$5,"Spot",1,1,1,K19%*SQRT($P19)),Y$6)</f>
        <v>1.1247896068816678</v>
      </c>
      <c r="Z19" s="131">
        <f>_xll.qlBlackDeltaCalculatorStrikeFromDelta(_xll.qlBlackDeltaCalculator(,Z$5,"Spot",1,1,1,L19%*SQRT($P19)),Z$6)</f>
        <v>1.1648865253060234</v>
      </c>
      <c r="AA19" s="133">
        <f>_xll.qlBlackDeltaCalculatorStrikeFromDelta(_xll.qlBlackDeltaCalculator(,AA$5,"Spot",1,1,1,M19%*SQRT($P19)),AA$6)</f>
        <v>1.2292570754536651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obj_000f3#0003</v>
      </c>
      <c r="AI19" s="161">
        <f>_xll.qlSabrInterpolatedSmileSectionMaxError(AH19)</f>
        <v>1.249954293674152E-3</v>
      </c>
      <c r="AJ19" s="162">
        <f>_xll.qlSabrInterpolatedSmileSectionAlpha(AH19)</f>
        <v>7.5201641640691264E-2</v>
      </c>
      <c r="AK19" s="161">
        <f>_xll.qlSabrInterpolatedSmileSectionBeta(AH19)</f>
        <v>0.7</v>
      </c>
      <c r="AL19" s="163">
        <f>_xll.qlSabrInterpolatedSmileSectionRho(AH19)</f>
        <v>0.1222727145897444</v>
      </c>
      <c r="AM19" s="164">
        <f>_xll.qlSabrInterpolatedSmileSectionNu(AH19)</f>
        <v>0.54621214888590097</v>
      </c>
      <c r="AN19" s="110" t="s">
        <v>67</v>
      </c>
      <c r="AO19" t="str">
        <f t="array" ref="AO19">_xll.qlInterpolatedSmileSection(,O19,Q19:AA19,C19:M19*(SQRT(P19)/100),1)</f>
        <v>obj_000f4#0003</v>
      </c>
      <c r="AR19" t="str">
        <f>AO19</f>
        <v>obj_000f4#0003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_xll.qlBlackDeltaCalculatorStrikeFromDelta(_xll.qlBlackDeltaCalculator(,Q$5,"Spot",1,1,1,C20%*SQRT($P20)),Q$6)</f>
        <v>0.81201084088659081</v>
      </c>
      <c r="R20" s="131">
        <f>_xll.qlBlackDeltaCalculatorStrikeFromDelta(_xll.qlBlackDeltaCalculator(,R$5,"Spot",1,1,1,D20%*SQRT($P20)),R$6)</f>
        <v>0.85851794263583214</v>
      </c>
      <c r="S20" s="131">
        <f>_xll.qlBlackDeltaCalculatorStrikeFromDelta(_xll.qlBlackDeltaCalculator(,S$5,"Spot",1,1,1,E20%*SQRT($P20)),S$6)</f>
        <v>0.88906672505539197</v>
      </c>
      <c r="T20" s="131">
        <f>_xll.qlBlackDeltaCalculatorStrikeFromDelta(_xll.qlBlackDeltaCalculator(,T$5,"Spot",1,1,1,F20%*SQRT($P20)),T$6)</f>
        <v>0.93157661775030576</v>
      </c>
      <c r="U20" s="131">
        <f>_xll.qlBlackDeltaCalculatorStrikeFromDelta(_xll.qlBlackDeltaCalculator(,U$5,"Spot",1,1,1,G20%*SQRT($P20)),U$6)</f>
        <v>0.96364883333944007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1.0523942762321472</v>
      </c>
      <c r="X20" s="131">
        <f>_xll.qlBlackDeltaCalculatorStrikeFromDelta(_xll.qlBlackDeltaCalculator(,X$5,"Spot",1,1,1,J20%*SQRT($P20)),X$6)</f>
        <v>1.0918540775627947</v>
      </c>
      <c r="Y20" s="131">
        <f>_xll.qlBlackDeltaCalculatorStrikeFromDelta(_xll.qlBlackDeltaCalculator(,Y$5,"Spot",1,1,1,K20%*SQRT($P20)),Y$6)</f>
        <v>1.1508040320510387</v>
      </c>
      <c r="Z20" s="131">
        <f>_xll.qlBlackDeltaCalculatorStrikeFromDelta(_xll.qlBlackDeltaCalculator(,Z$5,"Spot",1,1,1,L20%*SQRT($P20)),Z$6)</f>
        <v>1.197601690061207</v>
      </c>
      <c r="AA20" s="133">
        <f>_xll.qlBlackDeltaCalculatorStrikeFromDelta(_xll.qlBlackDeltaCalculator(,AA$5,"Spot",1,1,1,M20%*SQRT($P20)),AA$6)</f>
        <v>1.2754184277480745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obj_00100#0003</v>
      </c>
      <c r="AI20" s="161">
        <f>_xll.qlSabrInterpolatedSmileSectionMaxError(AH20)</f>
        <v>1.4229652779160357E-3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_xll.qlInterpolatedSmileSection(,O20,Q20:AA20,C20:M20*(SQRT(P20)/100),1)</f>
        <v>obj_00101#0003</v>
      </c>
      <c r="AR20" t="str">
        <f>AO20</f>
        <v>obj_00101#0003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_xll.qlBlackDeltaCalculatorStrikeFromDelta(_xll.qlBlackDeltaCalculator(,Q$5,"Spot",1,1,1,C21%*SQRT($P21)),Q$6)</f>
        <v>0.76210553910260526</v>
      </c>
      <c r="R21" s="131">
        <f>_xll.qlBlackDeltaCalculatorStrikeFromDelta(_xll.qlBlackDeltaCalculator(,R$5,"Spot",1,1,1,D21%*SQRT($P21)),R$6)</f>
        <v>0.82119621012930155</v>
      </c>
      <c r="S21" s="131">
        <f>_xll.qlBlackDeltaCalculatorStrikeFromDelta(_xll.qlBlackDeltaCalculator(,S$5,"Spot",1,1,1,E21%*SQRT($P21)),S$6)</f>
        <v>0.85953285300476123</v>
      </c>
      <c r="T21" s="131">
        <f>_xll.qlBlackDeltaCalculatorStrikeFromDelta(_xll.qlBlackDeltaCalculator(,T$5,"Spot",1,1,1,F21%*SQRT($P21)),T$6)</f>
        <v>0.91373800179811682</v>
      </c>
      <c r="U21" s="131">
        <f>_xll.qlBlackDeltaCalculatorStrikeFromDelta(_xll.qlBlackDeltaCalculator(,U$5,"Spot",1,1,1,G21%*SQRT($P21)),U$6)</f>
        <v>0.95522932834453866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1.0701367931733801</v>
      </c>
      <c r="X21" s="131">
        <f>_xll.qlBlackDeltaCalculatorStrikeFromDelta(_xll.qlBlackDeltaCalculator(,X$5,"Spot",1,1,1,J21%*SQRT($P21)),X$6)</f>
        <v>1.1208561120600773</v>
      </c>
      <c r="Y21" s="131">
        <f>_xll.qlBlackDeltaCalculatorStrikeFromDelta(_xll.qlBlackDeltaCalculator(,Y$5,"Spot",1,1,1,K21%*SQRT($P21)),Y$6)</f>
        <v>1.1967586364293359</v>
      </c>
      <c r="Z21" s="131">
        <f>_xll.qlBlackDeltaCalculatorStrikeFromDelta(_xll.qlBlackDeltaCalculator(,Z$5,"Spot",1,1,1,L21%*SQRT($P21)),Z$6)</f>
        <v>1.2575432582321999</v>
      </c>
      <c r="AA21" s="133">
        <f>_xll.qlBlackDeltaCalculatorStrikeFromDelta(_xll.qlBlackDeltaCalculator(,AA$5,"Spot",1,1,1,M21%*SQRT($P21)),AA$6)</f>
        <v>1.3599996076001553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obj_0010d#0003</v>
      </c>
      <c r="AI21" s="161">
        <f>_xll.qlSabrInterpolatedSmileSectionMaxError(AH21)</f>
        <v>1.0998134659450792E-3</v>
      </c>
      <c r="AJ21" s="162">
        <f>_xll.qlSabrInterpolatedSmileSectionAlpha(AH21)</f>
        <v>8.1138568841766692E-2</v>
      </c>
      <c r="AK21" s="161">
        <f>_xll.qlSabrInterpolatedSmileSectionBeta(AH21)</f>
        <v>0.7</v>
      </c>
      <c r="AL21" s="163">
        <f>_xll.qlSabrInterpolatedSmileSectionRho(AH21)</f>
        <v>6.0723909056765363E-2</v>
      </c>
      <c r="AM21" s="164">
        <f>_xll.qlSabrInterpolatedSmileSectionNu(AH21)</f>
        <v>0.38109636534438274</v>
      </c>
      <c r="AN21" s="110" t="s">
        <v>69</v>
      </c>
      <c r="AO21" t="str">
        <f t="array" ref="AO21">_xll.qlInterpolatedSmileSection(,O21,Q21:AA21,C21:M21*(SQRT(P21)/100),1)</f>
        <v>obj_0010e#0003</v>
      </c>
      <c r="AR21" t="str">
        <f>AO21</f>
        <v>obj_0010e#0003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_xll.qlBlackDeltaCalculatorStrikeFromDelta(_xll.qlBlackDeltaCalculator(,Q$5,"Spot",1,1,1,C22%*SQRT($P22)),Q$6)</f>
        <v>0.7212902953248288</v>
      </c>
      <c r="R22" s="131">
        <f>_xll.qlBlackDeltaCalculatorStrikeFromDelta(_xll.qlBlackDeltaCalculator(,R$5,"Spot",1,1,1,D22%*SQRT($P22)),R$6)</f>
        <v>0.78978474556897293</v>
      </c>
      <c r="S22" s="131">
        <f>_xll.qlBlackDeltaCalculatorStrikeFromDelta(_xll.qlBlackDeltaCalculator(,S$5,"Spot",1,1,1,E22%*SQRT($P22)),S$6)</f>
        <v>0.83427444586888222</v>
      </c>
      <c r="T22" s="131">
        <f>_xll.qlBlackDeltaCalculatorStrikeFromDelta(_xll.qlBlackDeltaCalculator(,T$5,"Spot",1,1,1,F22%*SQRT($P22)),T$6)</f>
        <v>0.89857603917757323</v>
      </c>
      <c r="U22" s="131">
        <f>_xll.qlBlackDeltaCalculatorStrikeFromDelta(_xll.qlBlackDeltaCalculator(,U$5,"Spot",1,1,1,G22%*SQRT($P22)),U$6)</f>
        <v>0.94848026422738463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1.0876551003383246</v>
      </c>
      <c r="X22" s="131">
        <f>_xll.qlBlackDeltaCalculatorStrikeFromDelta(_xll.qlBlackDeltaCalculator(,X$5,"Spot",1,1,1,J22%*SQRT($P22)),X$6)</f>
        <v>1.1488632378961505</v>
      </c>
      <c r="Y22" s="131">
        <f>_xll.qlBlackDeltaCalculatorStrikeFromDelta(_xll.qlBlackDeltaCalculator(,Y$5,"Spot",1,1,1,K22%*SQRT($P22)),Y$6)</f>
        <v>1.2394398853412234</v>
      </c>
      <c r="Z22" s="131">
        <f>_xll.qlBlackDeltaCalculatorStrikeFromDelta(_xll.qlBlackDeltaCalculator(,Z$5,"Spot",1,1,1,L22%*SQRT($P22)),Z$6)</f>
        <v>1.3169067904876817</v>
      </c>
      <c r="AA22" s="133">
        <f>_xll.qlBlackDeltaCalculatorStrikeFromDelta(_xll.qlBlackDeltaCalculator(,AA$5,"Spot",1,1,1,M22%*SQRT($P22)),AA$6)</f>
        <v>1.4436250300882505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obj_0011a#0003</v>
      </c>
      <c r="AI22" s="161">
        <f>_xll.qlSabrInterpolatedSmileSectionMaxError(AH22)</f>
        <v>1.4221520131953852E-3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_xll.qlInterpolatedSmileSection(,O22,Q22:AA22,C22:M22*(SQRT(P22)/100),1)</f>
        <v>obj_0011b#0003</v>
      </c>
      <c r="AR22" t="str">
        <f>AO22</f>
        <v>obj_0011b#0003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_xll.qlBlackDeltaCalculatorStrikeFromDelta(_xll.qlBlackDeltaCalculator(,Q$5,"Spot",1,1,1,C23%*SQRT($P23)),Q$6)</f>
        <v>0.6869538102589996</v>
      </c>
      <c r="R23" s="131">
        <f>_xll.qlBlackDeltaCalculatorStrikeFromDelta(_xll.qlBlackDeltaCalculator(,R$5,"Spot",1,1,1,D23%*SQRT($P23)),R$6)</f>
        <v>0.76309524908866333</v>
      </c>
      <c r="S23" s="131">
        <f>_xll.qlBlackDeltaCalculatorStrikeFromDelta(_xll.qlBlackDeltaCalculator(,S$5,"Spot",1,1,1,E23%*SQRT($P23)),S$6)</f>
        <v>0.81255927498701297</v>
      </c>
      <c r="T23" s="131">
        <f>_xll.qlBlackDeltaCalculatorStrikeFromDelta(_xll.qlBlackDeltaCalculator(,T$5,"Spot",1,1,1,F23%*SQRT($P23)),T$6)</f>
        <v>0.88564854634251589</v>
      </c>
      <c r="U23" s="131">
        <f>_xll.qlBlackDeltaCalculatorStrikeFromDelta(_xll.qlBlackDeltaCalculator(,U$5,"Spot",1,1,1,G23%*SQRT($P23)),U$6)</f>
        <v>0.94308408684131517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1.1048482366082666</v>
      </c>
      <c r="X23" s="131">
        <f>_xll.qlBlackDeltaCalculatorStrikeFromDelta(_xll.qlBlackDeltaCalculator(,X$5,"Spot",1,1,1,J23%*SQRT($P23)),X$6)</f>
        <v>1.1766442192386177</v>
      </c>
      <c r="Y23" s="131">
        <f>_xll.qlBlackDeltaCalculatorStrikeFromDelta(_xll.qlBlackDeltaCalculator(,Y$5,"Spot",1,1,1,K23%*SQRT($P23)),Y$6)</f>
        <v>1.2864391102186725</v>
      </c>
      <c r="Z23" s="131">
        <f>_xll.qlBlackDeltaCalculatorStrikeFromDelta(_xll.qlBlackDeltaCalculator(,Z$5,"Spot",1,1,1,L23%*SQRT($P23)),Z$6)</f>
        <v>1.3772027098413699</v>
      </c>
      <c r="AA23" s="133">
        <f>_xll.qlBlackDeltaCalculatorStrikeFromDelta(_xll.qlBlackDeltaCalculator(,AA$5,"Spot",1,1,1,M23%*SQRT($P23)),AA$6)</f>
        <v>1.5297051498198755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obj_00127#0003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_xll.qlInterpolatedSmileSection(,O23,Q23:AA23,C23:M23*(SQRT(P23)/100),1)</f>
        <v>obj_00128#0003</v>
      </c>
      <c r="AR23" t="str">
        <f>AO23</f>
        <v>obj_00128#0003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_xll.qlBlackDeltaCalculatorStrikeFromDelta(_xll.qlBlackDeltaCalculator(,Q$5,"Spot",1,1,1,C24%*SQRT($P24)),Q$6)</f>
        <v>0.65993062845418138</v>
      </c>
      <c r="R24" s="131">
        <f>_xll.qlBlackDeltaCalculatorStrikeFromDelta(_xll.qlBlackDeltaCalculator(,R$5,"Spot",1,1,1,D24%*SQRT($P24)),R$6)</f>
        <v>0.7418550831682853</v>
      </c>
      <c r="S24" s="131">
        <f>_xll.qlBlackDeltaCalculatorStrikeFromDelta(_xll.qlBlackDeltaCalculator(,S$5,"Spot",1,1,1,E24%*SQRT($P24)),S$6)</f>
        <v>0.79654215787945415</v>
      </c>
      <c r="T24" s="131">
        <f>_xll.qlBlackDeltaCalculatorStrikeFromDelta(_xll.qlBlackDeltaCalculator(,T$5,"Spot",1,1,1,F24%*SQRT($P24)),T$6)</f>
        <v>0.87645162366172902</v>
      </c>
      <c r="U24" s="131">
        <f>_xll.qlBlackDeltaCalculatorStrikeFromDelta(_xll.qlBlackDeltaCalculator(,U$5,"Spot",1,1,1,G24%*SQRT($P24)),U$6)</f>
        <v>0.93989399756329883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1.1216760294135866</v>
      </c>
      <c r="X24" s="131">
        <f>_xll.qlBlackDeltaCalculatorStrikeFromDelta(_xll.qlBlackDeltaCalculator(,X$5,"Spot",1,1,1,J24%*SQRT($P24)),X$6)</f>
        <v>1.202457045113335</v>
      </c>
      <c r="Y24" s="131">
        <f>_xll.qlBlackDeltaCalculatorStrikeFromDelta(_xll.qlBlackDeltaCalculator(,Y$5,"Spot",1,1,1,K24%*SQRT($P24)),Y$6)</f>
        <v>1.3261523931902517</v>
      </c>
      <c r="Z24" s="131">
        <f>_xll.qlBlackDeltaCalculatorStrikeFromDelta(_xll.qlBlackDeltaCalculator(,Z$5,"Spot",1,1,1,L24%*SQRT($P24)),Z$6)</f>
        <v>1.4278748957771505</v>
      </c>
      <c r="AA24" s="133">
        <f>_xll.qlBlackDeltaCalculatorStrikeFromDelta(_xll.qlBlackDeltaCalculator(,AA$5,"Spot",1,1,1,M24%*SQRT($P24)),AA$6)</f>
        <v>1.6026342612261175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obj_00134#0003</v>
      </c>
      <c r="AI24" s="161">
        <f>_xll.qlSabrInterpolatedSmileSectionMaxError(AH24)</f>
        <v>1.2913912038452352E-3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_xll.qlInterpolatedSmileSection(,O24,Q24:AA24,C24:M24*(SQRT(P24)/100),1)</f>
        <v>obj_00135#0003</v>
      </c>
      <c r="AR24" t="str">
        <f>AO24</f>
        <v>obj_00135#0003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_xll.qlBlackDeltaCalculatorStrikeFromDelta(_xll.qlBlackDeltaCalculator(,Q$5,"Spot",1,1,1,C25%*SQRT($P25)),Q$6)</f>
        <v>0.63694593698644342</v>
      </c>
      <c r="R25" s="131">
        <f>_xll.qlBlackDeltaCalculatorStrikeFromDelta(_xll.qlBlackDeltaCalculator(,R$5,"Spot",1,1,1,D25%*SQRT($P25)),R$6)</f>
        <v>0.7239937251638966</v>
      </c>
      <c r="S25" s="131">
        <f>_xll.qlBlackDeltaCalculatorStrikeFromDelta(_xll.qlBlackDeltaCalculator(,S$5,"Spot",1,1,1,E25%*SQRT($P25)),S$6)</f>
        <v>0.78241446272457271</v>
      </c>
      <c r="T25" s="131">
        <f>_xll.qlBlackDeltaCalculatorStrikeFromDelta(_xll.qlBlackDeltaCalculator(,T$5,"Spot",1,1,1,F25%*SQRT($P25)),T$6)</f>
        <v>0.86835176589976526</v>
      </c>
      <c r="U25" s="131">
        <f>_xll.qlBlackDeltaCalculatorStrikeFromDelta(_xll.qlBlackDeltaCalculator(,U$5,"Spot",1,1,1,G25%*SQRT($P25)),U$6)</f>
        <v>0.93732248900447579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1.1383106866224051</v>
      </c>
      <c r="X25" s="131">
        <f>_xll.qlBlackDeltaCalculatorStrikeFromDelta(_xll.qlBlackDeltaCalculator(,X$5,"Spot",1,1,1,J25%*SQRT($P25)),X$6)</f>
        <v>1.2253132497171606</v>
      </c>
      <c r="Y25" s="131">
        <f>_xll.qlBlackDeltaCalculatorStrikeFromDelta(_xll.qlBlackDeltaCalculator(,Y$5,"Spot",1,1,1,K25%*SQRT($P25)),Y$6)</f>
        <v>1.3638059355434207</v>
      </c>
      <c r="Z25" s="131">
        <f>_xll.qlBlackDeltaCalculatorStrikeFromDelta(_xll.qlBlackDeltaCalculator(,Z$5,"Spot",1,1,1,L25%*SQRT($P25)),Z$6)</f>
        <v>1.4773367004927143</v>
      </c>
      <c r="AA25" s="133">
        <f>_xll.qlBlackDeltaCalculatorStrikeFromDelta(_xll.qlBlackDeltaCalculator(,AA$5,"Spot",1,1,1,M25%*SQRT($P25)),AA$6)</f>
        <v>1.6737748181760885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obj_00141#0003</v>
      </c>
      <c r="AI25" s="161">
        <f>_xll.qlSabrInterpolatedSmileSectionMaxError(AH25)</f>
        <v>1.3378060806738395E-3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_xll.qlInterpolatedSmileSection(,O25,Q25:AA25,C25:M25*(SQRT(P25)/100),1)</f>
        <v>obj_00142#0003</v>
      </c>
      <c r="AR25" t="str">
        <f>AO25</f>
        <v>obj_00142#0003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_xll.qlBlackDeltaCalculatorStrikeFromDelta(_xll.qlBlackDeltaCalculator(,Q$5,"Spot",1,1,1,C26%*SQRT($P26)),Q$6)</f>
        <v>0.57965015783067286</v>
      </c>
      <c r="R26" s="131">
        <f>_xll.qlBlackDeltaCalculatorStrikeFromDelta(_xll.qlBlackDeltaCalculator(,R$5,"Spot",1,1,1,D26%*SQRT($P26)),R$6)</f>
        <v>0.67883092519511012</v>
      </c>
      <c r="S26" s="131">
        <f>_xll.qlBlackDeltaCalculatorStrikeFromDelta(_xll.qlBlackDeltaCalculator(,S$5,"Spot",1,1,1,E26%*SQRT($P26)),S$6)</f>
        <v>0.74702766249579322</v>
      </c>
      <c r="T26" s="131">
        <f>_xll.qlBlackDeltaCalculatorStrikeFromDelta(_xll.qlBlackDeltaCalculator(,T$5,"Spot",1,1,1,F26%*SQRT($P26)),T$6)</f>
        <v>0.8487791069637366</v>
      </c>
      <c r="U26" s="131">
        <f>_xll.qlBlackDeltaCalculatorStrikeFromDelta(_xll.qlBlackDeltaCalculator(,U$5,"Spot",1,1,1,G26%*SQRT($P26)),U$6)</f>
        <v>0.93115331652313016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1.1790205924510246</v>
      </c>
      <c r="X26" s="131">
        <f>_xll.qlBlackDeltaCalculatorStrikeFromDelta(_xll.qlBlackDeltaCalculator(,X$5,"Spot",1,1,1,J26%*SQRT($P26)),X$6)</f>
        <v>1.295593821268922</v>
      </c>
      <c r="Y26" s="131">
        <f>_xll.qlBlackDeltaCalculatorStrikeFromDelta(_xll.qlBlackDeltaCalculator(,Y$5,"Spot",1,1,1,K26%*SQRT($P26)),Y$6)</f>
        <v>1.4764315152583041</v>
      </c>
      <c r="Z26" s="131">
        <f>_xll.qlBlackDeltaCalculatorStrikeFromDelta(_xll.qlBlackDeltaCalculator(,Z$5,"Spot",1,1,1,L26%*SQRT($P26)),Z$6)</f>
        <v>1.6261467452084393</v>
      </c>
      <c r="AA26" s="133">
        <f>_xll.qlBlackDeltaCalculatorStrikeFromDelta(_xll.qlBlackDeltaCalculator(,AA$5,"Spot",1,1,1,M26%*SQRT($P26)),AA$6)</f>
        <v>1.892381348222395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obj_0014e#0003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_xll.qlInterpolatedSmileSection(,O26,Q26:AA26,C26:M26*(SQRT(P26)/100),1)</f>
        <v>obj_0014f#0003</v>
      </c>
      <c r="AR26" t="str">
        <f>AO26</f>
        <v>obj_0014f#0003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_xll.qlBlackDeltaCalculatorStrikeFromDelta(_xll.qlBlackDeltaCalculator(,Q$5,"Spot",1,1,1,C27%*SQRT($P27)),Q$6)</f>
        <v>0.53969983721334813</v>
      </c>
      <c r="R27" s="131">
        <f>_xll.qlBlackDeltaCalculatorStrikeFromDelta(_xll.qlBlackDeltaCalculator(,R$5,"Spot",1,1,1,D27%*SQRT($P27)),R$6)</f>
        <v>0.64072883549719184</v>
      </c>
      <c r="S27" s="131">
        <f>_xll.qlBlackDeltaCalculatorStrikeFromDelta(_xll.qlBlackDeltaCalculator(,S$5,"Spot",1,1,1,E27%*SQRT($P27)),S$6)</f>
        <v>0.71485403912207424</v>
      </c>
      <c r="T27" s="131">
        <f>_xll.qlBlackDeltaCalculatorStrikeFromDelta(_xll.qlBlackDeltaCalculator(,T$5,"Spot",1,1,1,F27%*SQRT($P27)),T$6)</f>
        <v>0.83064354472603097</v>
      </c>
      <c r="U27" s="131">
        <f>_xll.qlBlackDeltaCalculatorStrikeFromDelta(_xll.qlBlackDeltaCalculator(,U$5,"Spot",1,1,1,G27%*SQRT($P27)),U$6)</f>
        <v>0.92848957739154203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1.240576694301627</v>
      </c>
      <c r="X27" s="131">
        <f>_xll.qlBlackDeltaCalculatorStrikeFromDelta(_xll.qlBlackDeltaCalculator(,X$5,"Spot",1,1,1,J27%*SQRT($P27)),X$6)</f>
        <v>1.3940178881639618</v>
      </c>
      <c r="Y27" s="131">
        <f>_xll.qlBlackDeltaCalculatorStrikeFromDelta(_xll.qlBlackDeltaCalculator(,Y$5,"Spot",1,1,1,K27%*SQRT($P27)),Y$6)</f>
        <v>1.6320517992136647</v>
      </c>
      <c r="Z27" s="131">
        <f>_xll.qlBlackDeltaCalculatorStrikeFromDelta(_xll.qlBlackDeltaCalculator(,Z$5,"Spot",1,1,1,L27%*SQRT($P27)),Z$6)</f>
        <v>1.8244649566063031</v>
      </c>
      <c r="AA27" s="133">
        <f>_xll.qlBlackDeltaCalculatorStrikeFromDelta(_xll.qlBlackDeltaCalculator(,AA$5,"Spot",1,1,1,M27%*SQRT($P27)),AA$6)</f>
        <v>2.1605779180441993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obj_0015b#0003</v>
      </c>
      <c r="AI27" s="161">
        <f>_xll.qlSabrInterpolatedSmileSectionMaxError(AH27)</f>
        <v>1.4820357371035514E-3</v>
      </c>
      <c r="AJ27" s="162">
        <f>_xll.qlSabrInterpolatedSmileSectionAlpha(AH27)</f>
        <v>9.3809619259990429E-2</v>
      </c>
      <c r="AK27" s="161">
        <f>_xll.qlSabrInterpolatedSmileSectionBeta(AH27)</f>
        <v>0.7</v>
      </c>
      <c r="AL27" s="163">
        <f>_xll.qlSabrInterpolatedSmileSectionRho(AH27)</f>
        <v>0.11636028251727126</v>
      </c>
      <c r="AM27" s="164">
        <f>_xll.qlSabrInterpolatedSmileSectionNu(AH27)</f>
        <v>0.14559479086838198</v>
      </c>
      <c r="AN27" s="110" t="s">
        <v>75</v>
      </c>
      <c r="AO27" t="str">
        <f t="array" ref="AO27">_xll.qlInterpolatedSmileSection(,O27,Q27:AA27,C27:M27*(SQRT(P27)/100),1)</f>
        <v>obj_0015c#0003</v>
      </c>
      <c r="AR27" t="str">
        <f>AO27</f>
        <v>obj_0015c#0003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_xll.qlBlackDeltaCalculatorStrikeFromDelta(_xll.qlBlackDeltaCalculator(,Q$5,"Spot",1,1,1,C28%*SQRT($P28)),Q$6)</f>
        <v>0.50837030374119208</v>
      </c>
      <c r="R28" s="131">
        <f>_xll.qlBlackDeltaCalculatorStrikeFromDelta(_xll.qlBlackDeltaCalculator(,R$5,"Spot",1,1,1,D28%*SQRT($P28)),R$6)</f>
        <v>0.61274319085475148</v>
      </c>
      <c r="S28" s="131">
        <f>_xll.qlBlackDeltaCalculatorStrikeFromDelta(_xll.qlBlackDeltaCalculator(,S$5,"Spot",1,1,1,E28%*SQRT($P28)),S$6)</f>
        <v>0.69145472388171458</v>
      </c>
      <c r="T28" s="131">
        <f>_xll.qlBlackDeltaCalculatorStrikeFromDelta(_xll.qlBlackDeltaCalculator(,T$5,"Spot",1,1,1,F28%*SQRT($P28)),T$6)</f>
        <v>0.81852238017086654</v>
      </c>
      <c r="U28" s="131">
        <f>_xll.qlBlackDeltaCalculatorStrikeFromDelta(_xll.qlBlackDeltaCalculator(,U$5,"Spot",1,1,1,G28%*SQRT($P28)),U$6)</f>
        <v>0.92951082165347942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1.2996513531598333</v>
      </c>
      <c r="X28" s="131">
        <f>_xll.qlBlackDeltaCalculatorStrikeFromDelta(_xll.qlBlackDeltaCalculator(,X$5,"Spot",1,1,1,J28%*SQRT($P28)),X$6)</f>
        <v>1.4873617690495591</v>
      </c>
      <c r="Y28" s="131">
        <f>_xll.qlBlackDeltaCalculatorStrikeFromDelta(_xll.qlBlackDeltaCalculator(,Y$5,"Spot",1,1,1,K28%*SQRT($P28)),Y$6)</f>
        <v>1.7760304091905281</v>
      </c>
      <c r="Z28" s="131">
        <f>_xll.qlBlackDeltaCalculatorStrikeFromDelta(_xll.qlBlackDeltaCalculator(,Z$5,"Spot",1,1,1,L28%*SQRT($P28)),Z$6)</f>
        <v>2.0084986347001399</v>
      </c>
      <c r="AA28" s="133">
        <f>_xll.qlBlackDeltaCalculatorStrikeFromDelta(_xll.qlBlackDeltaCalculator(,AA$5,"Spot",1,1,1,M28%*SQRT($P28)),AA$6)</f>
        <v>2.416700957615189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obj_00168#0003</v>
      </c>
      <c r="AI28" s="161">
        <f>_xll.qlSabrInterpolatedSmileSectionMaxError(AH28)</f>
        <v>1.4303094760485802E-3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_xll.qlInterpolatedSmileSection(,O28,Q28:AA28,C28:M28*(SQRT(P28)/100),1)</f>
        <v>obj_00169#0003</v>
      </c>
      <c r="AR28" t="str">
        <f>AO28</f>
        <v>obj_00169#0003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_xll.qlBlackDeltaCalculatorStrikeFromDelta(_xll.qlBlackDeltaCalculator(,Q$5,"Spot",1,1,1,C29%*SQRT($P29)),Q$6)</f>
        <v>0.48371235052134631</v>
      </c>
      <c r="R29" s="135">
        <f>_xll.qlBlackDeltaCalculatorStrikeFromDelta(_xll.qlBlackDeltaCalculator(,R$5,"Spot",1,1,1,D29%*SQRT($P29)),R$6)</f>
        <v>0.59111162583250498</v>
      </c>
      <c r="S29" s="135">
        <f>_xll.qlBlackDeltaCalculatorStrikeFromDelta(_xll.qlBlackDeltaCalculator(,S$5,"Spot",1,1,1,E29%*SQRT($P29)),S$6)</f>
        <v>0.67356129492759143</v>
      </c>
      <c r="T29" s="135">
        <f>_xll.qlBlackDeltaCalculatorStrikeFromDelta(_xll.qlBlackDeltaCalculator(,T$5,"Spot",1,1,1,F29%*SQRT($P29)),T$6)</f>
        <v>0.81017311864654062</v>
      </c>
      <c r="U29" s="135">
        <f>_xll.qlBlackDeltaCalculatorStrikeFromDelta(_xll.qlBlackDeltaCalculator(,U$5,"Spot",1,1,1,G29%*SQRT($P29)),U$6)</f>
        <v>0.93289787186461204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1.3575441972747269</v>
      </c>
      <c r="X29" s="135">
        <f>_xll.qlBlackDeltaCalculatorStrikeFromDelta(_xll.qlBlackDeltaCalculator(,X$5,"Spot",1,1,1,J29%*SQRT($P29)),X$6)</f>
        <v>1.5760759149940908</v>
      </c>
      <c r="Y29" s="135">
        <f>_xll.qlBlackDeltaCalculatorStrikeFromDelta(_xll.qlBlackDeltaCalculator(,Y$5,"Spot",1,1,1,K29%*SQRT($P29)),Y$6)</f>
        <v>1.9118761610830781</v>
      </c>
      <c r="Z29" s="135">
        <f>_xll.qlBlackDeltaCalculatorStrikeFromDelta(_xll.qlBlackDeltaCalculator(,Z$5,"Spot",1,1,1,L29%*SQRT($P29)),Z$6)</f>
        <v>2.1844058276805809</v>
      </c>
      <c r="AA29" s="137">
        <f>_xll.qlBlackDeltaCalculatorStrikeFromDelta(_xll.qlBlackDeltaCalculator(,AA$5,"Spot",1,1,1,M29%*SQRT($P29)),AA$6)</f>
        <v>2.6692743955325677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obj_00175#0003</v>
      </c>
      <c r="AI29" s="166">
        <f>_xll.qlSabrInterpolatedSmileSectionMaxError(AH29)</f>
        <v>1.146821341702256E-3</v>
      </c>
      <c r="AJ29" s="167">
        <f>_xll.qlSabrInterpolatedSmileSectionAlpha(AH29)</f>
        <v>9.4229303329099998E-2</v>
      </c>
      <c r="AK29" s="166">
        <f>_xll.qlSabrInterpolatedSmileSectionBeta(AH29)</f>
        <v>0.7</v>
      </c>
      <c r="AL29" s="168">
        <f>_xll.qlSabrInterpolatedSmileSectionRho(AH29)</f>
        <v>0.26049354479676667</v>
      </c>
      <c r="AM29" s="169">
        <f>_xll.qlSabrInterpolatedSmileSectionNu(AH29)</f>
        <v>9.1500508236738248E-2</v>
      </c>
      <c r="AN29" s="111" t="s">
        <v>76</v>
      </c>
      <c r="AO29" t="str">
        <f t="array" ref="AO29">_xll.qlInterpolatedSmileSection(,O29,Q29:AA29,C29:M29*(SQRT(P29)/100),1)</f>
        <v>obj_00176#0003</v>
      </c>
      <c r="AR29" t="str">
        <f>AO29</f>
        <v>obj_00176#0003</v>
      </c>
    </row>
    <row r="31" spans="2:44">
      <c r="B31" s="113" t="s">
        <v>92</v>
      </c>
      <c r="C31" s="154" t="str">
        <f>_xll.qlSmiledSurface(,AH7:AH20,C2,"NullCalendar","Following","Act/365 (Fixed)")</f>
        <v>obj_00177#0003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9"/>
  <sheetViews>
    <sheetView showGridLines="0" zoomScale="70" zoomScaleNormal="70" workbookViewId="0">
      <selection activeCell="E31" sqref="E31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96">
        <f>_xll.qlSettingsEvaluationDate()</f>
        <v>43018</v>
      </c>
      <c r="D2" s="296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_xll.qlBlackDeltaCalculatorStrikeFromDelta(_xll.qlBlackDeltaCalculator(,Q$5,"Spot",1,1,1,C7%*SQRT($P7)),Q$6)</f>
        <v>0.99062800543374674</v>
      </c>
      <c r="R7" s="127">
        <f>_xll.qlBlackDeltaCalculatorStrikeFromDelta(_xll.qlBlackDeltaCalculator(,R$5,"Spot",1,1,1,D7%*SQRT($P7)),R$6)</f>
        <v>0.99287371103082611</v>
      </c>
      <c r="S7" s="127">
        <f>_xll.qlBlackDeltaCalculatorStrikeFromDelta(_xll.qlBlackDeltaCalculator(,S$5,"Spot",1,1,1,E7%*SQRT($P7)),S$6)</f>
        <v>0.9943672168964921</v>
      </c>
      <c r="T7" s="127">
        <f>_xll.qlBlackDeltaCalculatorStrikeFromDelta(_xll.qlBlackDeltaCalculator(,T$5,"Spot",1,1,1,F7%*SQRT($P7)),T$6)</f>
        <v>0.9963986883865259</v>
      </c>
      <c r="U7" s="127">
        <f>_xll.qlBlackDeltaCalculatorStrikeFromDelta(_xll.qlBlackDeltaCalculator(,U$5,"Spot",1,1,1,G7%*SQRT($P7)),U$6)</f>
        <v>0.99796271354680033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1.0020996210969677</v>
      </c>
      <c r="X7" s="127">
        <f>_xll.qlBlackDeltaCalculatorStrikeFromDelta(_xll.qlBlackDeltaCalculator(,X$5,"Spot",1,1,1,J7%*SQRT($P7)),X$6)</f>
        <v>1.0037290009710598</v>
      </c>
      <c r="Y7" s="127">
        <f>_xll.qlBlackDeltaCalculatorStrikeFromDelta(_xll.qlBlackDeltaCalculator(,Y$5,"Spot",1,1,1,K7%*SQRT($P7)),Y$6)</f>
        <v>1.0058812315428802</v>
      </c>
      <c r="Z7" s="127">
        <f>_xll.qlBlackDeltaCalculatorStrikeFromDelta(_xll.qlBlackDeltaCalculator(,Z$5,"Spot",1,1,1,L7%*SQRT($P7)),Z$6)</f>
        <v>1.0074940095382097</v>
      </c>
      <c r="AA7" s="129">
        <f>_xll.qlBlackDeltaCalculatorStrikeFromDelta(_xll.qlBlackDeltaCalculator(,AA$5,"Spot",1,1,1,M7%*SQRT($P7)),AA$6)</f>
        <v>1.0099414109814295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obj_00183#0003</v>
      </c>
      <c r="AI7" s="156">
        <f>_xll.qlSabrInterpolatedSmileSectionMaxError(AH7)</f>
        <v>6.1586313922556979E-4</v>
      </c>
      <c r="AJ7" s="157">
        <f>_xll.qlSabrInterpolatedSmileSectionAlpha(AH7)</f>
        <v>0.10024812376727306</v>
      </c>
      <c r="AK7" s="156">
        <f>_xll.qlSabrInterpolatedSmileSectionBeta(AH7)</f>
        <v>0.7</v>
      </c>
      <c r="AL7" s="158">
        <f>_xll.qlSabrInterpolatedSmileSectionRho(AH7)</f>
        <v>6.9587705209213188E-2</v>
      </c>
      <c r="AM7" s="159">
        <f>_xll.qlSabrInterpolatedSmileSectionNu(AH7)</f>
        <v>8.8802968130702684</v>
      </c>
      <c r="AN7" s="109" t="s">
        <v>55</v>
      </c>
      <c r="AO7" t="str">
        <f t="array" ref="AO7">_xll.qlInterpolatedSmileSection(,O7,Q7:AA7,C7:M7*(SQRT(P7)/100),1)</f>
        <v>obj_00184#0003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_xll.qlBlackDeltaCalculatorStrikeFromDelta(_xll.qlBlackDeltaCalculator(,Q$5,"Spot",1,1,1,C8%*SQRT($P8)),Q$6)</f>
        <v>0.97958241069527108</v>
      </c>
      <c r="R8" s="131">
        <f>_xll.qlBlackDeltaCalculatorStrikeFromDelta(_xll.qlBlackDeltaCalculator(,R$5,"Spot",1,1,1,D8%*SQRT($P8)),R$6)</f>
        <v>0.98445544063956936</v>
      </c>
      <c r="S8" s="131">
        <f>_xll.qlBlackDeltaCalculatorStrikeFromDelta(_xll.qlBlackDeltaCalculator(,S$5,"Spot",1,1,1,E8%*SQRT($P8)),S$6)</f>
        <v>0.98764816397061517</v>
      </c>
      <c r="T8" s="131">
        <f>_xll.qlBlackDeltaCalculatorStrikeFromDelta(_xll.qlBlackDeltaCalculator(,T$5,"Spot",1,1,1,F8%*SQRT($P8)),T$6)</f>
        <v>0.99209231742712745</v>
      </c>
      <c r="U8" s="131">
        <f>_xll.qlBlackDeltaCalculatorStrikeFromDelta(_xll.qlBlackDeltaCalculator(,U$5,"Spot",1,1,1,G8%*SQRT($P8)),U$6)</f>
        <v>0.99555127334694016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1.0046515063578556</v>
      </c>
      <c r="X8" s="131">
        <f>_xll.qlBlackDeltaCalculatorStrikeFromDelta(_xll.qlBlackDeltaCalculator(,X$5,"Spot",1,1,1,J8%*SQRT($P8)),X$6)</f>
        <v>1.0082470432583086</v>
      </c>
      <c r="Y8" s="131">
        <f>_xll.qlBlackDeltaCalculatorStrikeFromDelta(_xll.qlBlackDeltaCalculator(,Y$5,"Spot",1,1,1,K8%*SQRT($P8)),Y$6)</f>
        <v>1.012933081139743</v>
      </c>
      <c r="Z8" s="131">
        <f>_xll.qlBlackDeltaCalculatorStrikeFromDelta(_xll.qlBlackDeltaCalculator(,Z$5,"Spot",1,1,1,L8%*SQRT($P8)),Z$6)</f>
        <v>1.016444078184864</v>
      </c>
      <c r="AA8" s="133">
        <f>_xll.qlBlackDeltaCalculatorStrikeFromDelta(_xll.qlBlackDeltaCalculator(,AA$5,"Spot",1,1,1,M8%*SQRT($P8)),AA$6)</f>
        <v>1.0217881184073685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obj_00190#0003</v>
      </c>
      <c r="AI8" s="161">
        <f>_xll.qlSabrInterpolatedSmileSectionMaxError(AH8)</f>
        <v>3.946826581932017E-4</v>
      </c>
      <c r="AJ8" s="162">
        <f>_xll.qlSabrInterpolatedSmileSectionAlpha(AH8)</f>
        <v>8.3481544337430671E-2</v>
      </c>
      <c r="AK8" s="161">
        <f>_xll.qlSabrInterpolatedSmileSectionBeta(AH8)</f>
        <v>0.7</v>
      </c>
      <c r="AL8" s="163">
        <f>_xll.qlSabrInterpolatedSmileSectionRho(AH8)</f>
        <v>5.7462135706581555E-2</v>
      </c>
      <c r="AM8" s="164">
        <f>_xll.qlSabrInterpolatedSmileSectionNu(AH8)</f>
        <v>3.2350602496495209</v>
      </c>
      <c r="AN8" s="110" t="s">
        <v>56</v>
      </c>
      <c r="AO8" t="str">
        <f t="array" ref="AO8">_xll.qlInterpolatedSmileSection(,O8,Q8:AA8,C8:M8*(SQRT(P8)/100),1)</f>
        <v>obj_00191#0003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_xll.qlBlackDeltaCalculatorStrikeFromDelta(_xll.qlBlackDeltaCalculator(,Q$5,"Spot",1,1,1,C9%*SQRT($P9)),Q$6)</f>
        <v>0.9682199845120566</v>
      </c>
      <c r="R9" s="131">
        <f>_xll.qlBlackDeltaCalculatorStrikeFromDelta(_xll.qlBlackDeltaCalculator(,R$5,"Spot",1,1,1,D9%*SQRT($P9)),R$6)</f>
        <v>0.9757960513338656</v>
      </c>
      <c r="S9" s="131">
        <f>_xll.qlBlackDeltaCalculatorStrikeFromDelta(_xll.qlBlackDeltaCalculator(,S$5,"Spot",1,1,1,E9%*SQRT($P9)),S$6)</f>
        <v>0.98077790900142237</v>
      </c>
      <c r="T9" s="131">
        <f>_xll.qlBlackDeltaCalculatorStrikeFromDelta(_xll.qlBlackDeltaCalculator(,T$5,"Spot",1,1,1,F9%*SQRT($P9)),T$6)</f>
        <v>0.98772678154524918</v>
      </c>
      <c r="U9" s="131">
        <f>_xll.qlBlackDeltaCalculatorStrikeFromDelta(_xll.qlBlackDeltaCalculator(,U$5,"Spot",1,1,1,G9%*SQRT($P9)),U$6)</f>
        <v>0.99312545421580734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1.0072823430729068</v>
      </c>
      <c r="X9" s="131">
        <f>_xll.qlBlackDeltaCalculatorStrikeFromDelta(_xll.qlBlackDeltaCalculator(,X$5,"Spot",1,1,1,J9%*SQRT($P9)),X$6)</f>
        <v>1.0128324412941381</v>
      </c>
      <c r="Y9" s="131">
        <f>_xll.qlBlackDeltaCalculatorStrikeFromDelta(_xll.qlBlackDeltaCalculator(,Y$5,"Spot",1,1,1,K9%*SQRT($P9)),Y$6)</f>
        <v>1.0200473995696224</v>
      </c>
      <c r="Z9" s="131">
        <f>_xll.qlBlackDeltaCalculatorStrikeFromDelta(_xll.qlBlackDeltaCalculator(,Z$5,"Spot",1,1,1,L9%*SQRT($P9)),Z$6)</f>
        <v>1.0253753575348497</v>
      </c>
      <c r="AA9" s="133">
        <f>_xll.qlBlackDeltaCalculatorStrikeFromDelta(_xll.qlBlackDeltaCalculator(,AA$5,"Spot",1,1,1,M9%*SQRT($P9)),AA$6)</f>
        <v>1.0335125769618085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obj_0019d#0003</v>
      </c>
      <c r="AI9" s="161">
        <f>_xll.qlSabrInterpolatedSmileSectionMaxError(AH9)</f>
        <v>4.2538619766420427E-4</v>
      </c>
      <c r="AJ9" s="162">
        <f>_xll.qlSabrInterpolatedSmileSectionAlpha(AH9)</f>
        <v>9.1958112269037745E-2</v>
      </c>
      <c r="AK9" s="161">
        <f>_xll.qlSabrInterpolatedSmileSectionBeta(AH9)</f>
        <v>0.7</v>
      </c>
      <c r="AL9" s="163">
        <f>_xll.qlSabrInterpolatedSmileSectionRho(AH9)</f>
        <v>2.3080897202000968E-2</v>
      </c>
      <c r="AM9" s="164">
        <f>_xll.qlSabrInterpolatedSmileSectionNu(AH9)</f>
        <v>2.2129148765790334</v>
      </c>
      <c r="AN9" s="110" t="s">
        <v>57</v>
      </c>
      <c r="AO9" t="str">
        <f t="array" ref="AO9">_xll.qlInterpolatedSmileSection(,O9,Q9:AA9,C9:M9*(SQRT(P9)/100),1)</f>
        <v>obj_0019e#0003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_xll.qlBlackDeltaCalculatorStrikeFromDelta(_xll.qlBlackDeltaCalculator(,Q$5,"Spot",1,1,1,C10%*SQRT($P10)),Q$6)</f>
        <v>0.96291550357233091</v>
      </c>
      <c r="R10" s="131">
        <f>_xll.qlBlackDeltaCalculatorStrikeFromDelta(_xll.qlBlackDeltaCalculator(,R$5,"Spot",1,1,1,D10%*SQRT($P10)),R$6)</f>
        <v>0.97186200890399621</v>
      </c>
      <c r="S10" s="131">
        <f>_xll.qlBlackDeltaCalculatorStrikeFromDelta(_xll.qlBlackDeltaCalculator(,S$5,"Spot",1,1,1,E10%*SQRT($P10)),S$6)</f>
        <v>0.97774513889027193</v>
      </c>
      <c r="T10" s="131">
        <f>_xll.qlBlackDeltaCalculatorStrikeFromDelta(_xll.qlBlackDeltaCalculator(,T$5,"Spot",1,1,1,F10%*SQRT($P10)),T$6)</f>
        <v>0.98580075101593156</v>
      </c>
      <c r="U10" s="131">
        <f>_xll.qlBlackDeltaCalculatorStrikeFromDelta(_xll.qlBlackDeltaCalculator(,U$5,"Spot",1,1,1,G10%*SQRT($P10)),U$6)</f>
        <v>0.99206000160925767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1.0084205987572856</v>
      </c>
      <c r="X10" s="131">
        <f>_xll.qlBlackDeltaCalculatorStrikeFromDelta(_xll.qlBlackDeltaCalculator(,X$5,"Spot",1,1,1,J10%*SQRT($P10)),X$6)</f>
        <v>1.0147850474530571</v>
      </c>
      <c r="Y10" s="131">
        <f>_xll.qlBlackDeltaCalculatorStrikeFromDelta(_xll.qlBlackDeltaCalculator(,Y$5,"Spot",1,1,1,K10%*SQRT($P10)),Y$6)</f>
        <v>1.0230983475016189</v>
      </c>
      <c r="Z10" s="131">
        <f>_xll.qlBlackDeltaCalculatorStrikeFromDelta(_xll.qlBlackDeltaCalculator(,Z$5,"Spot",1,1,1,L10%*SQRT($P10)),Z$6)</f>
        <v>1.0292307585598812</v>
      </c>
      <c r="AA10" s="133">
        <f>_xll.qlBlackDeltaCalculatorStrikeFromDelta(_xll.qlBlackDeltaCalculator(,AA$5,"Spot",1,1,1,M10%*SQRT($P10)),AA$6)</f>
        <v>1.0386656740461537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obj_001aa#0003</v>
      </c>
      <c r="AI10" s="161">
        <f>_xll.qlSabrInterpolatedSmileSectionMaxError(AH10)</f>
        <v>3.0205438407343577E-4</v>
      </c>
      <c r="AJ10" s="162">
        <f>_xll.qlSabrInterpolatedSmileSectionAlpha(AH10)</f>
        <v>8.6778266475354263E-2</v>
      </c>
      <c r="AK10" s="161">
        <f>_xll.qlSabrInterpolatedSmileSectionBeta(AH10)</f>
        <v>0.7</v>
      </c>
      <c r="AL10" s="163">
        <f>_xll.qlSabrInterpolatedSmileSectionRho(AH10)</f>
        <v>-4.0113920199767537E-3</v>
      </c>
      <c r="AM10" s="164">
        <f>_xll.qlSabrInterpolatedSmileSectionNu(AH10)</f>
        <v>1.8236660052599665</v>
      </c>
      <c r="AN10" s="110" t="s">
        <v>58</v>
      </c>
      <c r="AO10" t="str">
        <f t="array" ref="AO10">_xll.qlInterpolatedSmileSection(,O10,Q10:AA10,C10:M10*(SQRT(P10)/100),1)</f>
        <v>obj_001ab#0003</v>
      </c>
      <c r="AR10" t="str">
        <f>AO7</f>
        <v>obj_00184#0003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_xll.qlBlackDeltaCalculatorStrikeFromDelta(_xll.qlBlackDeltaCalculator(,Q$5,"Spot",1,1,1,C11%*SQRT($P11)),Q$6)</f>
        <v>0.95973798206926386</v>
      </c>
      <c r="R11" s="131">
        <f>_xll.qlBlackDeltaCalculatorStrikeFromDelta(_xll.qlBlackDeltaCalculator(,R$5,"Spot",1,1,1,D11%*SQRT($P11)),R$6)</f>
        <v>0.9696606478674924</v>
      </c>
      <c r="S11" s="131">
        <f>_xll.qlBlackDeltaCalculatorStrikeFromDelta(_xll.qlBlackDeltaCalculator(,S$5,"Spot",1,1,1,E11%*SQRT($P11)),S$6)</f>
        <v>0.97616053242199852</v>
      </c>
      <c r="T11" s="131">
        <f>_xll.qlBlackDeltaCalculatorStrikeFromDelta(_xll.qlBlackDeltaCalculator(,T$5,"Spot",1,1,1,F11%*SQRT($P11)),T$6)</f>
        <v>0.98488395467961742</v>
      </c>
      <c r="U11" s="131">
        <f>_xll.qlBlackDeltaCalculatorStrikeFromDelta(_xll.qlBlackDeltaCalculator(,U$5,"Spot",1,1,1,G11%*SQRT($P11)),U$6)</f>
        <v>0.99161930893882599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1.0088721972448136</v>
      </c>
      <c r="X11" s="131">
        <f>_xll.qlBlackDeltaCalculatorStrikeFromDelta(_xll.qlBlackDeltaCalculator(,X$5,"Spot",1,1,1,J11%*SQRT($P11)),X$6)</f>
        <v>1.0155064049032272</v>
      </c>
      <c r="Y11" s="131">
        <f>_xll.qlBlackDeltaCalculatorStrikeFromDelta(_xll.qlBlackDeltaCalculator(,Y$5,"Spot",1,1,1,K11%*SQRT($P11)),Y$6)</f>
        <v>1.0241988558196684</v>
      </c>
      <c r="Z11" s="131">
        <f>_xll.qlBlackDeltaCalculatorStrikeFromDelta(_xll.qlBlackDeltaCalculator(,Z$5,"Spot",1,1,1,L11%*SQRT($P11)),Z$6)</f>
        <v>1.0308055116411075</v>
      </c>
      <c r="AA11" s="133">
        <f>_xll.qlBlackDeltaCalculatorStrikeFromDelta(_xll.qlBlackDeltaCalculator(,AA$5,"Spot",1,1,1,M11%*SQRT($P11)),AA$6)</f>
        <v>1.0412428607708311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obj_001b7#0003</v>
      </c>
      <c r="AI11" s="161">
        <f>_xll.qlSabrInterpolatedSmileSectionMaxError(AH11)</f>
        <v>5.2724498276145171E-4</v>
      </c>
      <c r="AJ11" s="162">
        <f>_xll.qlSabrInterpolatedSmileSectionAlpha(AH11)</f>
        <v>7.4894546531046588E-2</v>
      </c>
      <c r="AK11" s="161">
        <f>_xll.qlSabrInterpolatedSmileSectionBeta(AH11)</f>
        <v>0.7</v>
      </c>
      <c r="AL11" s="163">
        <f>_xll.qlSabrInterpolatedSmileSectionRho(AH11)</f>
        <v>-4.4945318270882641E-2</v>
      </c>
      <c r="AM11" s="164">
        <f>_xll.qlSabrInterpolatedSmileSectionNu(AH11)</f>
        <v>1.6731295202109377</v>
      </c>
      <c r="AN11" s="110" t="s">
        <v>59</v>
      </c>
      <c r="AO11" t="str">
        <f t="array" ref="AO11">_xll.qlInterpolatedSmileSection(,O11,Q11:AA11,C11:M11*(SQRT(P11)/100),1)</f>
        <v>obj_001b8#0003</v>
      </c>
      <c r="AR11" t="str">
        <f>AO11</f>
        <v>obj_001b8#0003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_xll.qlBlackDeltaCalculatorStrikeFromDelta(_xll.qlBlackDeltaCalculator(,Q$5,"Spot",1,1,1,C12%*SQRT($P12)),Q$6)</f>
        <v>0.94173411583471656</v>
      </c>
      <c r="R12" s="131">
        <f>_xll.qlBlackDeltaCalculatorStrikeFromDelta(_xll.qlBlackDeltaCalculator(,R$5,"Spot",1,1,1,D12%*SQRT($P12)),R$6)</f>
        <v>0.95647640223630048</v>
      </c>
      <c r="S12" s="131">
        <f>_xll.qlBlackDeltaCalculatorStrikeFromDelta(_xll.qlBlackDeltaCalculator(,S$5,"Spot",1,1,1,E12%*SQRT($P12)),S$6)</f>
        <v>0.96603948123415606</v>
      </c>
      <c r="T12" s="131">
        <f>_xll.qlBlackDeltaCalculatorStrikeFromDelta(_xll.qlBlackDeltaCalculator(,T$5,"Spot",1,1,1,F12%*SQRT($P12)),T$6)</f>
        <v>0.97869561527023052</v>
      </c>
      <c r="U12" s="131">
        <f>_xll.qlBlackDeltaCalculatorStrikeFromDelta(_xll.qlBlackDeltaCalculator(,U$5,"Spot",1,1,1,G12%*SQRT($P12)),U$6)</f>
        <v>0.98832077521582407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1.0125683830644647</v>
      </c>
      <c r="X12" s="131">
        <f>_xll.qlBlackDeltaCalculatorStrikeFromDelta(_xll.qlBlackDeltaCalculator(,X$5,"Spot",1,1,1,J12%*SQRT($P12)),X$6)</f>
        <v>1.0220415738613595</v>
      </c>
      <c r="Y12" s="131">
        <f>_xll.qlBlackDeltaCalculatorStrikeFromDelta(_xll.qlBlackDeltaCalculator(,Y$5,"Spot",1,1,1,K12%*SQRT($P12)),Y$6)</f>
        <v>1.0344879189511673</v>
      </c>
      <c r="Z12" s="131">
        <f>_xll.qlBlackDeltaCalculatorStrikeFromDelta(_xll.qlBlackDeltaCalculator(,Z$5,"Spot",1,1,1,L12%*SQRT($P12)),Z$6)</f>
        <v>1.0439780833639007</v>
      </c>
      <c r="AA12" s="133">
        <f>_xll.qlBlackDeltaCalculatorStrikeFromDelta(_xll.qlBlackDeltaCalculator(,AA$5,"Spot",1,1,1,M12%*SQRT($P12)),AA$6)</f>
        <v>1.0589372108435144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obj_001c4#0003</v>
      </c>
      <c r="AI12" s="161">
        <f>_xll.qlSabrInterpolatedSmileSectionMaxError(AH12)</f>
        <v>7.4467703039861333E-4</v>
      </c>
      <c r="AJ12" s="162">
        <f>_xll.qlSabrInterpolatedSmileSectionAlpha(AH12)</f>
        <v>7.4647565489292633E-2</v>
      </c>
      <c r="AK12" s="161">
        <f>_xll.qlSabrInterpolatedSmileSectionBeta(AH12)</f>
        <v>0.7</v>
      </c>
      <c r="AL12" s="163">
        <f>_xll.qlSabrInterpolatedSmileSectionRho(AH12)</f>
        <v>-7.5167527645747856E-2</v>
      </c>
      <c r="AM12" s="164">
        <f>_xll.qlSabrInterpolatedSmileSectionNu(AH12)</f>
        <v>1.3428704795015027</v>
      </c>
      <c r="AN12" s="110" t="s">
        <v>60</v>
      </c>
      <c r="AO12" t="str">
        <f t="array" ref="AO12">_xll.qlInterpolatedSmileSection(,O12,Q12:AA12,C12:M12*(SQRT(P12)/100),1)</f>
        <v>obj_001c5#0003</v>
      </c>
      <c r="AR12" t="str">
        <f>AO12</f>
        <v>obj_001c5#0003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_xll.qlBlackDeltaCalculatorStrikeFromDelta(_xll.qlBlackDeltaCalculator(,Q$5,"Spot",1,1,1,C13%*SQRT($P13)),Q$6)</f>
        <v>0.92570347666154618</v>
      </c>
      <c r="R13" s="131">
        <f>_xll.qlBlackDeltaCalculatorStrikeFromDelta(_xll.qlBlackDeltaCalculator(,R$5,"Spot",1,1,1,D13%*SQRT($P13)),R$6)</f>
        <v>0.94485470244839209</v>
      </c>
      <c r="S13" s="131">
        <f>_xll.qlBlackDeltaCalculatorStrikeFromDelta(_xll.qlBlackDeltaCalculator(,S$5,"Spot",1,1,1,E13%*SQRT($P13)),S$6)</f>
        <v>0.95722426352554535</v>
      </c>
      <c r="T13" s="131">
        <f>_xll.qlBlackDeltaCalculatorStrikeFromDelta(_xll.qlBlackDeltaCalculator(,T$5,"Spot",1,1,1,F13%*SQRT($P13)),T$6)</f>
        <v>0.97342355466376962</v>
      </c>
      <c r="U13" s="131">
        <f>_xll.qlBlackDeltaCalculatorStrikeFromDelta(_xll.qlBlackDeltaCalculator(,U$5,"Spot",1,1,1,G13%*SQRT($P13)),U$6)</f>
        <v>0.98559825780144861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1.0156751018216339</v>
      </c>
      <c r="X13" s="131">
        <f>_xll.qlBlackDeltaCalculatorStrikeFromDelta(_xll.qlBlackDeltaCalculator(,X$5,"Spot",1,1,1,J13%*SQRT($P13)),X$6)</f>
        <v>1.0274236390747691</v>
      </c>
      <c r="Y13" s="131">
        <f>_xll.qlBlackDeltaCalculatorStrikeFromDelta(_xll.qlBlackDeltaCalculator(,Y$5,"Spot",1,1,1,K13%*SQRT($P13)),Y$6)</f>
        <v>1.0430652283709834</v>
      </c>
      <c r="Z13" s="131">
        <f>_xll.qlBlackDeltaCalculatorStrikeFromDelta(_xll.qlBlackDeltaCalculator(,Z$5,"Spot",1,1,1,L13%*SQRT($P13)),Z$6)</f>
        <v>1.0550763709786988</v>
      </c>
      <c r="AA13" s="133">
        <f>_xll.qlBlackDeltaCalculatorStrikeFromDelta(_xll.qlBlackDeltaCalculator(,AA$5,"Spot",1,1,1,M13%*SQRT($P13)),AA$6)</f>
        <v>1.0738834255435867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obj_001d1#0003</v>
      </c>
      <c r="AI13" s="161">
        <f>_xll.qlSabrInterpolatedSmileSectionMaxError(AH13)</f>
        <v>1.0364491611083992E-3</v>
      </c>
      <c r="AJ13" s="162">
        <f>_xll.qlSabrInterpolatedSmileSectionAlpha(AH13)</f>
        <v>7.519790293523286E-2</v>
      </c>
      <c r="AK13" s="161">
        <f>_xll.qlSabrInterpolatedSmileSectionBeta(AH13)</f>
        <v>0.7</v>
      </c>
      <c r="AL13" s="163">
        <f>_xll.qlSabrInterpolatedSmileSectionRho(AH13)</f>
        <v>-0.11096313609600675</v>
      </c>
      <c r="AM13" s="164">
        <f>_xll.qlSabrInterpolatedSmileSectionNu(AH13)</f>
        <v>1.1811948778838051</v>
      </c>
      <c r="AN13" s="110" t="s">
        <v>61</v>
      </c>
      <c r="AO13" t="str">
        <f t="array" ref="AO13">_xll.qlInterpolatedSmileSection(,O13,Q13:AA13,C13:M13*(SQRT(P13)/100),1)</f>
        <v>obj_001d2#0003</v>
      </c>
      <c r="AR13" t="str">
        <f>AO13</f>
        <v>obj_001d2#0003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_xll.qlBlackDeltaCalculatorStrikeFromDelta(_xll.qlBlackDeltaCalculator(,Q$5,"Spot",1,1,1,C14%*SQRT($P14)),Q$6)</f>
        <v>0.91088460075646149</v>
      </c>
      <c r="R14" s="131">
        <f>_xll.qlBlackDeltaCalculatorStrikeFromDelta(_xll.qlBlackDeltaCalculator(,R$5,"Spot",1,1,1,D14%*SQRT($P14)),R$6)</f>
        <v>0.9342466246107719</v>
      </c>
      <c r="S14" s="131">
        <f>_xll.qlBlackDeltaCalculatorStrikeFromDelta(_xll.qlBlackDeltaCalculator(,S$5,"Spot",1,1,1,E14%*SQRT($P14)),S$6)</f>
        <v>0.94966990066707346</v>
      </c>
      <c r="T14" s="131">
        <f>_xll.qlBlackDeltaCalculatorStrikeFromDelta(_xll.qlBlackDeltaCalculator(,T$5,"Spot",1,1,1,F14%*SQRT($P14)),T$6)</f>
        <v>0.96888431826444976</v>
      </c>
      <c r="U14" s="131">
        <f>_xll.qlBlackDeltaCalculatorStrikeFromDelta(_xll.qlBlackDeltaCalculator(,U$5,"Spot",1,1,1,G14%*SQRT($P14)),U$6)</f>
        <v>0.98332451420860023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1.0184937023419038</v>
      </c>
      <c r="X14" s="131">
        <f>_xll.qlBlackDeltaCalculatorStrikeFromDelta(_xll.qlBlackDeltaCalculator(,X$5,"Spot",1,1,1,J14%*SQRT($P14)),X$6)</f>
        <v>1.0321769090959656</v>
      </c>
      <c r="Y14" s="131">
        <f>_xll.qlBlackDeltaCalculatorStrikeFromDelta(_xll.qlBlackDeltaCalculator(,Y$5,"Spot",1,1,1,K14%*SQRT($P14)),Y$6)</f>
        <v>1.0505737930811321</v>
      </c>
      <c r="Z14" s="131">
        <f>_xll.qlBlackDeltaCalculatorStrikeFromDelta(_xll.qlBlackDeltaCalculator(,Z$5,"Spot",1,1,1,L14%*SQRT($P14)),Z$6)</f>
        <v>1.0645512343341412</v>
      </c>
      <c r="AA14" s="133">
        <f>_xll.qlBlackDeltaCalculatorStrikeFromDelta(_xll.qlBlackDeltaCalculator(,AA$5,"Spot",1,1,1,M14%*SQRT($P14)),AA$6)</f>
        <v>1.0866796249228343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obj_001de#0003</v>
      </c>
      <c r="AI14" s="161">
        <f>_xll.qlSabrInterpolatedSmileSectionMaxError(AH14)</f>
        <v>8.2215611957343893E-4</v>
      </c>
      <c r="AJ14" s="162">
        <f>_xll.qlSabrInterpolatedSmileSectionAlpha(AH14)</f>
        <v>7.5852083998441344E-2</v>
      </c>
      <c r="AK14" s="161">
        <f>_xll.qlSabrInterpolatedSmileSectionBeta(AH14)</f>
        <v>0.7</v>
      </c>
      <c r="AL14" s="163">
        <f>_xll.qlSabrInterpolatedSmileSectionRho(AH14)</f>
        <v>-0.13798817041270359</v>
      </c>
      <c r="AM14" s="164">
        <f>_xll.qlSabrInterpolatedSmileSectionNu(AH14)</f>
        <v>1.0763289510042453</v>
      </c>
      <c r="AN14" s="110" t="s">
        <v>62</v>
      </c>
      <c r="AO14" t="str">
        <f t="array" ref="AO14">_xll.qlInterpolatedSmileSection(,O14,Q14:AA14,C14:M14*(SQRT(P14)/100),1)</f>
        <v>obj_001df#0003</v>
      </c>
      <c r="AR14" t="str">
        <f>AO14</f>
        <v>obj_001df#0003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_xll.qlBlackDeltaCalculatorStrikeFromDelta(_xll.qlBlackDeltaCalculator(,Q$5,"Spot",1,1,1,C15%*SQRT($P15)),Q$6)</f>
        <v>0.89690502877121869</v>
      </c>
      <c r="R15" s="131">
        <f>_xll.qlBlackDeltaCalculatorStrikeFromDelta(_xll.qlBlackDeltaCalculator(,R$5,"Spot",1,1,1,D15%*SQRT($P15)),R$6)</f>
        <v>0.92531838230756691</v>
      </c>
      <c r="S15" s="131">
        <f>_xll.qlBlackDeltaCalculatorStrikeFromDelta(_xll.qlBlackDeltaCalculator(,S$5,"Spot",1,1,1,E15%*SQRT($P15)),S$6)</f>
        <v>0.94322832866709572</v>
      </c>
      <c r="T15" s="131">
        <f>_xll.qlBlackDeltaCalculatorStrikeFromDelta(_xll.qlBlackDeltaCalculator(,T$5,"Spot",1,1,1,F15%*SQRT($P15)),T$6)</f>
        <v>0.96523770826532052</v>
      </c>
      <c r="U15" s="131">
        <f>_xll.qlBlackDeltaCalculatorStrikeFromDelta(_xll.qlBlackDeltaCalculator(,U$5,"Spot",1,1,1,G15%*SQRT($P15)),U$6)</f>
        <v>0.98143548779315859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1.0208459919539237</v>
      </c>
      <c r="X15" s="131">
        <f>_xll.qlBlackDeltaCalculatorStrikeFromDelta(_xll.qlBlackDeltaCalculator(,X$5,"Spot",1,1,1,J15%*SQRT($P15)),X$6)</f>
        <v>1.0361646136139102</v>
      </c>
      <c r="Y15" s="131">
        <f>_xll.qlBlackDeltaCalculatorStrikeFromDelta(_xll.qlBlackDeltaCalculator(,Y$5,"Spot",1,1,1,K15%*SQRT($P15)),Y$6)</f>
        <v>1.0569146880566747</v>
      </c>
      <c r="Z15" s="131">
        <f>_xll.qlBlackDeltaCalculatorStrikeFromDelta(_xll.qlBlackDeltaCalculator(,Z$5,"Spot",1,1,1,L15%*SQRT($P15)),Z$6)</f>
        <v>1.0730743854115448</v>
      </c>
      <c r="AA15" s="133">
        <f>_xll.qlBlackDeltaCalculatorStrikeFromDelta(_xll.qlBlackDeltaCalculator(,AA$5,"Spot",1,1,1,M15%*SQRT($P15)),AA$6)</f>
        <v>1.0981293848873745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obj_001eb#0003</v>
      </c>
      <c r="AI15" s="161">
        <f>_xll.qlSabrInterpolatedSmileSectionMaxError(AH15)</f>
        <v>1.0992300134921029E-3</v>
      </c>
      <c r="AJ15" s="162">
        <f>_xll.qlSabrInterpolatedSmileSectionAlpha(AH15)</f>
        <v>7.6353678277204157E-2</v>
      </c>
      <c r="AK15" s="161">
        <f>_xll.qlSabrInterpolatedSmileSectionBeta(AH15)</f>
        <v>0.7</v>
      </c>
      <c r="AL15" s="163">
        <f>_xll.qlSabrInterpolatedSmileSectionRho(AH15)</f>
        <v>-0.15379389762908258</v>
      </c>
      <c r="AM15" s="164">
        <f>_xll.qlSabrInterpolatedSmileSectionNu(AH15)</f>
        <v>1.03066135912944</v>
      </c>
      <c r="AN15" s="110" t="s">
        <v>63</v>
      </c>
      <c r="AO15" t="str">
        <f t="array" ref="AO15">_xll.qlInterpolatedSmileSection(,O15,Q15:AA15,C15:M15*(SQRT(P15)/100),1)</f>
        <v>obj_001ec#0003</v>
      </c>
      <c r="AR15" t="str">
        <f>AO15</f>
        <v>obj_001ec#0003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_xll.qlBlackDeltaCalculatorStrikeFromDelta(_xll.qlBlackDeltaCalculator(,Q$5,"Spot",1,1,1,C16%*SQRT($P16)),Q$6)</f>
        <v>0.88565719152650635</v>
      </c>
      <c r="R16" s="131">
        <f>_xll.qlBlackDeltaCalculatorStrikeFromDelta(_xll.qlBlackDeltaCalculator(,R$5,"Spot",1,1,1,D16%*SQRT($P16)),R$6)</f>
        <v>0.9169348883115287</v>
      </c>
      <c r="S16" s="131">
        <f>_xll.qlBlackDeltaCalculatorStrikeFromDelta(_xll.qlBlackDeltaCalculator(,S$5,"Spot",1,1,1,E16%*SQRT($P16)),S$6)</f>
        <v>0.93698864103933122</v>
      </c>
      <c r="T16" s="131">
        <f>_xll.qlBlackDeltaCalculatorStrikeFromDelta(_xll.qlBlackDeltaCalculator(,T$5,"Spot",1,1,1,F16%*SQRT($P16)),T$6)</f>
        <v>0.96163880638463595</v>
      </c>
      <c r="U16" s="131">
        <f>_xll.qlBlackDeltaCalculatorStrikeFromDelta(_xll.qlBlackDeltaCalculator(,U$5,"Spot",1,1,1,G16%*SQRT($P16)),U$6)</f>
        <v>0.97957652144136431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1.0231913029296145</v>
      </c>
      <c r="X16" s="131">
        <f>_xll.qlBlackDeltaCalculatorStrikeFromDelta(_xll.qlBlackDeltaCalculator(,X$5,"Spot",1,1,1,J16%*SQRT($P16)),X$6)</f>
        <v>1.0400941378934585</v>
      </c>
      <c r="Y16" s="131">
        <f>_xll.qlBlackDeltaCalculatorStrikeFromDelta(_xll.qlBlackDeltaCalculator(,Y$5,"Spot",1,1,1,K16%*SQRT($P16)),Y$6)</f>
        <v>1.0631388574406659</v>
      </c>
      <c r="Z16" s="131">
        <f>_xll.qlBlackDeltaCalculatorStrikeFromDelta(_xll.qlBlackDeltaCalculator(,Z$5,"Spot",1,1,1,L16%*SQRT($P16)),Z$6)</f>
        <v>1.0813914387994614</v>
      </c>
      <c r="AA16" s="133">
        <f>_xll.qlBlackDeltaCalculatorStrikeFromDelta(_xll.qlBlackDeltaCalculator(,AA$5,"Spot",1,1,1,M16%*SQRT($P16)),AA$6)</f>
        <v>1.1096243411411337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obj_001f8#0003</v>
      </c>
      <c r="AI16" s="161">
        <f>_xll.qlSabrInterpolatedSmileSectionMaxError(AH16)</f>
        <v>9.742621321824213E-4</v>
      </c>
      <c r="AJ16" s="162">
        <f>_xll.qlSabrInterpolatedSmileSectionAlpha(AH16)</f>
        <v>7.6861190898797047E-2</v>
      </c>
      <c r="AK16" s="161">
        <f>_xll.qlSabrInterpolatedSmileSectionBeta(AH16)</f>
        <v>0.7</v>
      </c>
      <c r="AL16" s="163">
        <f>_xll.qlSabrInterpolatedSmileSectionRho(AH16)</f>
        <v>-0.16452615288481298</v>
      </c>
      <c r="AM16" s="164">
        <f>_xll.qlSabrInterpolatedSmileSectionNu(AH16)</f>
        <v>0.95918653930641018</v>
      </c>
      <c r="AN16" s="110" t="s">
        <v>64</v>
      </c>
      <c r="AO16" t="str">
        <f t="array" ref="AO16">_xll.qlInterpolatedSmileSection(,O16,Q16:AA16,C16:M16*(SQRT(P16)/100),1)</f>
        <v>obj_001f9#0003</v>
      </c>
      <c r="AR16" t="str">
        <f>AO16</f>
        <v>obj_001f9#0003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_xll.qlBlackDeltaCalculatorStrikeFromDelta(_xll.qlBlackDeltaCalculator(,Q$5,"Spot",1,1,1,C17%*SQRT($P17)),Q$6)</f>
        <v>0.85672995981993683</v>
      </c>
      <c r="R17" s="131">
        <f>_xll.qlBlackDeltaCalculatorStrikeFromDelta(_xll.qlBlackDeltaCalculator(,R$5,"Spot",1,1,1,D17%*SQRT($P17)),R$6)</f>
        <v>0.89566303762920318</v>
      </c>
      <c r="S17" s="131">
        <f>_xll.qlBlackDeltaCalculatorStrikeFromDelta(_xll.qlBlackDeltaCalculator(,S$5,"Spot",1,1,1,E17%*SQRT($P17)),S$6)</f>
        <v>0.92102055368577063</v>
      </c>
      <c r="T17" s="131">
        <f>_xll.qlBlackDeltaCalculatorStrikeFromDelta(_xll.qlBlackDeltaCalculator(,T$5,"Spot",1,1,1,F17%*SQRT($P17)),T$6)</f>
        <v>0.95197935333474304</v>
      </c>
      <c r="U17" s="131">
        <f>_xll.qlBlackDeltaCalculatorStrikeFromDelta(_xll.qlBlackDeltaCalculator(,U$5,"Spot",1,1,1,G17%*SQRT($P17)),U$6)</f>
        <v>0.97475464109178733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1.0295151824945323</v>
      </c>
      <c r="X17" s="131">
        <f>_xll.qlBlackDeltaCalculatorStrikeFromDelta(_xll.qlBlackDeltaCalculator(,X$5,"Spot",1,1,1,J17%*SQRT($P17)),X$6)</f>
        <v>1.0507017673066543</v>
      </c>
      <c r="Y17" s="131">
        <f>_xll.qlBlackDeltaCalculatorStrikeFromDelta(_xll.qlBlackDeltaCalculator(,Y$5,"Spot",1,1,1,K17%*SQRT($P17)),Y$6)</f>
        <v>1.0789788296932448</v>
      </c>
      <c r="Z17" s="131">
        <f>_xll.qlBlackDeltaCalculatorStrikeFromDelta(_xll.qlBlackDeltaCalculator(,Z$5,"Spot",1,1,1,L17%*SQRT($P17)),Z$6)</f>
        <v>1.1013744194767718</v>
      </c>
      <c r="AA17" s="133">
        <f>_xll.qlBlackDeltaCalculatorStrikeFromDelta(_xll.qlBlackDeltaCalculator(,AA$5,"Spot",1,1,1,M17%*SQRT($P17)),AA$6)</f>
        <v>1.1378107599571541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obj_00205#0003</v>
      </c>
      <c r="AI17" s="161">
        <f>_xll.qlSabrInterpolatedSmileSectionMaxError(AH17)</f>
        <v>7.9546053969342667E-4</v>
      </c>
      <c r="AJ17" s="162">
        <f>_xll.qlSabrInterpolatedSmileSectionAlpha(AH17)</f>
        <v>7.9055501676306511E-2</v>
      </c>
      <c r="AK17" s="161">
        <f>_xll.qlSabrInterpolatedSmileSectionBeta(AH17)</f>
        <v>0.7</v>
      </c>
      <c r="AL17" s="163">
        <f>_xll.qlSabrInterpolatedSmileSectionRho(AH17)</f>
        <v>-0.20678846634123518</v>
      </c>
      <c r="AM17" s="164">
        <f>_xll.qlSabrInterpolatedSmileSectionNu(AH17)</f>
        <v>0.78603262220202275</v>
      </c>
      <c r="AN17" s="110" t="s">
        <v>65</v>
      </c>
      <c r="AO17" t="str">
        <f t="array" ref="AO17">_xll.qlInterpolatedSmileSection(,O17,Q17:AA17,C17:M17*(SQRT(P17)/100),1)</f>
        <v>obj_00206#0003</v>
      </c>
      <c r="AR17" t="str">
        <f>AO17</f>
        <v>obj_00206#0003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_xll.qlBlackDeltaCalculatorStrikeFromDelta(_xll.qlBlackDeltaCalculator(,Q$5,"Spot",1,1,1,C18%*SQRT($P18)),Q$6)</f>
        <v>0.82807041876881904</v>
      </c>
      <c r="R18" s="131">
        <f>_xll.qlBlackDeltaCalculatorStrikeFromDelta(_xll.qlBlackDeltaCalculator(,R$5,"Spot",1,1,1,D18%*SQRT($P18)),R$6)</f>
        <v>0.87686562692488823</v>
      </c>
      <c r="S18" s="131">
        <f>_xll.qlBlackDeltaCalculatorStrikeFromDelta(_xll.qlBlackDeltaCalculator(,S$5,"Spot",1,1,1,E18%*SQRT($P18)),S$6)</f>
        <v>0.90861888704936067</v>
      </c>
      <c r="T18" s="131">
        <f>_xll.qlBlackDeltaCalculatorStrikeFromDelta(_xll.qlBlackDeltaCalculator(,T$5,"Spot",1,1,1,F18%*SQRT($P18)),T$6)</f>
        <v>0.94519718900243144</v>
      </c>
      <c r="U18" s="131">
        <f>_xll.qlBlackDeltaCalculatorStrikeFromDelta(_xll.qlBlackDeltaCalculator(,U$5,"Spot",1,1,1,G18%*SQRT($P18)),U$6)</f>
        <v>0.97142670869024694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1.0351656032805781</v>
      </c>
      <c r="X18" s="131">
        <f>_xll.qlBlackDeltaCalculatorStrikeFromDelta(_xll.qlBlackDeltaCalculator(,X$5,"Spot",1,1,1,J18%*SQRT($P18)),X$6)</f>
        <v>1.0599924663197497</v>
      </c>
      <c r="Y18" s="131">
        <f>_xll.qlBlackDeltaCalculatorStrikeFromDelta(_xll.qlBlackDeltaCalculator(,Y$5,"Spot",1,1,1,K18%*SQRT($P18)),Y$6)</f>
        <v>1.09298105905855</v>
      </c>
      <c r="Z18" s="131">
        <f>_xll.qlBlackDeltaCalculatorStrikeFromDelta(_xll.qlBlackDeltaCalculator(,Z$5,"Spot",1,1,1,L18%*SQRT($P18)),Z$6)</f>
        <v>1.1191219257451632</v>
      </c>
      <c r="AA18" s="133">
        <f>_xll.qlBlackDeltaCalculatorStrikeFromDelta(_xll.qlBlackDeltaCalculator(,AA$5,"Spot",1,1,1,M18%*SQRT($P18)),AA$6)</f>
        <v>1.1630099270357892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obj_00212#0003</v>
      </c>
      <c r="AI18" s="161">
        <f>_xll.qlSabrInterpolatedSmileSectionMaxError(AH18)</f>
        <v>1.5806079418457936E-3</v>
      </c>
      <c r="AJ18" s="162">
        <f>_xll.qlSabrInterpolatedSmileSectionAlpha(AH18)</f>
        <v>7.894803857007264E-2</v>
      </c>
      <c r="AK18" s="161">
        <f>_xll.qlSabrInterpolatedSmileSectionBeta(AH18)</f>
        <v>0.7</v>
      </c>
      <c r="AL18" s="163">
        <f>_xll.qlSabrInterpolatedSmileSectionRho(AH18)</f>
        <v>-0.21121802373865683</v>
      </c>
      <c r="AM18" s="164">
        <f>_xll.qlSabrInterpolatedSmileSectionNu(AH18)</f>
        <v>0.72554222021186998</v>
      </c>
      <c r="AN18" s="110" t="s">
        <v>66</v>
      </c>
      <c r="AO18" t="str">
        <f t="array" ref="AO18">_xll.qlInterpolatedSmileSection(,O18,Q18:AA18,C18:M18*(SQRT(P18)/100),1)</f>
        <v>obj_00213#0003</v>
      </c>
      <c r="AR18" t="str">
        <f>AO18</f>
        <v>obj_00213#0003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_xll.qlBlackDeltaCalculatorStrikeFromDelta(_xll.qlBlackDeltaCalculator(,Q$5,"Spot",1,1,1,C19%*SQRT($P19)),Q$6)</f>
        <v>0.79437418230918122</v>
      </c>
      <c r="R19" s="131">
        <f>_xll.qlBlackDeltaCalculatorStrikeFromDelta(_xll.qlBlackDeltaCalculator(,R$5,"Spot",1,1,1,D19%*SQRT($P19)),R$6)</f>
        <v>0.84815966403739651</v>
      </c>
      <c r="S19" s="131">
        <f>_xll.qlBlackDeltaCalculatorStrikeFromDelta(_xll.qlBlackDeltaCalculator(,S$5,"Spot",1,1,1,E19%*SQRT($P19)),S$6)</f>
        <v>0.88258000734452891</v>
      </c>
      <c r="T19" s="131">
        <f>_xll.qlBlackDeltaCalculatorStrikeFromDelta(_xll.qlBlackDeltaCalculator(,T$5,"Spot",1,1,1,F19%*SQRT($P19)),T$6)</f>
        <v>0.92981429394116633</v>
      </c>
      <c r="U19" s="131">
        <f>_xll.qlBlackDeltaCalculatorStrikeFromDelta(_xll.qlBlackDeltaCalculator(,U$5,"Spot",1,1,1,G19%*SQRT($P19)),U$6)</f>
        <v>0.9639169547572537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1.0460340457130792</v>
      </c>
      <c r="X19" s="131">
        <f>_xll.qlBlackDeltaCalculatorStrikeFromDelta(_xll.qlBlackDeltaCalculator(,X$5,"Spot",1,1,1,J19%*SQRT($P19)),X$6)</f>
        <v>1.0777590786932962</v>
      </c>
      <c r="Y19" s="131">
        <f>_xll.qlBlackDeltaCalculatorStrikeFromDelta(_xll.qlBlackDeltaCalculator(,Y$5,"Spot",1,1,1,K19%*SQRT($P19)),Y$6)</f>
        <v>1.1215677442255225</v>
      </c>
      <c r="Z19" s="131">
        <f>_xll.qlBlackDeltaCalculatorStrikeFromDelta(_xll.qlBlackDeltaCalculator(,Z$5,"Spot",1,1,1,L19%*SQRT($P19)),Z$6)</f>
        <v>1.1547444976969221</v>
      </c>
      <c r="AA19" s="133">
        <f>_xll.qlBlackDeltaCalculatorStrikeFromDelta(_xll.qlBlackDeltaCalculator(,AA$5,"Spot",1,1,1,M19%*SQRT($P19)),AA$6)</f>
        <v>1.2087843962476381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obj_0021f#0003</v>
      </c>
      <c r="AI19" s="161">
        <f>_xll.qlSabrInterpolatedSmileSectionMaxError(AH19)</f>
        <v>2.4293443549651822E-3</v>
      </c>
      <c r="AJ19" s="162">
        <f>_xll.qlSabrInterpolatedSmileSectionAlpha(AH19)</f>
        <v>8.448065077241923E-2</v>
      </c>
      <c r="AK19" s="161">
        <f>_xll.qlSabrInterpolatedSmileSectionBeta(AH19)</f>
        <v>0.7</v>
      </c>
      <c r="AL19" s="163">
        <f>_xll.qlSabrInterpolatedSmileSectionRho(AH19)</f>
        <v>-0.25333323770728927</v>
      </c>
      <c r="AM19" s="164">
        <f>_xll.qlSabrInterpolatedSmileSectionNu(AH19)</f>
        <v>0.55290505349985297</v>
      </c>
      <c r="AN19" s="110" t="s">
        <v>67</v>
      </c>
      <c r="AO19" t="str">
        <f t="array" ref="AO19">_xll.qlInterpolatedSmileSection(,O19,Q19:AA19,C19:M19*(SQRT(P19)/100),1)</f>
        <v>obj_00220#0003</v>
      </c>
      <c r="AR19" t="str">
        <f>AO19</f>
        <v>obj_00220#0003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_xll.qlBlackDeltaCalculatorStrikeFromDelta(_xll.qlBlackDeltaCalculator(,Q$5,"Spot",1,1,1,C20%*SQRT($P20)),Q$6)</f>
        <v>0.76170449207681101</v>
      </c>
      <c r="R20" s="131">
        <f>_xll.qlBlackDeltaCalculatorStrikeFromDelta(_xll.qlBlackDeltaCalculator(,R$5,"Spot",1,1,1,D20%*SQRT($P20)),R$6)</f>
        <v>0.82362174773054742</v>
      </c>
      <c r="S20" s="131">
        <f>_xll.qlBlackDeltaCalculatorStrikeFromDelta(_xll.qlBlackDeltaCalculator(,S$5,"Spot",1,1,1,E20%*SQRT($P20)),S$6)</f>
        <v>0.86356534563507192</v>
      </c>
      <c r="T20" s="131">
        <f>_xll.qlBlackDeltaCalculatorStrikeFromDelta(_xll.qlBlackDeltaCalculator(,T$5,"Spot",1,1,1,F20%*SQRT($P20)),T$6)</f>
        <v>0.91878056594973478</v>
      </c>
      <c r="U20" s="131">
        <f>_xll.qlBlackDeltaCalculatorStrikeFromDelta(_xll.qlBlackDeltaCalculator(,U$5,"Spot",1,1,1,G20%*SQRT($P20)),U$6)</f>
        <v>0.95873875752447335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1.0555694855911104</v>
      </c>
      <c r="X20" s="131">
        <f>_xll.qlBlackDeltaCalculatorStrikeFromDelta(_xll.qlBlackDeltaCalculator(,X$5,"Spot",1,1,1,J20%*SQRT($P20)),X$6)</f>
        <v>1.093057538449995</v>
      </c>
      <c r="Y20" s="131">
        <f>_xll.qlBlackDeltaCalculatorStrikeFromDelta(_xll.qlBlackDeltaCalculator(,Y$5,"Spot",1,1,1,K20%*SQRT($P20)),Y$6)</f>
        <v>1.1452198583924125</v>
      </c>
      <c r="Z20" s="131">
        <f>_xll.qlBlackDeltaCalculatorStrikeFromDelta(_xll.qlBlackDeltaCalculator(,Z$5,"Spot",1,1,1,L20%*SQRT($P20)),Z$6)</f>
        <v>1.184903610975292</v>
      </c>
      <c r="AA20" s="133">
        <f>_xll.qlBlackDeltaCalculatorStrikeFromDelta(_xll.qlBlackDeltaCalculator(,AA$5,"Spot",1,1,1,M20%*SQRT($P20)),AA$6)</f>
        <v>1.2495999749322553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obj_0022c#0003</v>
      </c>
      <c r="AI20" s="161">
        <f>_xll.qlSabrInterpolatedSmileSectionMaxError(AH20)</f>
        <v>2.5866694665446638E-3</v>
      </c>
      <c r="AJ20" s="162">
        <f>_xll.qlSabrInterpolatedSmileSectionAlpha(AH20)</f>
        <v>8.6455014986070319E-2</v>
      </c>
      <c r="AK20" s="161">
        <f>_xll.qlSabrInterpolatedSmileSectionBeta(AH20)</f>
        <v>0.7</v>
      </c>
      <c r="AL20" s="163">
        <f>_xll.qlSabrInterpolatedSmileSectionRho(AH20)</f>
        <v>-0.26813949858326108</v>
      </c>
      <c r="AM20" s="164">
        <f>_xll.qlSabrInterpolatedSmileSectionNu(AH20)</f>
        <v>0.48156763174461653</v>
      </c>
      <c r="AN20" s="110" t="s">
        <v>68</v>
      </c>
      <c r="AO20" t="str">
        <f t="array" ref="AO20">_xll.qlInterpolatedSmileSection(,O20,Q20:AA20,C20:M20*(SQRT(P20)/100),1)</f>
        <v>obj_0022d#0003</v>
      </c>
      <c r="AR20" t="str">
        <f>AO20</f>
        <v>obj_0022d#0003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_xll.qlBlackDeltaCalculatorStrikeFromDelta(_xll.qlBlackDeltaCalculator(,Q$5,"Spot",1,1,1,C21%*SQRT($P21)),Q$6)</f>
        <v>0.71097092986028654</v>
      </c>
      <c r="R21" s="131">
        <f>_xll.qlBlackDeltaCalculatorStrikeFromDelta(_xll.qlBlackDeltaCalculator(,R$5,"Spot",1,1,1,D21%*SQRT($P21)),R$6)</f>
        <v>0.78467661860597337</v>
      </c>
      <c r="S21" s="131">
        <f>_xll.qlBlackDeltaCalculatorStrikeFromDelta(_xll.qlBlackDeltaCalculator(,S$5,"Spot",1,1,1,E21%*SQRT($P21)),S$6)</f>
        <v>0.83303400252260174</v>
      </c>
      <c r="T21" s="131">
        <f>_xll.qlBlackDeltaCalculatorStrikeFromDelta(_xll.qlBlackDeltaCalculator(,T$5,"Spot",1,1,1,F21%*SQRT($P21)),T$6)</f>
        <v>0.90070543707506312</v>
      </c>
      <c r="U21" s="131">
        <f>_xll.qlBlackDeltaCalculatorStrikeFromDelta(_xll.qlBlackDeltaCalculator(,U$5,"Spot",1,1,1,G21%*SQRT($P21)),U$6)</f>
        <v>0.95051319198120676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1.0742739118608102</v>
      </c>
      <c r="X21" s="131">
        <f>_xll.qlBlackDeltaCalculatorStrikeFromDelta(_xll.qlBlackDeltaCalculator(,X$5,"Spot",1,1,1,J21%*SQRT($P21)),X$6)</f>
        <v>1.1229155505920434</v>
      </c>
      <c r="Y21" s="131">
        <f>_xll.qlBlackDeltaCalculatorStrikeFromDelta(_xll.qlBlackDeltaCalculator(,Y$5,"Spot",1,1,1,K21%*SQRT($P21)),Y$6)</f>
        <v>1.1912927977506937</v>
      </c>
      <c r="Z21" s="131">
        <f>_xll.qlBlackDeltaCalculatorStrikeFromDelta(_xll.qlBlackDeltaCalculator(,Z$5,"Spot",1,1,1,L21%*SQRT($P21)),Z$6)</f>
        <v>1.243976618415944</v>
      </c>
      <c r="AA21" s="133">
        <f>_xll.qlBlackDeltaCalculatorStrikeFromDelta(_xll.qlBlackDeltaCalculator(,AA$5,"Spot",1,1,1,M21%*SQRT($P21)),AA$6)</f>
        <v>1.3298242977220274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obj_00239#0003</v>
      </c>
      <c r="AI21" s="161">
        <f>_xll.qlSabrInterpolatedSmileSectionMaxError(AH21)</f>
        <v>2.607783999284824E-3</v>
      </c>
      <c r="AJ21" s="162">
        <f>_xll.qlSabrInterpolatedSmileSectionAlpha(AH21)</f>
        <v>9.0469724245115971E-2</v>
      </c>
      <c r="AK21" s="161">
        <f>_xll.qlSabrInterpolatedSmileSectionBeta(AH21)</f>
        <v>0.7</v>
      </c>
      <c r="AL21" s="163">
        <f>_xll.qlSabrInterpolatedSmileSectionRho(AH21)</f>
        <v>-0.26637572847063595</v>
      </c>
      <c r="AM21" s="164">
        <f>_xll.qlSabrInterpolatedSmileSectionNu(AH21)</f>
        <v>0.38608639220638324</v>
      </c>
      <c r="AN21" s="110" t="s">
        <v>69</v>
      </c>
      <c r="AO21" t="str">
        <f t="array" ref="AO21">_xll.qlInterpolatedSmileSection(,O21,Q21:AA21,C21:M21*(SQRT(P21)/100),1)</f>
        <v>obj_0023a#0003</v>
      </c>
      <c r="AR21" t="str">
        <f>AO21</f>
        <v>obj_0023a#0003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_xll.qlBlackDeltaCalculatorStrikeFromDelta(_xll.qlBlackDeltaCalculator(,Q$5,"Spot",1,1,1,C22%*SQRT($P22)),Q$6)</f>
        <v>0.67367328291974127</v>
      </c>
      <c r="R22" s="131">
        <f>_xll.qlBlackDeltaCalculatorStrikeFromDelta(_xll.qlBlackDeltaCalculator(,R$5,"Spot",1,1,1,D22%*SQRT($P22)),R$6)</f>
        <v>0.75592280276219426</v>
      </c>
      <c r="S22" s="131">
        <f>_xll.qlBlackDeltaCalculatorStrikeFromDelta(_xll.qlBlackDeltaCalculator(,S$5,"Spot",1,1,1,E22%*SQRT($P22)),S$6)</f>
        <v>0.81040903521219765</v>
      </c>
      <c r="T22" s="131">
        <f>_xll.qlBlackDeltaCalculatorStrikeFromDelta(_xll.qlBlackDeltaCalculator(,T$5,"Spot",1,1,1,F22%*SQRT($P22)),T$6)</f>
        <v>0.88749124592147144</v>
      </c>
      <c r="U22" s="131">
        <f>_xll.qlBlackDeltaCalculatorStrikeFromDelta(_xll.qlBlackDeltaCalculator(,U$5,"Spot",1,1,1,G22%*SQRT($P22)),U$6)</f>
        <v>0.94493025626170035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1.0901768819487498</v>
      </c>
      <c r="X22" s="131">
        <f>_xll.qlBlackDeltaCalculatorStrikeFromDelta(_xll.qlBlackDeltaCalculator(,X$5,"Spot",1,1,1,J22%*SQRT($P22)),X$6)</f>
        <v>1.1480573606153563</v>
      </c>
      <c r="Y22" s="131">
        <f>_xll.qlBlackDeltaCalculatorStrikeFromDelta(_xll.qlBlackDeltaCalculator(,Y$5,"Spot",1,1,1,K22%*SQRT($P22)),Y$6)</f>
        <v>1.2304037991054866</v>
      </c>
      <c r="Z22" s="131">
        <f>_xll.qlBlackDeltaCalculatorStrikeFromDelta(_xll.qlBlackDeltaCalculator(,Z$5,"Spot",1,1,1,L22%*SQRT($P22)),Z$6)</f>
        <v>1.2948241480294014</v>
      </c>
      <c r="AA22" s="133">
        <f>_xll.qlBlackDeltaCalculatorStrikeFromDelta(_xll.qlBlackDeltaCalculator(,AA$5,"Spot",1,1,1,M22%*SQRT($P22)),AA$6)</f>
        <v>1.39988006559435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obj_00246#0003</v>
      </c>
      <c r="AI22" s="161">
        <f>_xll.qlSabrInterpolatedSmileSectionMaxError(AH22)</f>
        <v>2.6688469893389188E-3</v>
      </c>
      <c r="AJ22" s="162">
        <f>_xll.qlSabrInterpolatedSmileSectionAlpha(AH22)</f>
        <v>9.2015756143163208E-2</v>
      </c>
      <c r="AK22" s="161">
        <f>_xll.qlSabrInterpolatedSmileSectionBeta(AH22)</f>
        <v>0.7</v>
      </c>
      <c r="AL22" s="163">
        <f>_xll.qlSabrInterpolatedSmileSectionRho(AH22)</f>
        <v>-0.26184926358410482</v>
      </c>
      <c r="AM22" s="164">
        <f>_xll.qlSabrInterpolatedSmileSectionNu(AH22)</f>
        <v>0.33378922750414641</v>
      </c>
      <c r="AN22" s="110" t="s">
        <v>70</v>
      </c>
      <c r="AO22" t="str">
        <f t="array" ref="AO22">_xll.qlInterpolatedSmileSection(,O22,Q22:AA22,C22:M22*(SQRT(P22)/100),1)</f>
        <v>obj_00247#0003</v>
      </c>
      <c r="AR22" t="str">
        <f>AO22</f>
        <v>obj_00247#0003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_xll.qlBlackDeltaCalculatorStrikeFromDelta(_xll.qlBlackDeltaCalculator(,Q$5,"Spot",1,1,1,C23%*SQRT($P23)),Q$6)</f>
        <v>0.64359423371232982</v>
      </c>
      <c r="R23" s="131">
        <f>_xll.qlBlackDeltaCalculatorStrikeFromDelta(_xll.qlBlackDeltaCalculator(,R$5,"Spot",1,1,1,D23%*SQRT($P23)),R$6)</f>
        <v>0.73239543884073599</v>
      </c>
      <c r="S23" s="131">
        <f>_xll.qlBlackDeltaCalculatorStrikeFromDelta(_xll.qlBlackDeltaCalculator(,S$5,"Spot",1,1,1,E23%*SQRT($P23)),S$6)</f>
        <v>0.79183329472478703</v>
      </c>
      <c r="T23" s="131">
        <f>_xll.qlBlackDeltaCalculatorStrikeFromDelta(_xll.qlBlackDeltaCalculator(,T$5,"Spot",1,1,1,F23%*SQRT($P23)),T$6)</f>
        <v>0.87674946774261975</v>
      </c>
      <c r="U23" s="131">
        <f>_xll.qlBlackDeltaCalculatorStrikeFromDelta(_xll.qlBlackDeltaCalculator(,U$5,"Spot",1,1,1,G23%*SQRT($P23)),U$6)</f>
        <v>0.94068356012734411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1.1055487237224266</v>
      </c>
      <c r="X23" s="131">
        <f>_xll.qlBlackDeltaCalculatorStrikeFromDelta(_xll.qlBlackDeltaCalculator(,X$5,"Spot",1,1,1,J23%*SQRT($P23)),X$6)</f>
        <v>1.1722461087545686</v>
      </c>
      <c r="Y23" s="131">
        <f>_xll.qlBlackDeltaCalculatorStrikeFromDelta(_xll.qlBlackDeltaCalculator(,Y$5,"Spot",1,1,1,K23%*SQRT($P23)),Y$6)</f>
        <v>1.26776058722526</v>
      </c>
      <c r="Z23" s="131">
        <f>_xll.qlBlackDeltaCalculatorStrikeFromDelta(_xll.qlBlackDeltaCalculator(,Z$5,"Spot",1,1,1,L23%*SQRT($P23)),Z$6)</f>
        <v>1.3425679573294833</v>
      </c>
      <c r="AA23" s="133">
        <f>_xll.qlBlackDeltaCalculatorStrikeFromDelta(_xll.qlBlackDeltaCalculator(,AA$5,"Spot",1,1,1,M23%*SQRT($P23)),AA$6)</f>
        <v>1.4658578803173692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obj_00253#0003</v>
      </c>
      <c r="AI23" s="161">
        <f>_xll.qlSabrInterpolatedSmileSectionMaxError(AH23)</f>
        <v>2.5659056405553382E-3</v>
      </c>
      <c r="AJ23" s="162">
        <f>_xll.qlSabrInterpolatedSmileSectionAlpha(AH23)</f>
        <v>9.3324481714031099E-2</v>
      </c>
      <c r="AK23" s="161">
        <f>_xll.qlSabrInterpolatedSmileSectionBeta(AH23)</f>
        <v>0.7</v>
      </c>
      <c r="AL23" s="163">
        <f>_xll.qlSabrInterpolatedSmileSectionRho(AH23)</f>
        <v>-0.25318141939559702</v>
      </c>
      <c r="AM23" s="164">
        <f>_xll.qlSabrInterpolatedSmileSectionNu(AH23)</f>
        <v>0.29583278651457462</v>
      </c>
      <c r="AN23" s="110" t="s">
        <v>71</v>
      </c>
      <c r="AO23" t="str">
        <f t="array" ref="AO23">_xll.qlInterpolatedSmileSection(,O23,Q23:AA23,C23:M23*(SQRT(P23)/100),1)</f>
        <v>obj_00254#0003</v>
      </c>
      <c r="AR23" t="str">
        <f>AO23</f>
        <v>obj_00254#0003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_xll.qlBlackDeltaCalculatorStrikeFromDelta(_xll.qlBlackDeltaCalculator(,Q$5,"Spot",1,1,1,C24%*SQRT($P24)),Q$6)</f>
        <v>0.6187932013835914</v>
      </c>
      <c r="R24" s="131">
        <f>_xll.qlBlackDeltaCalculatorStrikeFromDelta(_xll.qlBlackDeltaCalculator(,R$5,"Spot",1,1,1,D24%*SQRT($P24)),R$6)</f>
        <v>0.7117341734461996</v>
      </c>
      <c r="S24" s="131">
        <f>_xll.qlBlackDeltaCalculatorStrikeFromDelta(_xll.qlBlackDeltaCalculator(,S$5,"Spot",1,1,1,E24%*SQRT($P24)),S$6)</f>
        <v>0.77508569619692491</v>
      </c>
      <c r="T24" s="131">
        <f>_xll.qlBlackDeltaCalculatorStrikeFromDelta(_xll.qlBlackDeltaCalculator(,T$5,"Spot",1,1,1,F24%*SQRT($P24)),T$6)</f>
        <v>0.86669911963071222</v>
      </c>
      <c r="U24" s="131">
        <f>_xll.qlBlackDeltaCalculatorStrikeFromDelta(_xll.qlBlackDeltaCalculator(,U$5,"Spot",1,1,1,G24%*SQRT($P24)),U$6)</f>
        <v>0.93701377156703969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1.1220649482981726</v>
      </c>
      <c r="X24" s="131">
        <f>_xll.qlBlackDeltaCalculatorStrikeFromDelta(_xll.qlBlackDeltaCalculator(,X$5,"Spot",1,1,1,J24%*SQRT($P24)),X$6)</f>
        <v>1.1979836700604696</v>
      </c>
      <c r="Y24" s="131">
        <f>_xll.qlBlackDeltaCalculatorStrikeFromDelta(_xll.qlBlackDeltaCalculator(,Y$5,"Spot",1,1,1,K24%*SQRT($P24)),Y$6)</f>
        <v>1.3056563773086924</v>
      </c>
      <c r="Z24" s="131">
        <f>_xll.qlBlackDeltaCalculatorStrikeFromDelta(_xll.qlBlackDeltaCalculator(,Z$5,"Spot",1,1,1,L24%*SQRT($P24)),Z$6)</f>
        <v>1.3883577604717248</v>
      </c>
      <c r="AA24" s="133">
        <f>_xll.qlBlackDeltaCalculatorStrikeFromDelta(_xll.qlBlackDeltaCalculator(,AA$5,"Spot",1,1,1,M24%*SQRT($P24)),AA$6)</f>
        <v>1.5265702556523288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obj_00260#0003</v>
      </c>
      <c r="AI24" s="161">
        <f>_xll.qlSabrInterpolatedSmileSectionMaxError(AH24)</f>
        <v>2.4626519592479412E-3</v>
      </c>
      <c r="AJ24" s="162">
        <f>_xll.qlSabrInterpolatedSmileSectionAlpha(AH24)</f>
        <v>9.5825791919954356E-2</v>
      </c>
      <c r="AK24" s="161">
        <f>_xll.qlSabrInterpolatedSmileSectionBeta(AH24)</f>
        <v>0.7</v>
      </c>
      <c r="AL24" s="163">
        <f>_xll.qlSabrInterpolatedSmileSectionRho(AH24)</f>
        <v>-0.25095119496323287</v>
      </c>
      <c r="AM24" s="164">
        <f>_xll.qlSabrInterpolatedSmileSectionNu(AH24)</f>
        <v>0.25644285280465146</v>
      </c>
      <c r="AN24" s="110" t="s">
        <v>72</v>
      </c>
      <c r="AO24" t="str">
        <f t="array" ref="AO24">_xll.qlInterpolatedSmileSection(,O24,Q24:AA24,C24:M24*(SQRT(P24)/100),1)</f>
        <v>obj_00261#0003</v>
      </c>
      <c r="AR24" t="str">
        <f>AO24</f>
        <v>obj_00261#0003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_xll.qlBlackDeltaCalculatorStrikeFromDelta(_xll.qlBlackDeltaCalculator(,Q$5,"Spot",1,1,1,C25%*SQRT($P25)),Q$6)</f>
        <v>0.59733008389449249</v>
      </c>
      <c r="R25" s="131">
        <f>_xll.qlBlackDeltaCalculatorStrikeFromDelta(_xll.qlBlackDeltaCalculator(,R$5,"Spot",1,1,1,D25%*SQRT($P25)),R$6)</f>
        <v>0.69429758233579097</v>
      </c>
      <c r="S25" s="131">
        <f>_xll.qlBlackDeltaCalculatorStrikeFromDelta(_xll.qlBlackDeltaCalculator(,S$5,"Spot",1,1,1,E25%*SQRT($P25)),S$6)</f>
        <v>0.76053133888209856</v>
      </c>
      <c r="T25" s="131">
        <f>_xll.qlBlackDeltaCalculatorStrikeFromDelta(_xll.qlBlackDeltaCalculator(,T$5,"Spot",1,1,1,F25%*SQRT($P25)),T$6)</f>
        <v>0.85819581914239651</v>
      </c>
      <c r="U25" s="131">
        <f>_xll.qlBlackDeltaCalculatorStrikeFromDelta(_xll.qlBlackDeltaCalculator(,U$5,"Spot",1,1,1,G25%*SQRT($P25)),U$6)</f>
        <v>0.93426237002886647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1.1377533631372641</v>
      </c>
      <c r="X25" s="131">
        <f>_xll.qlBlackDeltaCalculatorStrikeFromDelta(_xll.qlBlackDeltaCalculator(,X$5,"Spot",1,1,1,J25%*SQRT($P25)),X$6)</f>
        <v>1.2221317256571371</v>
      </c>
      <c r="Y25" s="131">
        <f>_xll.qlBlackDeltaCalculatorStrikeFromDelta(_xll.qlBlackDeltaCalculator(,Y$5,"Spot",1,1,1,K25%*SQRT($P25)),Y$6)</f>
        <v>1.3413604296561252</v>
      </c>
      <c r="Z25" s="131">
        <f>_xll.qlBlackDeltaCalculatorStrikeFromDelta(_xll.qlBlackDeltaCalculator(,Z$5,"Spot",1,1,1,L25%*SQRT($P25)),Z$6)</f>
        <v>1.4329601970647603</v>
      </c>
      <c r="AA25" s="133">
        <f>_xll.qlBlackDeltaCalculatorStrikeFromDelta(_xll.qlBlackDeltaCalculator(,AA$5,"Spot",1,1,1,M25%*SQRT($P25)),AA$6)</f>
        <v>1.5855733724071714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obj_0026d#0003</v>
      </c>
      <c r="AI25" s="161">
        <f>_xll.qlSabrInterpolatedSmileSectionMaxError(AH25)</f>
        <v>2.387328470009803E-3</v>
      </c>
      <c r="AJ25" s="162">
        <f>_xll.qlSabrInterpolatedSmileSectionAlpha(AH25)</f>
        <v>9.7576399674320774E-2</v>
      </c>
      <c r="AK25" s="161">
        <f>_xll.qlSabrInterpolatedSmileSectionBeta(AH25)</f>
        <v>0.7</v>
      </c>
      <c r="AL25" s="163">
        <f>_xll.qlSabrInterpolatedSmileSectionRho(AH25)</f>
        <v>-0.2473090523243249</v>
      </c>
      <c r="AM25" s="164">
        <f>_xll.qlSabrInterpolatedSmileSectionNu(AH25)</f>
        <v>0.22838729467403798</v>
      </c>
      <c r="AN25" s="110" t="s">
        <v>73</v>
      </c>
      <c r="AO25" t="str">
        <f t="array" ref="AO25">_xll.qlInterpolatedSmileSection(,O25,Q25:AA25,C25:M25*(SQRT(P25)/100),1)</f>
        <v>obj_0026e#0003</v>
      </c>
      <c r="AR25" t="str">
        <f>AO25</f>
        <v>obj_0026e#0003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_xll.qlBlackDeltaCalculatorStrikeFromDelta(_xll.qlBlackDeltaCalculator(,Q$5,"Spot",1,1,1,C26%*SQRT($P26)),Q$6)</f>
        <v>0.5512249703444082</v>
      </c>
      <c r="R26" s="131">
        <f>_xll.qlBlackDeltaCalculatorStrikeFromDelta(_xll.qlBlackDeltaCalculator(,R$5,"Spot",1,1,1,D26%*SQRT($P26)),R$6)</f>
        <v>0.6561483344801462</v>
      </c>
      <c r="S26" s="131">
        <f>_xll.qlBlackDeltaCalculatorStrikeFromDelta(_xll.qlBlackDeltaCalculator(,S$5,"Spot",1,1,1,E26%*SQRT($P26)),S$6)</f>
        <v>0.72957025215495597</v>
      </c>
      <c r="T26" s="131">
        <f>_xll.qlBlackDeltaCalculatorStrikeFromDelta(_xll.qlBlackDeltaCalculator(,T$5,"Spot",1,1,1,F26%*SQRT($P26)),T$6)</f>
        <v>0.84062980445010071</v>
      </c>
      <c r="U26" s="131">
        <f>_xll.qlBlackDeltaCalculatorStrikeFromDelta(_xll.qlBlackDeltaCalculator(,U$5,"Spot",1,1,1,G26%*SQRT($P26)),U$6)</f>
        <v>0.92985924221429406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1.179149513858176</v>
      </c>
      <c r="X26" s="131">
        <f>_xll.qlBlackDeltaCalculatorStrikeFromDelta(_xll.qlBlackDeltaCalculator(,X$5,"Spot",1,1,1,J26%*SQRT($P26)),X$6)</f>
        <v>1.2852894097378533</v>
      </c>
      <c r="Y26" s="131">
        <f>_xll.qlBlackDeltaCalculatorStrikeFromDelta(_xll.qlBlackDeltaCalculator(,Y$5,"Spot",1,1,1,K26%*SQRT($P26)),Y$6)</f>
        <v>1.4375657083482751</v>
      </c>
      <c r="Z26" s="131">
        <f>_xll.qlBlackDeltaCalculatorStrikeFromDelta(_xll.qlBlackDeltaCalculator(,Z$5,"Spot",1,1,1,L26%*SQRT($P26)),Z$6)</f>
        <v>1.5558809160745242</v>
      </c>
      <c r="AA26" s="133">
        <f>_xll.qlBlackDeltaCalculatorStrikeFromDelta(_xll.qlBlackDeltaCalculator(,AA$5,"Spot",1,1,1,M26%*SQRT($P26)),AA$6)</f>
        <v>1.753985844356815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obj_0027a#0003</v>
      </c>
      <c r="AI26" s="161">
        <f>_xll.qlSabrInterpolatedSmileSectionMaxError(AH26)</f>
        <v>2.2114565561857646E-3</v>
      </c>
      <c r="AJ26" s="162">
        <f>_xll.qlSabrInterpolatedSmileSectionAlpha(AH26)</f>
        <v>9.9264495192366478E-2</v>
      </c>
      <c r="AK26" s="161">
        <f>_xll.qlSabrInterpolatedSmileSectionBeta(AH26)</f>
        <v>0.7</v>
      </c>
      <c r="AL26" s="163">
        <f>_xll.qlSabrInterpolatedSmileSectionRho(AH26)</f>
        <v>-0.21549541638925648</v>
      </c>
      <c r="AM26" s="164">
        <f>_xll.qlSabrInterpolatedSmileSectionNu(AH26)</f>
        <v>0.17910206469712034</v>
      </c>
      <c r="AN26" s="110" t="s">
        <v>74</v>
      </c>
      <c r="AO26" t="str">
        <f t="array" ref="AO26">_xll.qlInterpolatedSmileSection(,O26,Q26:AA26,C26:M26*(SQRT(P26)/100),1)</f>
        <v>obj_0027b#0003</v>
      </c>
      <c r="AR26" t="str">
        <f>AO26</f>
        <v>obj_0027b#0003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_xll.qlBlackDeltaCalculatorStrikeFromDelta(_xll.qlBlackDeltaCalculator(,Q$5,"Spot",1,1,1,C27%*SQRT($P27)),Q$6)</f>
        <v>0.49582351734619173</v>
      </c>
      <c r="R27" s="131">
        <f>_xll.qlBlackDeltaCalculatorStrikeFromDelta(_xll.qlBlackDeltaCalculator(,R$5,"Spot",1,1,1,D27%*SQRT($P27)),R$6)</f>
        <v>0.61135928431047115</v>
      </c>
      <c r="S27" s="131">
        <f>_xll.qlBlackDeltaCalculatorStrikeFromDelta(_xll.qlBlackDeltaCalculator(,S$5,"Spot",1,1,1,E27%*SQRT($P27)),S$6)</f>
        <v>0.69519871053216642</v>
      </c>
      <c r="T27" s="131">
        <f>_xll.qlBlackDeltaCalculatorStrikeFromDelta(_xll.qlBlackDeltaCalculator(,T$5,"Spot",1,1,1,F27%*SQRT($P27)),T$6)</f>
        <v>0.82315828180757511</v>
      </c>
      <c r="U27" s="131">
        <f>_xll.qlBlackDeltaCalculatorStrikeFromDelta(_xll.qlBlackDeltaCalculator(,U$5,"Spot",1,1,1,G27%*SQRT($P27)),U$6)</f>
        <v>0.9285589952588964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1.2407230909181697</v>
      </c>
      <c r="X27" s="131">
        <f>_xll.qlBlackDeltaCalculatorStrikeFromDelta(_xll.qlBlackDeltaCalculator(,X$5,"Spot",1,1,1,J27%*SQRT($P27)),X$6)</f>
        <v>1.3800944789115721</v>
      </c>
      <c r="Y27" s="131">
        <f>_xll.qlBlackDeltaCalculatorStrikeFromDelta(_xll.qlBlackDeltaCalculator(,Y$5,"Spot",1,1,1,K27%*SQRT($P27)),Y$6)</f>
        <v>1.5826308961711546</v>
      </c>
      <c r="Z27" s="131">
        <f>_xll.qlBlackDeltaCalculatorStrikeFromDelta(_xll.qlBlackDeltaCalculator(,Z$5,"Spot",1,1,1,L27%*SQRT($P27)),Z$6)</f>
        <v>1.7422942651279032</v>
      </c>
      <c r="AA27" s="133">
        <f>_xll.qlBlackDeltaCalculatorStrikeFromDelta(_xll.qlBlackDeltaCalculator(,AA$5,"Spot",1,1,1,M27%*SQRT($P27)),AA$6)</f>
        <v>2.0192810468947586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obj_00287#0003</v>
      </c>
      <c r="AI27" s="161">
        <f>_xll.qlSabrInterpolatedSmileSectionMaxError(AH27)</f>
        <v>1.6139638324001726E-3</v>
      </c>
      <c r="AJ27" s="162">
        <f>_xll.qlSabrInterpolatedSmileSectionAlpha(AH27)</f>
        <v>9.8906307821104975E-2</v>
      </c>
      <c r="AK27" s="161">
        <f>_xll.qlSabrInterpolatedSmileSectionBeta(AH27)</f>
        <v>0.7</v>
      </c>
      <c r="AL27" s="163">
        <f>_xll.qlSabrInterpolatedSmileSectionRho(AH27)</f>
        <v>-0.16444394477920907</v>
      </c>
      <c r="AM27" s="164">
        <f>_xll.qlSabrInterpolatedSmileSectionNu(AH27)</f>
        <v>0.1459952306556154</v>
      </c>
      <c r="AN27" s="110" t="s">
        <v>75</v>
      </c>
      <c r="AO27" t="str">
        <f t="array" ref="AO27">_xll.qlInterpolatedSmileSection(,O27,Q27:AA27,C27:M27*(SQRT(P27)/100),1)</f>
        <v>obj_00288#0003</v>
      </c>
      <c r="AR27" t="str">
        <f>AO27</f>
        <v>obj_00288#0003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_xll.qlBlackDeltaCalculatorStrikeFromDelta(_xll.qlBlackDeltaCalculator(,Q$5,"Spot",1,1,1,C28%*SQRT($P28)),Q$6)</f>
        <v>0.45687433001855149</v>
      </c>
      <c r="R28" s="131">
        <f>_xll.qlBlackDeltaCalculatorStrikeFromDelta(_xll.qlBlackDeltaCalculator(,R$5,"Spot",1,1,1,D28%*SQRT($P28)),R$6)</f>
        <v>0.57955978268714403</v>
      </c>
      <c r="S28" s="131">
        <f>_xll.qlBlackDeltaCalculatorStrikeFromDelta(_xll.qlBlackDeltaCalculator(,S$5,"Spot",1,1,1,E28%*SQRT($P28)),S$6)</f>
        <v>0.67026641196375669</v>
      </c>
      <c r="T28" s="131">
        <f>_xll.qlBlackDeltaCalculatorStrikeFromDelta(_xll.qlBlackDeltaCalculator(,T$5,"Spot",1,1,1,F28%*SQRT($P28)),T$6)</f>
        <v>0.81171716573297181</v>
      </c>
      <c r="U28" s="131">
        <f>_xll.qlBlackDeltaCalculatorStrikeFromDelta(_xll.qlBlackDeltaCalculator(,U$5,"Spot",1,1,1,G28%*SQRT($P28)),U$6)</f>
        <v>0.93108460266060855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1.2986985056516349</v>
      </c>
      <c r="X28" s="131">
        <f>_xll.qlBlackDeltaCalculatorStrikeFromDelta(_xll.qlBlackDeltaCalculator(,X$5,"Spot",1,1,1,J28%*SQRT($P28)),X$6)</f>
        <v>1.468760711866179</v>
      </c>
      <c r="Y28" s="131">
        <f>_xll.qlBlackDeltaCalculatorStrikeFromDelta(_xll.qlBlackDeltaCalculator(,Y$5,"Spot",1,1,1,K28%*SQRT($P28)),Y$6)</f>
        <v>1.7212578177585602</v>
      </c>
      <c r="Z28" s="131">
        <f>_xll.qlBlackDeltaCalculatorStrikeFromDelta(_xll.qlBlackDeltaCalculator(,Z$5,"Spot",1,1,1,L28%*SQRT($P28)),Z$6)</f>
        <v>1.9241846169712999</v>
      </c>
      <c r="AA28" s="133">
        <f>_xll.qlBlackDeltaCalculatorStrikeFromDelta(_xll.qlBlackDeltaCalculator(,AA$5,"Spot",1,1,1,M28%*SQRT($P28)),AA$6)</f>
        <v>2.2831227086411605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obj_00294#0003</v>
      </c>
      <c r="AI28" s="161">
        <f>_xll.qlSabrInterpolatedSmileSectionMaxError(AH28)</f>
        <v>1.7609006175499931E-3</v>
      </c>
      <c r="AJ28" s="162">
        <f>_xll.qlSabrInterpolatedSmileSectionAlpha(AH28)</f>
        <v>9.8727452643167513E-2</v>
      </c>
      <c r="AK28" s="161">
        <f>_xll.qlSabrInterpolatedSmileSectionBeta(AH28)</f>
        <v>0.7</v>
      </c>
      <c r="AL28" s="163">
        <f>_xll.qlSabrInterpolatedSmileSectionRho(AH28)</f>
        <v>-0.13162558683828426</v>
      </c>
      <c r="AM28" s="164">
        <f>_xll.qlSabrInterpolatedSmileSectionNu(AH28)</f>
        <v>0.12631191496553948</v>
      </c>
      <c r="AN28" s="110" t="s">
        <v>28</v>
      </c>
      <c r="AO28" t="str">
        <f t="array" ref="AO28">_xll.qlInterpolatedSmileSection(,O28,Q28:AA28,C28:M28*(SQRT(P28)/100),1)</f>
        <v>obj_00295#0003</v>
      </c>
      <c r="AR28" t="str">
        <f>AO28</f>
        <v>obj_00295#0003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_xll.qlBlackDeltaCalculatorStrikeFromDelta(_xll.qlBlackDeltaCalculator(,Q$5,"Spot",1,1,1,C29%*SQRT($P29)),Q$6)</f>
        <v>0.42740410187568012</v>
      </c>
      <c r="R29" s="135">
        <f>_xll.qlBlackDeltaCalculatorStrikeFromDelta(_xll.qlBlackDeltaCalculator(,R$5,"Spot",1,1,1,D29%*SQRT($P29)),R$6)</f>
        <v>0.55539483736157358</v>
      </c>
      <c r="S29" s="135">
        <f>_xll.qlBlackDeltaCalculatorStrikeFromDelta(_xll.qlBlackDeltaCalculator(,S$5,"Spot",1,1,1,E29%*SQRT($P29)),S$6)</f>
        <v>0.65157826174180766</v>
      </c>
      <c r="T29" s="135">
        <f>_xll.qlBlackDeltaCalculatorStrikeFromDelta(_xll.qlBlackDeltaCalculator(,T$5,"Spot",1,1,1,F29%*SQRT($P29)),T$6)</f>
        <v>0.80439387551418418</v>
      </c>
      <c r="U29" s="135">
        <f>_xll.qlBlackDeltaCalculatorStrikeFromDelta(_xll.qlBlackDeltaCalculator(,U$5,"Spot",1,1,1,G29%*SQRT($P29)),U$6)</f>
        <v>0.93607754506762286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1.3556532806290722</v>
      </c>
      <c r="X29" s="135">
        <f>_xll.qlBlackDeltaCalculatorStrikeFromDelta(_xll.qlBlackDeltaCalculator(,X$5,"Spot",1,1,1,J29%*SQRT($P29)),X$6)</f>
        <v>1.5558592188461726</v>
      </c>
      <c r="Y29" s="135">
        <f>_xll.qlBlackDeltaCalculatorStrikeFromDelta(_xll.qlBlackDeltaCalculator(,Y$5,"Spot",1,1,1,K29%*SQRT($P29)),Y$6)</f>
        <v>1.8589142704694974</v>
      </c>
      <c r="Z29" s="135">
        <f>_xll.qlBlackDeltaCalculatorStrikeFromDelta(_xll.qlBlackDeltaCalculator(,Z$5,"Spot",1,1,1,L29%*SQRT($P29)),Z$6)</f>
        <v>2.1066670726633272</v>
      </c>
      <c r="AA29" s="137">
        <f>_xll.qlBlackDeltaCalculatorStrikeFromDelta(_xll.qlBlackDeltaCalculator(,AA$5,"Spot",1,1,1,M29%*SQRT($P29)),AA$6)</f>
        <v>2.5524743949517297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obj_002a1#0003</v>
      </c>
      <c r="AI29" s="166">
        <f>_xll.qlSabrInterpolatedSmileSectionMaxError(AH29)</f>
        <v>1.8791730693117625E-3</v>
      </c>
      <c r="AJ29" s="167">
        <f>_xll.qlSabrInterpolatedSmileSectionAlpha(AH29)</f>
        <v>9.8541060535775382E-2</v>
      </c>
      <c r="AK29" s="166">
        <f>_xll.qlSabrInterpolatedSmileSectionBeta(AH29)</f>
        <v>0.7</v>
      </c>
      <c r="AL29" s="168">
        <f>_xll.qlSabrInterpolatedSmileSectionRho(AH29)</f>
        <v>-0.10255226296550655</v>
      </c>
      <c r="AM29" s="169">
        <f>_xll.qlSabrInterpolatedSmileSectionNu(AH29)</f>
        <v>0.11298156199135341</v>
      </c>
      <c r="AN29" s="111" t="s">
        <v>76</v>
      </c>
      <c r="AO29" t="str">
        <f t="array" ref="AO29">_xll.qlInterpolatedSmileSection(,O29,Q29:AA29,C29:M29*(SQRT(P29)/100),1)</f>
        <v>obj_002a2#0003</v>
      </c>
      <c r="AR29" t="str">
        <f>AO29</f>
        <v>obj_002a2#0003</v>
      </c>
    </row>
    <row r="30" spans="2:44">
      <c r="C30">
        <f>C18/100</f>
        <v>0.11900000000000001</v>
      </c>
      <c r="D30">
        <f>D18/100</f>
        <v>0.107</v>
      </c>
      <c r="E30">
        <f>E18/100</f>
        <v>9.6999999999999989E-2</v>
      </c>
      <c r="F30">
        <f>F18/100</f>
        <v>8.9499999999999996E-2</v>
      </c>
      <c r="G30">
        <f>G18/100</f>
        <v>8.4499999999999992E-2</v>
      </c>
      <c r="H30">
        <f>H18/100</f>
        <v>8.199999999999999E-2</v>
      </c>
      <c r="I30">
        <f>I18/100</f>
        <v>8.115E-2</v>
      </c>
      <c r="J30">
        <f>J18/100</f>
        <v>8.1460000000000005E-2</v>
      </c>
      <c r="K30">
        <f>K18/100</f>
        <v>8.2500000000000004E-2</v>
      </c>
      <c r="L30">
        <f>L18/100</f>
        <v>8.5000000000000006E-2</v>
      </c>
      <c r="M30">
        <f>M18/100</f>
        <v>8.9380000000000001E-2</v>
      </c>
    </row>
    <row r="32" spans="2:44">
      <c r="C32" s="113" t="s">
        <v>92</v>
      </c>
      <c r="D32" s="154" t="str">
        <f>_xll.qlSmiledSurface(,AH7:AH20,C2,"NullCalendar","Following","Act/365 (Fixed)")</f>
        <v>obj_002a3#0003</v>
      </c>
    </row>
    <row r="35" spans="2:8">
      <c r="C35" t="str">
        <f>VanillasCross1Y!I76</f>
        <v>Strike</v>
      </c>
      <c r="D35">
        <f>VanillasCross1Y!J76</f>
        <v>0.99999889661383001</v>
      </c>
    </row>
    <row r="36" spans="2:8">
      <c r="C36" t="str">
        <f>VanillasCross1Y!I77</f>
        <v>Time</v>
      </c>
      <c r="D36">
        <f>VanillasCross1Y!J77</f>
        <v>0.95068493150684896</v>
      </c>
      <c r="E36" s="233">
        <f>VanillasCross1Y!K77</f>
        <v>43365</v>
      </c>
      <c r="F36" s="233">
        <f>VanillasCross1Y!L77</f>
        <v>43365</v>
      </c>
    </row>
    <row r="37" spans="2:8">
      <c r="C37" t="s">
        <v>155</v>
      </c>
      <c r="D37">
        <v>0.01</v>
      </c>
    </row>
    <row r="39" spans="2:8">
      <c r="B39">
        <f>LOG(D39/1)</f>
        <v>-0.30103095405408875</v>
      </c>
      <c r="C39">
        <v>-50</v>
      </c>
      <c r="D39">
        <f>$D$35+C39*$D$37</f>
        <v>0.49999889661383001</v>
      </c>
      <c r="E39">
        <f>_xll.qlBlackVolTermStructureBlackVol($D$32,$F$36,D39,TRUE)</f>
        <v>0.22934197479981341</v>
      </c>
    </row>
    <row r="40" spans="2:8">
      <c r="B40">
        <f>LOG(D40/1)</f>
        <v>-0.29243076350018793</v>
      </c>
      <c r="C40">
        <v>-49</v>
      </c>
      <c r="D40">
        <f>$D$35+C40*$D$37</f>
        <v>0.50999889661383002</v>
      </c>
      <c r="E40">
        <f>_xll.qlBlackVolTermStructureBlackVol($D$32,$F$36,D40,TRUE)</f>
        <v>0.22523003656869028</v>
      </c>
      <c r="F40">
        <f>E41-2*E40+E39</f>
        <v>6.4588432228923631E-5</v>
      </c>
      <c r="G40">
        <f>F40/(B40-B39)/(B40-B39)</f>
        <v>0.87325000130713903</v>
      </c>
      <c r="H40">
        <f>F40/(B40-B41)/(B40-B41)</f>
        <v>0.90817893701259012</v>
      </c>
    </row>
    <row r="41" spans="2:8">
      <c r="B41">
        <f>LOG(D41/1)</f>
        <v>-0.28399757789411129</v>
      </c>
      <c r="C41">
        <v>-48</v>
      </c>
      <c r="D41">
        <f>$D$35+C41*$D$37</f>
        <v>0.51999889661383003</v>
      </c>
      <c r="E41">
        <f>_xll.qlBlackVolTermStructureBlackVol($D$32,$F$36,D41,TRUE)</f>
        <v>0.22118268676979608</v>
      </c>
      <c r="F41">
        <f>E42-2*E41+E40</f>
        <v>6.199488918054441E-5</v>
      </c>
      <c r="G41">
        <f>F41/(B41-B40)/(B41-B40)</f>
        <v>0.87171108839807221</v>
      </c>
      <c r="H41">
        <f>F41/(B41-B42)/(B41-B42)</f>
        <v>0.90589483680680949</v>
      </c>
    </row>
    <row r="42" spans="2:8">
      <c r="B42">
        <f>LOG(D42/1)</f>
        <v>-0.27572503454076536</v>
      </c>
      <c r="C42">
        <v>-47</v>
      </c>
      <c r="D42">
        <f>$D$35+C42*$D$37</f>
        <v>0.52999889661383004</v>
      </c>
      <c r="E42">
        <f>_xll.qlBlackVolTermStructureBlackVol($D$32,$F$36,D42,TRUE)</f>
        <v>0.21719733186008242</v>
      </c>
      <c r="F42">
        <f>E43-2*E42+E41</f>
        <v>5.9545833412333327E-5</v>
      </c>
      <c r="G42">
        <f>F42/(B42-B41)/(B42-B41)</f>
        <v>0.87010822592968895</v>
      </c>
      <c r="H42">
        <f>F42/(B42-B43)/(B42-B43)</f>
        <v>0.90357298609375669</v>
      </c>
    </row>
    <row r="43" spans="2:8">
      <c r="B43">
        <f>LOG(D43/1)</f>
        <v>-0.26760712757520666</v>
      </c>
      <c r="C43">
        <v>-46</v>
      </c>
      <c r="D43">
        <f>$D$35+C43*$D$37</f>
        <v>0.53999889661383005</v>
      </c>
      <c r="E43">
        <f>_xll.qlBlackVolTermStructureBlackVol($D$32,$F$36,D43,TRUE)</f>
        <v>0.21327152278378109</v>
      </c>
      <c r="F43">
        <f>E44-2*E43+E42</f>
        <v>5.7231604450952434E-5</v>
      </c>
      <c r="G43">
        <f>F43/(B43-B42)/(B43-B42)</f>
        <v>0.86845592326486587</v>
      </c>
      <c r="H43">
        <f>F43/(B43-B44)/(B43-B44)</f>
        <v>0.90122695895327987</v>
      </c>
    </row>
    <row r="44" spans="2:8">
      <c r="B44">
        <f>LOG(D44/1)</f>
        <v>-0.25963818176940284</v>
      </c>
      <c r="C44">
        <v>-45</v>
      </c>
      <c r="D44">
        <f>$D$35+C44*$D$37</f>
        <v>0.54999889661383006</v>
      </c>
      <c r="E44">
        <f>_xll.qlBlackVolTermStructureBlackVol($D$32,$F$36,D44,TRUE)</f>
        <v>0.20940294531193071</v>
      </c>
      <c r="F44">
        <f>E45-2*E44+E43</f>
        <v>5.504354764851449E-5</v>
      </c>
      <c r="G44">
        <f>F44/(B44-B43)/(B44-B43)</f>
        <v>0.86677159470138054</v>
      </c>
      <c r="H44">
        <f>F44/(B44-B45)/(B44-B45)</f>
        <v>0.89887341125449316</v>
      </c>
    </row>
    <row r="45" spans="2:8">
      <c r="B45">
        <f>LOG(D45/1)</f>
        <v>-0.25181282869915156</v>
      </c>
      <c r="C45">
        <v>-44</v>
      </c>
      <c r="D45">
        <f>$D$35+C45*$D$37</f>
        <v>0.55999889661383007</v>
      </c>
      <c r="E45">
        <f>_xll.qlBlackVolTermStructureBlackVol($D$32,$F$36,D45,TRUE)</f>
        <v>0.20558941138772885</v>
      </c>
      <c r="F45">
        <f>E46-2*E45+E44</f>
        <v>5.2973932386457534E-5</v>
      </c>
      <c r="G45">
        <f>F45/(B45-B44)/(B45-B44)</f>
        <v>0.86507613237143954</v>
      </c>
      <c r="H45">
        <f>F45/(B45-B46)/(B45-B46)</f>
        <v>0.8965326583115526</v>
      </c>
    </row>
    <row r="46" spans="2:8">
      <c r="B46">
        <f>LOG(D46/1)</f>
        <v>-0.24412598502047142</v>
      </c>
      <c r="C46">
        <v>-43</v>
      </c>
      <c r="D46">
        <f>$D$35+C46*$D$37</f>
        <v>0.56999889661383007</v>
      </c>
      <c r="E46">
        <f>_xll.qlBlackVolTermStructureBlackVol($D$32,$F$36,D46,TRUE)</f>
        <v>0.20182885139591344</v>
      </c>
      <c r="F46">
        <f>E47-2*E46+E45</f>
        <v>5.1015884445032578E-5</v>
      </c>
      <c r="G46">
        <f>F46/(B46-B45)/(B46-B45)</f>
        <v>0.86339458743509356</v>
      </c>
      <c r="H46">
        <f>F46/(B46-B47)/(B46-B47)</f>
        <v>0.89422936419142818</v>
      </c>
    </row>
    <row r="47" spans="2:8">
      <c r="B47">
        <f>LOG(D47/1)</f>
        <v>-0.23657283263530549</v>
      </c>
      <c r="C47">
        <v>-42</v>
      </c>
      <c r="D47">
        <f>$D$35+C47*$D$37</f>
        <v>0.57999889661383008</v>
      </c>
      <c r="E47">
        <f>_xll.qlBlackVolTermStructureBlackVol($D$32,$F$36,D47,TRUE)</f>
        <v>0.19811930728854307</v>
      </c>
      <c r="F47">
        <f>E48-2*E47+E46</f>
        <v>4.9163331442614311E-5</v>
      </c>
      <c r="G47">
        <f>F47/(B47-B46)/(B47-B46)</f>
        <v>0.86175698207937579</v>
      </c>
      <c r="H47">
        <f>F47/(B47-B48)/(B47-B48)</f>
        <v>0.89199336556235975</v>
      </c>
    </row>
    <row r="48" spans="2:8">
      <c r="B48">
        <f>LOG(D48/1)</f>
        <v>-0.22914880055272552</v>
      </c>
      <c r="C48">
        <v>-41</v>
      </c>
      <c r="D48">
        <f>$D$35+C48*$D$37</f>
        <v>0.58999889661382998</v>
      </c>
      <c r="E48">
        <f>_xll.qlBlackVolTermStructureBlackVol($D$32,$F$36,D48,TRUE)</f>
        <v>0.19445892651261532</v>
      </c>
      <c r="F48">
        <f>E49-2*E48+E47</f>
        <v>4.7410960580029915E-5</v>
      </c>
      <c r="G48">
        <f>F48/(B48-B47)/(B48-B47)</f>
        <v>0.86019927965395071</v>
      </c>
      <c r="H48">
        <f>F48/(B48-B49)/(B48-B49)</f>
        <v>0.8898606579061159</v>
      </c>
    </row>
    <row r="49" spans="2:8">
      <c r="B49">
        <f>LOG(D49/1)</f>
        <v>-0.22184954827463246</v>
      </c>
      <c r="C49">
        <v>-40</v>
      </c>
      <c r="D49">
        <f>$D$35+C49*$D$37</f>
        <v>0.59999889661382999</v>
      </c>
      <c r="E49">
        <f>_xll.qlBlackVolTermStructureBlackVol($D$32,$F$36,D49,TRUE)</f>
        <v>0.19084595669726759</v>
      </c>
      <c r="F49">
        <f>E50-2*E49+E48</f>
        <v>4.575418825331079E-5</v>
      </c>
      <c r="G49">
        <f>F49/(B49-B48)/(B49-B48)</f>
        <v>0.85876454648761158</v>
      </c>
      <c r="H49">
        <f>F49/(B49-B50)/(B49-B50)</f>
        <v>0.88787457827379956</v>
      </c>
    </row>
    <row r="50" spans="2:8">
      <c r="B50">
        <f>LOG(D50/1)</f>
        <v>-0.21467095055473859</v>
      </c>
      <c r="C50">
        <v>-39</v>
      </c>
      <c r="D50">
        <f>$D$35+C50*$D$37</f>
        <v>0.60999889661383</v>
      </c>
      <c r="E50">
        <f>_xll.qlBlackVolTermStructureBlackVol($D$32,$F$36,D50,TRUE)</f>
        <v>0.18727874107017317</v>
      </c>
      <c r="F50">
        <f>E51-2*E50+E49</f>
        <v>4.4189141406275612E-5</v>
      </c>
      <c r="G50">
        <f>F50/(B50-B49)/(B50-B49)</f>
        <v>0.85750434633793848</v>
      </c>
      <c r="H50">
        <f>F50/(B50-B51)/(B50-B51)</f>
        <v>0.88608722633460979</v>
      </c>
    </row>
    <row r="51" spans="2:8">
      <c r="B51">
        <f>LOG(D51/1)</f>
        <v>-0.2076090833968291</v>
      </c>
      <c r="C51">
        <v>-38</v>
      </c>
      <c r="D51">
        <f>$D$35+C51*$D$37</f>
        <v>0.61999889661383001</v>
      </c>
      <c r="E51">
        <f>_xll.qlBlackVolTermStructureBlackVol($D$32,$F$36,D51,TRUE)</f>
        <v>0.18375571458448503</v>
      </c>
      <c r="F51">
        <f>E52-2*E51+E50</f>
        <v>4.2712650831111532E-5</v>
      </c>
      <c r="G51">
        <f>F51/(B51-B50)/(B51-B50)</f>
        <v>0.85648041803689234</v>
      </c>
      <c r="H51">
        <f>F51/(B51-B52)/(B51-B52)</f>
        <v>0.88456117528979439</v>
      </c>
    </row>
    <row r="52" spans="2:8">
      <c r="B52">
        <f>LOG(D52/1)</f>
        <v>-0.20066021117331459</v>
      </c>
      <c r="C52">
        <v>-37</v>
      </c>
      <c r="D52">
        <f>$D$35+C52*$D$37</f>
        <v>0.62999889661383002</v>
      </c>
      <c r="E52">
        <f>_xll.qlBlackVolTermStructureBlackVol($D$32,$F$36,D52,TRUE)</f>
        <v>0.180275400749628</v>
      </c>
      <c r="F52">
        <f>E53-2*E52+E51</f>
        <v>4.1322256956993764E-5</v>
      </c>
      <c r="G52">
        <f>F52/(B52-B51)/(B52-B51)</f>
        <v>0.85576669834973285</v>
      </c>
      <c r="H52">
        <f>F52/(B52-B53)/(B52-B53)</f>
        <v>0.8833715359158606</v>
      </c>
    </row>
    <row r="53" spans="2:8">
      <c r="B53">
        <f>LOG(D53/1)</f>
        <v>-0.19382077475820361</v>
      </c>
      <c r="C53">
        <v>-36</v>
      </c>
      <c r="D53">
        <f>$D$35+C53*$D$37</f>
        <v>0.63999889661383003</v>
      </c>
      <c r="E53">
        <f>_xll.qlBlackVolTermStructureBlackVol($D$32,$F$36,D53,TRUE)</f>
        <v>0.17683640917172797</v>
      </c>
      <c r="F53">
        <f>E54-2*E53+E52</f>
        <v>4.0016229057554531E-5</v>
      </c>
      <c r="G53">
        <f>F53/(B53-B52)/(B53-B52)</f>
        <v>0.85545176685103619</v>
      </c>
      <c r="H53">
        <f>F53/(B53-B54)/(B53-B54)</f>
        <v>0.88260845209976579</v>
      </c>
    </row>
    <row r="54" spans="2:8">
      <c r="B54">
        <f>LOG(D54/1)</f>
        <v>-0.18708738058011642</v>
      </c>
      <c r="C54">
        <v>-35</v>
      </c>
      <c r="D54">
        <f>$D$35+C54*$D$37</f>
        <v>0.64999889661382992</v>
      </c>
      <c r="E54">
        <f>_xll.qlBlackVolTermStructureBlackVol($D$32,$F$36,D54,TRUE)</f>
        <v>0.17343743382288548</v>
      </c>
      <c r="F54">
        <f>E55-2*E54+E53</f>
        <v>3.879359923192327E-5</v>
      </c>
      <c r="G54">
        <f>F54/(B54-B53)/(B54-B53)</f>
        <v>0.85564180773306742</v>
      </c>
      <c r="H54">
        <f>F54/(B54-B55)/(B54-B55)</f>
        <v>0.88238012471108285</v>
      </c>
    </row>
    <row r="55" spans="2:8">
      <c r="B55">
        <f>LOG(D55/1)</f>
        <v>-0.18045679051104893</v>
      </c>
      <c r="C55">
        <v>-34</v>
      </c>
      <c r="D55">
        <f>$D$35+C55*$D$37</f>
        <v>0.65999889661382993</v>
      </c>
      <c r="E55">
        <f>_xll.qlBlackVolTermStructureBlackVol($D$32,$F$36,D55,TRUE)</f>
        <v>0.17007725207327493</v>
      </c>
      <c r="F55">
        <f>E56-2*E55+E54</f>
        <v>3.765421302270866E-5</v>
      </c>
      <c r="G55">
        <f>F55/(B55-B54)/(B55-B54)</f>
        <v>0.85646420648523403</v>
      </c>
      <c r="H55">
        <f>F55/(B55-B56)/(B55-B56)</f>
        <v>0.88281648415100977</v>
      </c>
    </row>
    <row r="56" spans="2:8">
      <c r="B56">
        <f>LOG(D56/1)</f>
        <v>-0.17392591251547154</v>
      </c>
      <c r="C56">
        <v>-33</v>
      </c>
      <c r="D56">
        <f>$D$35+C56*$D$37</f>
        <v>0.66999889661382994</v>
      </c>
      <c r="E56">
        <f>_xll.qlBlackVolTermStructureBlackVol($D$32,$F$36,D56,TRUE)</f>
        <v>0.16675472453668708</v>
      </c>
      <c r="F56">
        <f>E57-2*E56+E55</f>
        <v>3.6598799107390168E-5</v>
      </c>
      <c r="G56">
        <f>F56/(B56-B55)/(B56-B55)</f>
        <v>0.85807192763926943</v>
      </c>
      <c r="H56">
        <f>F56/(B56-B57)/(B56-B57)</f>
        <v>0.88407366073740223</v>
      </c>
    </row>
    <row r="57" spans="2:8">
      <c r="B57">
        <f>LOG(D57/1)</f>
        <v>-0.16749179199216638</v>
      </c>
      <c r="C57">
        <v>-32</v>
      </c>
      <c r="D57">
        <f>$D$35+C57*$D$37</f>
        <v>0.67999889661382995</v>
      </c>
      <c r="E57">
        <f>_xll.qlBlackVolTermStructureBlackVol($D$32,$F$36,D57,TRUE)</f>
        <v>0.16346879579920662</v>
      </c>
      <c r="F57">
        <f>E58-2*E57+E56</f>
        <v>3.5629061234720982E-5</v>
      </c>
      <c r="G57">
        <f>F57/(B57-B56)/(B57-B56)</f>
        <v>0.8606488563187995</v>
      </c>
      <c r="H57">
        <f>F57/(B57-B58)/(B57-B58)</f>
        <v>0.88633943936914728</v>
      </c>
    </row>
    <row r="58" spans="2:8">
      <c r="B58">
        <f>LOG(D58/1)</f>
        <v>-0.16115160374811888</v>
      </c>
      <c r="C58">
        <v>-31</v>
      </c>
      <c r="D58">
        <f>$D$35+C58*$D$37</f>
        <v>0.68999889661382996</v>
      </c>
      <c r="E58">
        <f>_xll.qlBlackVolTermStructureBlackVol($D$32,$F$36,D58,TRUE)</f>
        <v>0.16021849612296088</v>
      </c>
      <c r="F58">
        <f>E59-2*E58+E57</f>
        <v>3.4747796400613762E-5</v>
      </c>
      <c r="G58">
        <f>F58/(B58-B57)/(B58-B57)</f>
        <v>0.86441633076259372</v>
      </c>
      <c r="H58">
        <f>F58/(B58-B59)/(B58-B59)</f>
        <v>0.88983993021106378</v>
      </c>
    </row>
    <row r="59" spans="2:8">
      <c r="B59">
        <f>LOG(D59/1)</f>
        <v>-0.15490264454988992</v>
      </c>
      <c r="C59">
        <v>-30</v>
      </c>
      <c r="D59">
        <f>$D$35+C59*$D$37</f>
        <v>0.69999889661382997</v>
      </c>
      <c r="E59">
        <f>_xll.qlBlackVolTermStructureBlackVol($D$32,$F$36,D59,TRUE)</f>
        <v>0.15700294424311576</v>
      </c>
      <c r="F59">
        <f>E60-2*E59+E58</f>
        <v>3.395904432540453E-5</v>
      </c>
      <c r="G59">
        <f>F59/(B59-B58)/(B59-B58)</f>
        <v>0.86964115030956712</v>
      </c>
      <c r="H59">
        <f>F59/(B59-B60)/(B59-B60)</f>
        <v>0.89484774559353297</v>
      </c>
    </row>
    <row r="60" spans="2:8">
      <c r="B60">
        <f>LOG(D60/1)</f>
        <v>-0.14874232620331543</v>
      </c>
      <c r="C60">
        <v>-29</v>
      </c>
      <c r="D60">
        <f>$D$35+C60*$D$37</f>
        <v>0.70999889661382998</v>
      </c>
      <c r="E60">
        <f>_xll.qlBlackVolTermStructureBlackVol($D$32,$F$36,D60,TRUE)</f>
        <v>0.15382135140759604</v>
      </c>
      <c r="F60">
        <f>E61-2*E60+E59</f>
        <v>3.3268274535203091E-5</v>
      </c>
      <c r="G60">
        <f>F60/(B60-B59)/(B60-B59)</f>
        <v>0.8766454138799914</v>
      </c>
      <c r="H60">
        <f>F60/(B60-B61)/(B60-B61)</f>
        <v>0.90169204522932234</v>
      </c>
    </row>
    <row r="61" spans="2:8">
      <c r="B61">
        <f>LOG(D61/1)</f>
        <v>-0.14266816911719296</v>
      </c>
      <c r="C61">
        <v>-28</v>
      </c>
      <c r="D61">
        <f>$D$35+C61*$D$37</f>
        <v>0.71999889661382999</v>
      </c>
      <c r="E61">
        <f>_xll.qlBlackVolTermStructureBlackVol($D$32,$F$36,D61,TRUE)</f>
        <v>0.15067302684661152</v>
      </c>
      <c r="F61">
        <f>E62-2*E61+E60</f>
        <v>3.2682618913815187E-5</v>
      </c>
      <c r="G61">
        <f>F61/(B61-B60)/(B61-B60)</f>
        <v>0.88581863362540769</v>
      </c>
      <c r="H61">
        <f>F61/(B61-B62)/(B61-B62)</f>
        <v>0.9107709032172554</v>
      </c>
    </row>
    <row r="62" spans="2:8">
      <c r="B62">
        <f>LOG(D62/1)</f>
        <v>-0.13667779631089641</v>
      </c>
      <c r="C62">
        <v>-27</v>
      </c>
      <c r="D62">
        <f>$D$35+C62*$D$37</f>
        <v>0.72999889661383</v>
      </c>
      <c r="E62">
        <f>_xll.qlBlackVolTermStructureBlackVol($D$32,$F$36,D62,TRUE)</f>
        <v>0.14755738490454082</v>
      </c>
      <c r="F62">
        <f>E63-2*E62+E61</f>
        <v>3.2211159424977431E-5</v>
      </c>
      <c r="G62">
        <f>F62/(B62-B61)/(B62-B61)</f>
        <v>0.89763267871904662</v>
      </c>
      <c r="H62">
        <f>F62/(B62-B63)/(B62-B63)</f>
        <v>0.92256656268796244</v>
      </c>
    </row>
    <row r="63" spans="2:8">
      <c r="B63">
        <f>LOG(D63/1)</f>
        <v>-0.13076892782967556</v>
      </c>
      <c r="C63">
        <v>-26</v>
      </c>
      <c r="D63">
        <f>$D$35+C63*$D$37</f>
        <v>0.73999889661383</v>
      </c>
      <c r="E63">
        <f>_xll.qlBlackVolTermStructureBlackVol($D$32,$F$36,D63,TRUE)</f>
        <v>0.14447395412189509</v>
      </c>
      <c r="F63">
        <f>E64-2*E63+E62</f>
        <v>3.1865282981519139E-5</v>
      </c>
      <c r="G63">
        <f>F63/(B63-B62)/(B63-B62)</f>
        <v>0.91266024303811399</v>
      </c>
      <c r="H63">
        <f>F63/(B63-B64)/(B63-B64)</f>
        <v>0.93766428533611945</v>
      </c>
    </row>
    <row r="64" spans="2:8">
      <c r="B64">
        <f>LOG(D64/1)</f>
        <v>-0.12493937553480332</v>
      </c>
      <c r="C64">
        <v>-25</v>
      </c>
      <c r="D64">
        <f>$D$35+C64*$D$37</f>
        <v>0.74999889661383001</v>
      </c>
      <c r="E64">
        <f>_xll.qlBlackVolTermStructureBlackVol($D$32,$F$36,D64,TRUE)</f>
        <v>0.14142238862223089</v>
      </c>
      <c r="F64">
        <f>E65-2*E64+E63</f>
        <v>3.165911806043975E-5</v>
      </c>
      <c r="G64">
        <f>F64/(B64-B63)/(B64-B63)</f>
        <v>0.93159769921801105</v>
      </c>
      <c r="H64">
        <f>F64/(B64-B65)/(B64-B65)</f>
        <v>0.95677567491350901</v>
      </c>
    </row>
    <row r="65" spans="2:8">
      <c r="B65">
        <f>LOG(D65/1)</f>
        <v>-0.11918703823877823</v>
      </c>
      <c r="C65">
        <v>-24</v>
      </c>
      <c r="D65">
        <f>$D$35+C65*$D$37</f>
        <v>0.75999889661383002</v>
      </c>
      <c r="E65">
        <f>_xll.qlBlackVolTermStructureBlackVol($D$32,$F$36,D65,TRUE)</f>
        <v>0.13840248224062712</v>
      </c>
      <c r="F65">
        <f>E66-2*E65+E64</f>
        <v>3.1610070765436538E-5</v>
      </c>
      <c r="G65">
        <f>F65/(B65-B64)/(B65-B64)</f>
        <v>0.95529340814000652</v>
      </c>
      <c r="H65">
        <f>F65/(B65-B66)/(B65-B66)</f>
        <v>0.9807675640775787</v>
      </c>
    </row>
    <row r="66" spans="2:8">
      <c r="B66">
        <f>LOG(D66/1)</f>
        <v>-0.113509897158516</v>
      </c>
      <c r="C66">
        <v>-23</v>
      </c>
      <c r="D66">
        <f>$D$35+C66*$D$37</f>
        <v>0.76999889661383003</v>
      </c>
      <c r="E66">
        <f>_xll.qlBlackVolTermStructureBlackVol($D$32,$F$36,D66,TRUE)</f>
        <v>0.13541418592978879</v>
      </c>
      <c r="F66">
        <f>E67-2*E66+E65</f>
        <v>3.1739481483911147E-5</v>
      </c>
      <c r="G66">
        <f>F66/(B66-B65)/(B66-B65)</f>
        <v>0.98478279821184234</v>
      </c>
      <c r="H66">
        <f>F66/(B66-B67)/(B66-B67)</f>
        <v>1.0106978036031533</v>
      </c>
    </row>
    <row r="67" spans="2:8">
      <c r="B67">
        <f>LOG(D67/1)</f>
        <v>-0.10790601166190929</v>
      </c>
      <c r="C67">
        <v>-22</v>
      </c>
      <c r="D67">
        <f>$D$35+C67*$D$37</f>
        <v>0.77999889661383004</v>
      </c>
      <c r="E67">
        <f>_xll.qlBlackVolTermStructureBlackVol($D$32,$F$36,D67,TRUE)</f>
        <v>0.13245762910043438</v>
      </c>
      <c r="F67">
        <f>E68-2*E67+E66</f>
        <v>3.2073426930373516E-5</v>
      </c>
      <c r="G67">
        <f>F67/(B67-B66)/(B67-B66)</f>
        <v>1.0213318125246247</v>
      </c>
      <c r="H67">
        <f>F67/(B67-B68)/(B67-B68)</f>
        <v>1.047859581497079</v>
      </c>
    </row>
    <row r="68" spans="2:8">
      <c r="B68">
        <f>LOG(D68/1)</f>
        <v>-0.1023735152853303</v>
      </c>
      <c r="C68">
        <v>-21</v>
      </c>
      <c r="D68">
        <f>$D$35+C68*$D$37</f>
        <v>0.78999889661383005</v>
      </c>
      <c r="E68">
        <f>_xll.qlBlackVolTermStructureBlackVol($D$32,$F$36,D68,TRUE)</f>
        <v>0.12953314569801033</v>
      </c>
      <c r="F68">
        <f>E69-2*E68+E67</f>
        <v>3.2643695818596052E-5</v>
      </c>
      <c r="G68">
        <f>F68/(B68-B67)/(B68-B67)</f>
        <v>1.0664906345445406</v>
      </c>
      <c r="H68">
        <f>F68/(B68-B69)/(B68-B69)</f>
        <v>1.0938362171244578</v>
      </c>
    </row>
    <row r="69" spans="2:8">
      <c r="B69">
        <f>LOG(D69/1)</f>
        <v>-9.6910612001625762E-2</v>
      </c>
      <c r="C69">
        <v>-20</v>
      </c>
      <c r="D69">
        <f>$D$35+C69*$D$37</f>
        <v>0.79999889661383006</v>
      </c>
      <c r="E69">
        <f>_xll.qlBlackVolTermStructureBlackVol($D$32,$F$36,D69,TRUE)</f>
        <v>0.12664130599140488</v>
      </c>
      <c r="F69">
        <f>E70-2*E69+E68</f>
        <v>3.3488968854605838E-5</v>
      </c>
      <c r="G69">
        <f>F69/(B69-B68)/(B69-B68)</f>
        <v>1.1221599175192993</v>
      </c>
      <c r="H69">
        <f>F69/(B69-B70)/(B69-B70)</f>
        <v>1.1505686944505551</v>
      </c>
    </row>
    <row r="70" spans="2:8">
      <c r="B70">
        <f>LOG(D70/1)</f>
        <v>-9.1515572719932214E-2</v>
      </c>
      <c r="C70">
        <v>-19</v>
      </c>
      <c r="D70">
        <f>$D$35+C70*$D$37</f>
        <v>0.80999889661383007</v>
      </c>
      <c r="E70">
        <f>_xll.qlBlackVolTermStructureBlackVol($D$32,$F$36,D70,TRUE)</f>
        <v>0.12378295525365404</v>
      </c>
      <c r="F70">
        <f>E71-2*E70+E69</f>
        <v>3.465623372947424E-5</v>
      </c>
      <c r="G70">
        <f>F70/(B70-B69)/(B70-B69)</f>
        <v>1.1906720021691688</v>
      </c>
      <c r="H70">
        <f>F70/(B70-B71)/(B70-B71)</f>
        <v>1.2204384604844813</v>
      </c>
    </row>
    <row r="71" spans="2:8">
      <c r="B71">
        <f>LOG(D71/1)</f>
        <v>-8.6186732000243557E-2</v>
      </c>
      <c r="C71">
        <v>-18</v>
      </c>
      <c r="D71">
        <f>$D$35+C71*$D$37</f>
        <v>0.81999889661383007</v>
      </c>
      <c r="E71">
        <f>_xll.qlBlackVolTermStructureBlackVol($D$32,$F$36,D71,TRUE)</f>
        <v>0.12095926074963267</v>
      </c>
      <c r="F71">
        <f>E72-2*E71+E70</f>
        <v>3.6202460762219113E-5</v>
      </c>
      <c r="G71">
        <f>F71/(B71-B70)/(B71-B70)</f>
        <v>1.2748897016127905</v>
      </c>
      <c r="H71">
        <f>F71/(B71-B72)/(B71-B72)</f>
        <v>1.3063681076213689</v>
      </c>
    </row>
    <row r="72" spans="2:8">
      <c r="B72">
        <f>LOG(D72/1)</f>
        <v>-8.0922484967111116E-2</v>
      </c>
      <c r="C72">
        <v>-17</v>
      </c>
      <c r="D72">
        <f>$D$35+C72*$D$37</f>
        <v>0.82999889661382997</v>
      </c>
      <c r="E72">
        <f>_xll.qlBlackVolTermStructureBlackVol($D$32,$F$36,D72,TRUE)</f>
        <v>0.11817176870637353</v>
      </c>
      <c r="F72">
        <f>E73-2*E72+E71</f>
        <v>3.8196550340249824E-5</v>
      </c>
      <c r="G72">
        <f>F72/(B72-B71)/(B72-B71)</f>
        <v>1.3783249573391116</v>
      </c>
      <c r="H72">
        <f>F72/(B72-B73)/(B72-B73)</f>
        <v>1.4119422728523332</v>
      </c>
    </row>
    <row r="73" spans="2:8">
      <c r="B73">
        <f>LOG(D73/1)</f>
        <v>-7.5721284408165696E-2</v>
      </c>
      <c r="C73">
        <v>-16</v>
      </c>
      <c r="D73">
        <f>$D$35+C73*$D$37</f>
        <v>0.83999889661382998</v>
      </c>
      <c r="E73">
        <f>_xll.qlBlackVolTermStructureBlackVol($D$32,$F$36,D73,TRUE)</f>
        <v>0.11542247321345463</v>
      </c>
      <c r="F73">
        <f>E74-2*E73+E72</f>
        <v>4.0721532112319991E-5</v>
      </c>
      <c r="G73">
        <f>F73/(B73-B72)/(B73-B72)</f>
        <v>1.5052786728782459</v>
      </c>
      <c r="H73">
        <f>F73/(B73-B74)/(B73-B74)</f>
        <v>1.5415500628159822</v>
      </c>
    </row>
    <row r="74" spans="2:8">
      <c r="B74">
        <f>LOG(D74/1)</f>
        <v>-7.0581638044337938E-2</v>
      </c>
      <c r="C74">
        <v>-15</v>
      </c>
      <c r="D74">
        <f>$D$35+C74*$D$37</f>
        <v>0.84999889661382999</v>
      </c>
      <c r="E74">
        <f>_xll.qlBlackVolTermStructureBlackVol($D$32,$F$36,D74,TRUE)</f>
        <v>0.11271389925264805</v>
      </c>
      <c r="F74">
        <f>E75-2*E74+E73</f>
        <v>4.3876936205139438E-5</v>
      </c>
      <c r="G74">
        <f>F74/(B74-B73)/(B74-B73)</f>
        <v>1.6610007103033835</v>
      </c>
      <c r="H74">
        <f>F74/(B74-B75)/(B74-B75)</f>
        <v>1.7005479366472933</v>
      </c>
    </row>
    <row r="75" spans="2:8">
      <c r="B75">
        <f>LOG(D75/1)</f>
        <v>-6.5502105959725818E-2</v>
      </c>
      <c r="C75">
        <v>-14</v>
      </c>
      <c r="D75">
        <f>$D$35+C75*$D$37</f>
        <v>0.85999889661383</v>
      </c>
      <c r="E75">
        <f>_xll.qlBlackVolTermStructureBlackVol($D$32,$F$36,D75,TRUE)</f>
        <v>0.11004920222804661</v>
      </c>
      <c r="F75">
        <f>E76-2*E75+E74</f>
        <v>4.7781150463582778E-5</v>
      </c>
      <c r="G75">
        <f>F75/(B75-B74)/(B75-B74)</f>
        <v>1.8518644157739075</v>
      </c>
      <c r="H75">
        <f>F75/(B75-B76)/(B75-B76)</f>
        <v>1.8954372559867039</v>
      </c>
    </row>
    <row r="76" spans="2:8">
      <c r="B76">
        <f>LOG(D76/1)</f>
        <v>-6.0481298180035392E-2</v>
      </c>
      <c r="C76">
        <v>-13</v>
      </c>
      <c r="D76">
        <f>$D$35+C76*$D$37</f>
        <v>0.86999889661383001</v>
      </c>
      <c r="E76">
        <f>_xll.qlBlackVolTermStructureBlackVol($D$32,$F$36,D76,TRUE)</f>
        <v>0.10743228635390875</v>
      </c>
      <c r="F76">
        <f>E77-2*E76+E75</f>
        <v>5.2573397887972773E-5</v>
      </c>
      <c r="G76">
        <f>F76/(B76-B75)/(B76-B75)</f>
        <v>2.0855416009002532</v>
      </c>
      <c r="H76">
        <f>F76/(B76-B77)/(B76-B77)</f>
        <v>2.1340420904051891</v>
      </c>
    </row>
    <row r="77" spans="2:8">
      <c r="B77">
        <f>LOG(D77/1)</f>
        <v>-5.5517872389405747E-2</v>
      </c>
      <c r="C77">
        <v>-12</v>
      </c>
      <c r="D77">
        <f>$D$35+C77*$D$37</f>
        <v>0.87999889661383002</v>
      </c>
      <c r="E77">
        <f>_xll.qlBlackVolTermStructureBlackVol($D$32,$F$36,D77,TRUE)</f>
        <v>0.10486794387765887</v>
      </c>
      <c r="F77">
        <f>E78-2*E77+E76</f>
        <v>5.8414678010793031E-5</v>
      </c>
      <c r="G77">
        <f>F77/(B77-B76)/(B77-B76)</f>
        <v>2.3711494135899698</v>
      </c>
      <c r="H77">
        <f>F77/(B77-B78)/(B77-B78)</f>
        <v>2.425658071338765</v>
      </c>
    </row>
    <row r="78" spans="2:8">
      <c r="B78">
        <f>LOG(D78/1)</f>
        <v>-5.0610531776235611E-2</v>
      </c>
      <c r="C78">
        <v>-11</v>
      </c>
      <c r="D78">
        <f>$D$35+C78*$D$37</f>
        <v>0.88999889661383003</v>
      </c>
      <c r="E78">
        <f>_xll.qlBlackVolTermStructureBlackVol($D$32,$F$36,D78,TRUE)</f>
        <v>0.10236201607941978</v>
      </c>
      <c r="F78">
        <f>E79-2*E78+E77</f>
        <v>6.5486569623116053E-5</v>
      </c>
      <c r="G78">
        <f>F78/(B78-B77)/(B78-B77)</f>
        <v>2.7193169864130686</v>
      </c>
      <c r="H78">
        <f>F78/(B78-B79)/(B78-B79)</f>
        <v>2.7811190651122226</v>
      </c>
    </row>
    <row r="79" spans="2:8">
      <c r="B79">
        <f>LOG(D79/1)</f>
        <v>-4.5758022999362644E-2</v>
      </c>
      <c r="C79">
        <v>-10</v>
      </c>
      <c r="D79">
        <f>$D$35+C79*$D$37</f>
        <v>0.89999889661383004</v>
      </c>
      <c r="E79">
        <f>_xll.qlBlackVolTermStructureBlackVol($D$32,$F$36,D79,TRUE)</f>
        <v>9.9921574850803802E-2</v>
      </c>
      <c r="F79">
        <f>E80-2*E79+E78</f>
        <v>7.3986148260901663E-5</v>
      </c>
      <c r="G79">
        <f>F79/(B79-B78)/(B79-B78)</f>
        <v>3.1420837687301999</v>
      </c>
      <c r="H79">
        <f>F79/(B79-B80)/(B79-B80)</f>
        <v>3.2126917457101749</v>
      </c>
    </row>
    <row r="80" spans="2:8">
      <c r="B80">
        <f>LOG(D80/1)</f>
        <v>-4.0959134266615779E-2</v>
      </c>
      <c r="C80">
        <v>-9</v>
      </c>
      <c r="D80">
        <f>$D$35+C80*$D$37</f>
        <v>0.90999889661383004</v>
      </c>
      <c r="E80">
        <f>_xll.qlBlackVolTermStructureBlackVol($D$32,$F$36,D80,TRUE)</f>
        <v>9.7555119770448728E-2</v>
      </c>
      <c r="F80">
        <f>E81-2*E80+E79</f>
        <v>8.4114424698744639E-5</v>
      </c>
      <c r="G80">
        <f>F80/(B80-B79)/(B80-B79)</f>
        <v>3.6524906928777541</v>
      </c>
      <c r="H80">
        <f>F80/(B80-B81)/(B80-B81)</f>
        <v>3.7336564263742344</v>
      </c>
    </row>
    <row r="81" spans="2:8">
      <c r="B81">
        <f>LOG(D81/1)</f>
        <v>-3.6212693518371225E-2</v>
      </c>
      <c r="C81">
        <v>-8</v>
      </c>
      <c r="D81">
        <f>$D$35+C81*$D$37</f>
        <v>0.91999889661383005</v>
      </c>
      <c r="E81">
        <f>_xll.qlBlackVolTermStructureBlackVol($D$32,$F$36,D81,TRUE)</f>
        <v>9.52727791147924E-2</v>
      </c>
      <c r="F81">
        <f>E82-2*E81+E80</f>
        <v>9.6054763946418209E-5</v>
      </c>
      <c r="G81">
        <f>F81/(B81-B80)/(B81-B80)</f>
        <v>4.2636621242653154</v>
      </c>
      <c r="H81">
        <f>F81/(B81-B82)/(B81-B82)</f>
        <v>4.3573681650364664</v>
      </c>
    </row>
    <row r="82" spans="2:8">
      <c r="B82">
        <f>LOG(D82/1)</f>
        <v>-3.1517566709300719E-2</v>
      </c>
      <c r="C82">
        <v>-7</v>
      </c>
      <c r="D82">
        <f>$D$35+C82*$D$37</f>
        <v>0.92999889661382995</v>
      </c>
      <c r="E82">
        <f>_xll.qlBlackVolTermStructureBlackVol($D$32,$F$36,D82,TRUE)</f>
        <v>9.3086493223082489E-2</v>
      </c>
      <c r="F82">
        <f>E83-2*E82+E81</f>
        <v>1.0993704302270091E-4</v>
      </c>
      <c r="G82">
        <f>F82/(B82-B81)/(B82-B81)</f>
        <v>4.9871151803837641</v>
      </c>
      <c r="H82">
        <f>F82/(B82-B83)/(B82-B83)</f>
        <v>5.0955298018877482</v>
      </c>
    </row>
    <row r="83" spans="2:8">
      <c r="B83">
        <f>LOG(D83/1)</f>
        <v>-2.6872656182010169E-2</v>
      </c>
      <c r="C83">
        <v>-6</v>
      </c>
      <c r="D83">
        <f>$D$35+C83*$D$37</f>
        <v>0.93999889661382996</v>
      </c>
      <c r="E83">
        <f>_xll.qlBlackVolTermStructureBlackVol($D$32,$F$36,D83,TRUE)</f>
        <v>9.101014437439528E-2</v>
      </c>
      <c r="F83">
        <f>E84-2*E83+E82</f>
        <v>1.2578362654702691E-4</v>
      </c>
      <c r="G83">
        <f>F83/(B83-B82)/(B83-B82)</f>
        <v>5.8300114323390346</v>
      </c>
      <c r="H83">
        <f>F83/(B83-B84)/(B83-B84)</f>
        <v>5.9553869758985876</v>
      </c>
    </row>
    <row r="84" spans="2:8">
      <c r="B84">
        <f>LOG(D84/1)</f>
        <v>-2.2276899126734691E-2</v>
      </c>
      <c r="C84">
        <v>-5</v>
      </c>
      <c r="D84">
        <f>$D$35+C84*$D$37</f>
        <v>0.94999889661382997</v>
      </c>
      <c r="E84">
        <f>_xll.qlBlackVolTermStructureBlackVol($D$32,$F$36,D84,TRUE)</f>
        <v>8.9059579152255097E-2</v>
      </c>
      <c r="F84">
        <f>E85-2*E84+E83</f>
        <v>1.4343594569415918E-4</v>
      </c>
      <c r="G84">
        <f>F84/(B84-B83)/(B84-B83)</f>
        <v>6.7911586453052815</v>
      </c>
      <c r="H84">
        <f>F84/(B84-B85)/(B84-B85)</f>
        <v>6.9356502036870404</v>
      </c>
    </row>
    <row r="85" spans="2:8">
      <c r="B85">
        <f>LOG(D85/1)</f>
        <v>-1.7729266121682036E-2</v>
      </c>
      <c r="C85">
        <v>-4</v>
      </c>
      <c r="D85">
        <f>$D$35+C85*$D$37</f>
        <v>0.95999889661382998</v>
      </c>
      <c r="E85">
        <f>_xll.qlBlackVolTermStructureBlackVol($D$32,$F$36,D85,TRUE)</f>
        <v>8.7252449875809074E-2</v>
      </c>
      <c r="F85">
        <f>E86-2*E85+E84</f>
        <v>1.6246735136021817E-4</v>
      </c>
      <c r="G85">
        <f>F85/(B85-B84)/(B85-B84)</f>
        <v>7.8558879582154555</v>
      </c>
      <c r="H85">
        <f>F85/(B85-B86)/(B85-B86)</f>
        <v>8.0212737540281438</v>
      </c>
    </row>
    <row r="86" spans="2:8">
      <c r="B86">
        <f>LOG(D86/1)</f>
        <v>-1.3228759749010395E-2</v>
      </c>
      <c r="C86">
        <v>-3</v>
      </c>
      <c r="D86">
        <f>$D$35+C86*$D$37</f>
        <v>0.96999889661382999</v>
      </c>
      <c r="E86">
        <f>_xll.qlBlackVolTermStructureBlackVol($D$32,$F$36,D86,TRUE)</f>
        <v>8.5607787950723269E-2</v>
      </c>
      <c r="F86">
        <f>E87-2*E86+E85</f>
        <v>1.8210021584406932E-4</v>
      </c>
      <c r="G86">
        <f>F86/(B86-B85)/(B86-B85)</f>
        <v>8.9905797670962393</v>
      </c>
      <c r="H86">
        <f>F86/(B86-B87)/(B86-B87)</f>
        <v>9.1778820513647759</v>
      </c>
    </row>
    <row r="87" spans="2:8">
      <c r="B87">
        <f>LOG(D87/1)</f>
        <v>-8.7744132817855567E-3</v>
      </c>
      <c r="C87">
        <v>-2</v>
      </c>
      <c r="D87">
        <f>$D$35+C87*$D$37</f>
        <v>0.97999889661383</v>
      </c>
      <c r="E87">
        <f>_xll.qlBlackVolTermStructureBlackVol($D$32,$F$36,D87,TRUE)</f>
        <v>8.4145226241481533E-2</v>
      </c>
      <c r="F87">
        <f>E88-2*E87+E86</f>
        <v>2.0116147326525169E-4</v>
      </c>
      <c r="G87">
        <f>F87/(B87-B86)/(B87-B86)</f>
        <v>10.138572688393532</v>
      </c>
      <c r="H87">
        <f>F87/(B87-B88)/(B87-B88)</f>
        <v>10.347613829503594</v>
      </c>
    </row>
    <row r="88" spans="2:8">
      <c r="B88">
        <f>LOG(D88/1)</f>
        <v>-4.3652894375935964E-3</v>
      </c>
      <c r="C88">
        <v>-1</v>
      </c>
      <c r="D88">
        <f>$D$35+C88*$D$37</f>
        <v>0.98999889661383</v>
      </c>
      <c r="E88">
        <f>_xll.qlBlackVolTermStructureBlackVol($D$32,$F$36,D88,TRUE)</f>
        <v>8.2883826005505049E-2</v>
      </c>
      <c r="F88">
        <f>E89-2*E88+E87</f>
        <v>2.1812385931775646E-4</v>
      </c>
      <c r="G88">
        <f>F88/(B88-B87)/(B88-B87)</f>
        <v>11.220147807552344</v>
      </c>
      <c r="H88">
        <f>F88/(B88-B89)/(B88-B89)</f>
        <v>11.449128706913845</v>
      </c>
    </row>
    <row r="89" spans="2:8">
      <c r="B89">
        <f>LOG(D89/1)</f>
        <v>-4.791947894022938E-7</v>
      </c>
      <c r="C89">
        <v>0</v>
      </c>
      <c r="D89">
        <f>$D$35+C89*$D$37</f>
        <v>0.99999889661383001</v>
      </c>
      <c r="E89">
        <f>_xll.qlBlackVolTermStructureBlackVol($D$32,$F$36,D89,TRUE)</f>
        <v>8.1840549628846321E-2</v>
      </c>
      <c r="F89">
        <f>E90-2*E89+E88</f>
        <v>2.3127480215544283E-4</v>
      </c>
      <c r="G89">
        <f>F89/(B89-B88)/(B89-B88)</f>
        <v>12.139410080244016</v>
      </c>
      <c r="H89">
        <f>F89/(B89-B90)/(B89-B90)</f>
        <v>12.384648896970665</v>
      </c>
    </row>
    <row r="90" spans="2:8">
      <c r="B90">
        <f>LOG(D90/1)</f>
        <v>4.3208993323586324E-3</v>
      </c>
      <c r="C90">
        <v>1</v>
      </c>
      <c r="D90">
        <f>$D$35+C90*$D$37</f>
        <v>1.00999889661383</v>
      </c>
      <c r="E90">
        <f>_xll.qlBlackVolTermStructureBlackVol($D$32,$F$36,D90,TRUE)</f>
        <v>8.1028548054343036E-2</v>
      </c>
      <c r="F90">
        <f>E91-2*E90+E89</f>
        <v>2.3901682711857664E-4</v>
      </c>
      <c r="G90">
        <f>F90/(B90-B89)/(B90-B89)</f>
        <v>12.799230425206288</v>
      </c>
      <c r="H90">
        <f>F90/(B90-B91)/(B90-B91)</f>
        <v>13.055213204107526</v>
      </c>
    </row>
    <row r="91" spans="2:8">
      <c r="B91">
        <f>LOG(D91/1)</f>
        <v>8.5997019631095118E-3</v>
      </c>
      <c r="C91">
        <v>2</v>
      </c>
      <c r="D91">
        <f>$D$35+C91*$D$37</f>
        <v>1.01999889661383</v>
      </c>
      <c r="E91">
        <f>_xll.qlBlackVolTermStructureBlackVol($D$32,$F$36,D91,TRUE)</f>
        <v>8.0455563306958328E-2</v>
      </c>
      <c r="F91">
        <f>E92-2*E91+E90</f>
        <v>2.4023423130321853E-4</v>
      </c>
      <c r="G91">
        <f>F91/(B91-B90)/(B91-B90)</f>
        <v>13.121708401862737</v>
      </c>
      <c r="H91">
        <f>F91/(B91-B92)/(B91-B92)</f>
        <v>13.381542393868557</v>
      </c>
    </row>
    <row r="92" spans="2:8">
      <c r="B92">
        <f>LOG(D92/1)</f>
        <v>1.2836759467520078E-2</v>
      </c>
      <c r="C92">
        <v>3</v>
      </c>
      <c r="D92">
        <f>$D$35+C92*$D$37</f>
        <v>1.02999889661383</v>
      </c>
      <c r="E92">
        <f>_xll.qlBlackVolTermStructureBlackVol($D$32,$F$36,D92,TRUE)</f>
        <v>8.0122812790876838E-2</v>
      </c>
      <c r="F92">
        <f>E93-2*E92+E91</f>
        <v>2.3458955046001817E-4</v>
      </c>
      <c r="G92">
        <f>F92/(B92-B91)/(B92-B91)</f>
        <v>13.067122023410173</v>
      </c>
      <c r="H92">
        <f>F92/(B92-B93)/(B92-B93)</f>
        <v>13.323338347178273</v>
      </c>
    </row>
    <row r="93" spans="2:8">
      <c r="B93">
        <f>LOG(D93/1)</f>
        <v>1.7032878534569567E-2</v>
      </c>
      <c r="C93">
        <v>4</v>
      </c>
      <c r="D93">
        <f>$D$35+C93*$D$37</f>
        <v>1.03999889661383</v>
      </c>
      <c r="E93">
        <f>_xll.qlBlackVolTermStructureBlackVol($D$32,$F$36,D93,TRUE)</f>
        <v>8.0024651825255366E-2</v>
      </c>
      <c r="F93">
        <f>E94-2*E93+E92</f>
        <v>2.2262484132150318E-4</v>
      </c>
      <c r="G93">
        <f>F93/(B93-B92)/(B93-B92)</f>
        <v>12.643811625866874</v>
      </c>
      <c r="H93">
        <f>F93/(B93-B94)/(B93-B94)</f>
        <v>12.889320884316716</v>
      </c>
    </row>
    <row r="94" spans="2:8">
      <c r="B94">
        <f>LOG(D94/1)</f>
        <v>2.1188842693960173E-2</v>
      </c>
      <c r="C94">
        <v>5</v>
      </c>
      <c r="D94">
        <f>$D$35+C94*$D$37</f>
        <v>1.0499988966138301</v>
      </c>
      <c r="E94">
        <f>_xll.qlBlackVolTermStructureBlackVol($D$32,$F$36,D94,TRUE)</f>
        <v>8.0149115700955398E-2</v>
      </c>
      <c r="F94">
        <f>E95-2*E94+E93</f>
        <v>2.056193094190778E-4</v>
      </c>
      <c r="G94">
        <f>F94/(B94-B93)/(B94-B93)</f>
        <v>11.904750805803765</v>
      </c>
      <c r="H94">
        <f>F94/(B94-B95)/(B94-B95)</f>
        <v>12.133686817133576</v>
      </c>
    </row>
    <row r="95" spans="2:8">
      <c r="B95">
        <f>LOG(D95/1)</f>
        <v>2.5305413194228341E-2</v>
      </c>
      <c r="C95">
        <v>6</v>
      </c>
      <c r="D95">
        <f>$D$35+C95*$D$37</f>
        <v>1.0599988966138301</v>
      </c>
      <c r="E95">
        <f>_xll.qlBlackVolTermStructureBlackVol($D$32,$F$36,D95,TRUE)</f>
        <v>8.0479198886074507E-2</v>
      </c>
      <c r="F95">
        <f>E96-2*E95+E94</f>
        <v>1.8526801518083114E-4</v>
      </c>
      <c r="G95">
        <f>F95/(B95-B94)/(B95-B94)</f>
        <v>10.932747900901084</v>
      </c>
      <c r="H95">
        <f>F95/(B95-B96)/(B95-B96)</f>
        <v>11.140989377742157</v>
      </c>
    </row>
    <row r="96" spans="2:8">
      <c r="B96">
        <f>LOG(D96/1)</f>
        <v>2.9383329839628259E-2</v>
      </c>
      <c r="C96">
        <v>7</v>
      </c>
      <c r="D96">
        <f>$D$35+C96*$D$37</f>
        <v>1.0699988966138301</v>
      </c>
      <c r="E96">
        <f>_xll.qlBlackVolTermStructureBlackVol($D$32,$F$36,D96,TRUE)</f>
        <v>8.0994550086374448E-2</v>
      </c>
      <c r="F96">
        <f>E97-2*E96+E95</f>
        <v>1.6331511536550603E-4</v>
      </c>
      <c r="G96">
        <f>F96/(B96-B95)/(B96-B95)</f>
        <v>9.8208639183397075</v>
      </c>
      <c r="H96">
        <f>F96/(B96-B97)/(B96-B97)</f>
        <v>10.006162069001341</v>
      </c>
    </row>
    <row r="97" spans="2:8">
      <c r="B97">
        <f>LOG(D97/1)</f>
        <v>3.3423311788088786E-2</v>
      </c>
      <c r="C97">
        <v>8</v>
      </c>
      <c r="D97">
        <f>$D$35+C97*$D$37</f>
        <v>1.0799988966138301</v>
      </c>
      <c r="E97">
        <f>_xll.qlBlackVolTermStructureBlackVol($D$32,$F$36,D97,TRUE)</f>
        <v>8.1673216402039894E-2</v>
      </c>
      <c r="F97">
        <f>E98-2*E97+E96</f>
        <v>1.4126591986213244E-4</v>
      </c>
      <c r="G97">
        <f>F97/(B97-B96)/(B97-B96)</f>
        <v>8.6552287937556471</v>
      </c>
      <c r="H97">
        <f>F97/(B97-B98)/(B97-B98)</f>
        <v>8.8170077714141684</v>
      </c>
    </row>
    <row r="98" spans="2:8">
      <c r="B98">
        <f>LOG(D98/1)</f>
        <v>3.7426058312396537E-2</v>
      </c>
      <c r="C98">
        <v>9</v>
      </c>
      <c r="D98">
        <f>$D$35+C98*$D$37</f>
        <v>1.0899988966138301</v>
      </c>
      <c r="E98">
        <f>_xll.qlBlackVolTermStructureBlackVol($D$32,$F$36,D98,TRUE)</f>
        <v>8.2493148637567473E-2</v>
      </c>
      <c r="F98">
        <f>E99-2*E98+E97</f>
        <v>1.2023681470389735E-4</v>
      </c>
      <c r="G98">
        <f>F98/(B98-B97)/(B98-B97)</f>
        <v>7.5044917464097098</v>
      </c>
      <c r="H98">
        <f>F98/(B98-B99)/(B98-B99)</f>
        <v>7.6434629740058622</v>
      </c>
    </row>
    <row r="99" spans="2:8">
      <c r="B99">
        <f>LOG(D99/1)</f>
        <v>4.1392249526620198E-2</v>
      </c>
      <c r="C99">
        <v>10</v>
      </c>
      <c r="D99">
        <f>$D$35+C99*$D$37</f>
        <v>1.0999988966138301</v>
      </c>
      <c r="E99">
        <f>_xll.qlBlackVolTermStructureBlackVol($D$32,$F$36,D99,TRUE)</f>
        <v>8.343331768779895E-2</v>
      </c>
      <c r="F99">
        <f>E100-2*E99+E98</f>
        <v>1.0093314176805313E-4</v>
      </c>
      <c r="G99">
        <f>F99/(B99-B98)/(B99-B98)</f>
        <v>6.4163270946098336</v>
      </c>
      <c r="H99">
        <f>F99/(B99-B100)/(B99-B100)</f>
        <v>6.5340571679180304</v>
      </c>
    </row>
    <row r="100" spans="2:8">
      <c r="B100">
        <f>LOG(D100/1)</f>
        <v>4.5322547079663593E-2</v>
      </c>
      <c r="C100">
        <v>11</v>
      </c>
      <c r="D100">
        <f>$D$35+C100*$D$37</f>
        <v>1.1099988966138301</v>
      </c>
      <c r="E100">
        <f>_xll.qlBlackVolTermStructureBlackVol($D$32,$F$36,D100,TRUE)</f>
        <v>8.4474419879798479E-2</v>
      </c>
      <c r="F100">
        <f>E101-2*E100+E99</f>
        <v>8.3708499319545826E-5</v>
      </c>
      <c r="G100">
        <f>F100/(B100-B99)/(B100-B99)</f>
        <v>5.4189943007169914</v>
      </c>
      <c r="H100">
        <f>F100/(B100-B101)/(B100-B101)</f>
        <v>5.5175208962109137</v>
      </c>
    </row>
    <row r="101" spans="2:8">
      <c r="B101">
        <f>LOG(D101/1)</f>
        <v>4.9217594817716405E-2</v>
      </c>
      <c r="C101">
        <v>12</v>
      </c>
      <c r="D101">
        <f>$D$35+C101*$D$37</f>
        <v>1.1199988966138301</v>
      </c>
      <c r="E101">
        <f>_xll.qlBlackVolTermStructureBlackVol($D$32,$F$36,D101,TRUE)</f>
        <v>8.5599230571117554E-2</v>
      </c>
      <c r="F101">
        <f>E102-2*E101+E100</f>
        <v>6.8656551843682134E-5</v>
      </c>
      <c r="G101">
        <f>F101/(B101-B100)/(B101-B100)</f>
        <v>4.5253942256596105</v>
      </c>
      <c r="H101">
        <f>F101/(B101-B102)/(B101-B102)</f>
        <v>4.6069323948514498</v>
      </c>
    </row>
    <row r="102" spans="2:8">
      <c r="B102">
        <f>LOG(D102/1)</f>
        <v>5.3078019417261285E-2</v>
      </c>
      <c r="C102">
        <v>13</v>
      </c>
      <c r="D102">
        <f>$D$35+C102*$D$37</f>
        <v>1.1299988966138299</v>
      </c>
      <c r="E102">
        <f>_xll.qlBlackVolTermStructureBlackVol($D$32,$F$36,D102,TRUE)</f>
        <v>8.6792697814280312E-2</v>
      </c>
      <c r="F102">
        <f>E103-2*E102+E101</f>
        <v>5.5701754054768293E-5</v>
      </c>
      <c r="G102">
        <f>F102/(B102-B101)/(B102-B101)</f>
        <v>3.7376507895302078</v>
      </c>
      <c r="H102">
        <f>F102/(B102-B103)/(B102-B103)</f>
        <v>3.8043941799136394</v>
      </c>
    </row>
    <row r="103" spans="2:8">
      <c r="B103">
        <f>LOG(D103/1)</f>
        <v>5.6904430990194627E-2</v>
      </c>
      <c r="C103">
        <v>14</v>
      </c>
      <c r="D103">
        <f>$D$35+C103*$D$37</f>
        <v>1.1399988966138301</v>
      </c>
      <c r="E103">
        <f>_xll.qlBlackVolTermStructureBlackVol($D$32,$F$36,D103,TRUE)</f>
        <v>8.8041866811497838E-2</v>
      </c>
      <c r="F103">
        <f>E104-2*E103+E102</f>
        <v>4.4672831327946527E-5</v>
      </c>
      <c r="G103">
        <f>F103/(B103-B102)/(B103-B102)</f>
        <v>3.0511258108173491</v>
      </c>
      <c r="H103">
        <f>F103/(B103-B104)/(B103-B104)</f>
        <v>3.105127740953054</v>
      </c>
    </row>
    <row r="104" spans="2:8">
      <c r="B104">
        <f>LOG(D104/1)</f>
        <v>6.0697423662520414E-2</v>
      </c>
      <c r="C104">
        <v>15</v>
      </c>
      <c r="D104">
        <f>$D$35+C104*$D$37</f>
        <v>1.1499988966138299</v>
      </c>
      <c r="E104">
        <f>_xll.qlBlackVolTermStructureBlackVol($D$32,$F$36,D104,TRUE)</f>
        <v>8.933570864004331E-2</v>
      </c>
      <c r="F104">
        <f>E105-2*E104+E103</f>
        <v>3.5355144496679314E-5</v>
      </c>
      <c r="G104">
        <f>F104/(B104-B103)/(B104-B103)</f>
        <v>2.4574721748913375</v>
      </c>
      <c r="H104">
        <f>F104/(B104-B105)/(B104-B105)</f>
        <v>2.5005854895010402</v>
      </c>
    </row>
    <row r="105" spans="2:8">
      <c r="B105">
        <f>LOG(D105/1)</f>
        <v>6.4457576127993507E-2</v>
      </c>
      <c r="C105">
        <v>16</v>
      </c>
      <c r="D105">
        <f>$D$35+C105*$D$37</f>
        <v>1.1599988966138299</v>
      </c>
      <c r="E105">
        <f>_xll.qlBlackVolTermStructureBlackVol($D$32,$F$36,D105,TRUE)</f>
        <v>9.0664905613085461E-2</v>
      </c>
      <c r="F105">
        <f>E106-2*E105+E104</f>
        <v>2.7524374260498585E-5</v>
      </c>
      <c r="G105">
        <f>F105/(B105-B104)/(B105-B104)</f>
        <v>1.9467336893464877</v>
      </c>
      <c r="H105">
        <f>F105/(B105-B106)/(B105-B106)</f>
        <v>1.9805897484125921</v>
      </c>
    </row>
    <row r="106" spans="2:8">
      <c r="B106">
        <f>LOG(D106/1)</f>
        <v>6.8185452177998374E-2</v>
      </c>
      <c r="C106">
        <v>17</v>
      </c>
      <c r="D106">
        <f>$D$35+C106*$D$37</f>
        <v>1.1699988966138299</v>
      </c>
      <c r="E106">
        <f>_xll.qlBlackVolTermStructureBlackVol($D$32,$F$36,D106,TRUE)</f>
        <v>9.2021626960388112E-2</v>
      </c>
      <c r="F106">
        <f>E107-2*E106+E105</f>
        <v>2.0966080187881375E-5</v>
      </c>
      <c r="G106">
        <f>F106/(B106-B105)/(B106-B105)</f>
        <v>1.5086702095934226</v>
      </c>
      <c r="H106">
        <f>F106/(B106-B107)/(B106-B107)</f>
        <v>1.5346816299616493</v>
      </c>
    </row>
    <row r="107" spans="2:8">
      <c r="B107">
        <f>LOG(D107/1)</f>
        <v>7.1881601208880389E-2</v>
      </c>
      <c r="C107">
        <v>18</v>
      </c>
      <c r="D107">
        <f>$D$35+C107*$D$37</f>
        <v>1.17999889661383</v>
      </c>
      <c r="E107">
        <f>_xll.qlBlackVolTermStructureBlackVol($D$32,$F$36,D107,TRUE)</f>
        <v>9.3399314387878643E-2</v>
      </c>
      <c r="F107">
        <f>E108-2*E107+E106</f>
        <v>1.5485614068763698E-5</v>
      </c>
      <c r="G107">
        <f>F107/(B107-B106)/(B107-B106)</f>
        <v>1.1335207738900108</v>
      </c>
      <c r="H107">
        <f>F107/(B107-B108)/(B107-B108)</f>
        <v>1.1528970986932425</v>
      </c>
    </row>
    <row r="108" spans="2:8">
      <c r="B108">
        <f>LOG(D108/1)</f>
        <v>7.5546558707869235E-2</v>
      </c>
      <c r="C108">
        <v>19</v>
      </c>
      <c r="D108">
        <f>$D$35+C108*$D$37</f>
        <v>1.18999889661383</v>
      </c>
      <c r="E108">
        <f>_xll.qlBlackVolTermStructureBlackVol($D$32,$F$36,D108,TRUE)</f>
        <v>9.4792487429437938E-2</v>
      </c>
      <c r="F108">
        <f>E109-2*E108+E107</f>
        <v>1.0911956921794141E-5</v>
      </c>
      <c r="G108">
        <f>F108/(B108-B107)/(B108-B107)</f>
        <v>0.81239035277123306</v>
      </c>
      <c r="H108">
        <f>F108/(B108-B109)/(B108-B109)</f>
        <v>0.82615961194533749</v>
      </c>
    </row>
    <row r="109" spans="2:8">
      <c r="B109">
        <f>LOG(D109/1)</f>
        <v>7.9180846718670359E-2</v>
      </c>
      <c r="C109">
        <v>20</v>
      </c>
      <c r="D109">
        <f>$D$35+C109*$D$37</f>
        <v>1.19999889661383</v>
      </c>
      <c r="E109">
        <f>_xll.qlBlackVolTermStructureBlackVol($D$32,$F$36,D109,TRUE)</f>
        <v>9.6196572427919028E-2</v>
      </c>
      <c r="F109">
        <f>E110-2*E109+E108</f>
        <v>7.0980157896444185E-6</v>
      </c>
      <c r="G109">
        <f>F109/(B109-B108)/(B109-B108)</f>
        <v>0.53740076251972024</v>
      </c>
      <c r="H109">
        <f>F109/(B109-B110)/(B109-B110)</f>
        <v>0.54643266377594601</v>
      </c>
    </row>
    <row r="110" spans="2:8">
      <c r="B110">
        <f>LOG(D110/1)</f>
        <v>8.2784974287736415E-2</v>
      </c>
      <c r="C110">
        <v>21</v>
      </c>
      <c r="D110">
        <f>$D$35+C110*$D$37</f>
        <v>1.20999889661383</v>
      </c>
      <c r="E110">
        <f>_xll.qlBlackVolTermStructureBlackVol($D$32,$F$36,D110,TRUE)</f>
        <v>9.7607755442189761E-2</v>
      </c>
      <c r="F110">
        <f>E111-2*E110+E109</f>
        <v>3.9190476992939649E-6</v>
      </c>
      <c r="G110">
        <f>F110/(B110-B109)/(B110-B109)</f>
        <v>0.30170342490848051</v>
      </c>
      <c r="H110">
        <f>F110/(B110-B111)/(B110-B111)</f>
        <v>0.30673179108846754</v>
      </c>
    </row>
    <row r="111" spans="2:8">
      <c r="B111">
        <f>LOG(D111/1)</f>
        <v>8.6359437892173027E-2</v>
      </c>
      <c r="C111">
        <v>22</v>
      </c>
      <c r="D111">
        <f>$D$35+C111*$D$37</f>
        <v>1.21999889661383</v>
      </c>
      <c r="E111">
        <f>_xll.qlBlackVolTermStructureBlackVol($D$32,$F$36,D111,TRUE)</f>
        <v>9.9022857504159789E-2</v>
      </c>
      <c r="F111">
        <f>E112-2*E111+E110</f>
        <v>1.2702404747211293E-6</v>
      </c>
      <c r="G111">
        <f>F111/(B111-B110)/(B111-B110)</f>
        <v>9.9417809075013241E-2</v>
      </c>
      <c r="H111">
        <f>F111/(B111-B112)/(B111-B112)</f>
        <v>0.1010610708686098</v>
      </c>
    </row>
    <row r="112" spans="2:8">
      <c r="B112">
        <f>LOG(D112/1)</f>
        <v>8.9904721850178435E-2</v>
      </c>
      <c r="C112">
        <v>23</v>
      </c>
      <c r="D112">
        <f>$D$35+C112*$D$37</f>
        <v>1.22999889661383</v>
      </c>
      <c r="E112">
        <f>_xll.qlBlackVolTermStructureBlackVol($D$32,$F$36,D112,TRUE)</f>
        <v>0.10043922980660454</v>
      </c>
      <c r="F112">
        <f>E113-2*E112+E111</f>
        <v>-9.3595116226752317E-7</v>
      </c>
      <c r="G112">
        <f>F112/(B112-B111)/(B112-B111)</f>
        <v>-7.4464818766101684E-2</v>
      </c>
      <c r="H112">
        <f>F112/(B112-B113)/(B112-B113)</f>
        <v>-7.5685547824939567E-2</v>
      </c>
    </row>
    <row r="113" spans="2:8">
      <c r="B113">
        <f>LOG(D113/1)</f>
        <v>9.3421298714865528E-2</v>
      </c>
      <c r="C113">
        <v>24</v>
      </c>
      <c r="D113">
        <f>$D$35+C113*$D$37</f>
        <v>1.23999889661383</v>
      </c>
      <c r="E113">
        <f>_xll.qlBlackVolTermStructureBlackVol($D$32,$F$36,D113,TRUE)</f>
        <v>0.10185466615788702</v>
      </c>
      <c r="F113">
        <f>E114-2*E113+E112</f>
        <v>-2.7723909170190852E-6</v>
      </c>
      <c r="G113">
        <f>F113/(B113-B112)/(B113-B112)</f>
        <v>-0.22418896818411163</v>
      </c>
      <c r="H113">
        <f>F113/(B113-B114)/(B113-B114)</f>
        <v>-0.22783430061324086</v>
      </c>
    </row>
    <row r="114" spans="2:8">
      <c r="B114">
        <f>LOG(D114/1)</f>
        <v>9.6909629652267196E-2</v>
      </c>
      <c r="C114">
        <v>25</v>
      </c>
      <c r="D114">
        <f>$D$35+C114*$D$37</f>
        <v>1.24999889661383</v>
      </c>
      <c r="E114">
        <f>_xll.qlBlackVolTermStructureBlackVol($D$32,$F$36,D114,TRUE)</f>
        <v>0.10326733011825248</v>
      </c>
      <c r="F114">
        <f>E115-2*E114+E113</f>
        <v>-4.2996115843796368E-6</v>
      </c>
      <c r="G114">
        <f>F114/(B114-B113)/(B114-B113)</f>
        <v>-0.35334086265475212</v>
      </c>
      <c r="H114">
        <f>F114/(B114-B115)/(B114-B115)</f>
        <v>-0.35903988325802233</v>
      </c>
    </row>
    <row r="115" spans="2:8">
      <c r="B115">
        <f>LOG(D115/1)</f>
        <v>0.10037016480428128</v>
      </c>
      <c r="C115">
        <v>26</v>
      </c>
      <c r="D115">
        <f>$D$35+C115*$D$37</f>
        <v>1.25999889661383</v>
      </c>
      <c r="E115">
        <f>_xll.qlBlackVolTermStructureBlackVol($D$32,$F$36,D115,TRUE)</f>
        <v>0.10467569446703356</v>
      </c>
      <c r="F115">
        <f>E116-2*E115+E114</f>
        <v>-5.5678718337559552E-6</v>
      </c>
      <c r="G115">
        <f>F115/(B115-B114)/(B115-B114)</f>
        <v>-0.46494619664017967</v>
      </c>
      <c r="H115">
        <f>F115/(B115-B116)/(B115-B116)</f>
        <v>-0.47238530299285036</v>
      </c>
    </row>
    <row r="116" spans="2:8">
      <c r="B116">
        <f>LOG(D116/1)</f>
        <v>0.10380334363726931</v>
      </c>
      <c r="C116">
        <v>27</v>
      </c>
      <c r="D116">
        <f>$D$35+C116*$D$37</f>
        <v>1.26999889661383</v>
      </c>
      <c r="E116">
        <f>_xll.qlBlackVolTermStructureBlackVol($D$32,$F$36,D116,TRUE)</f>
        <v>0.10607849094398089</v>
      </c>
      <c r="F116">
        <f>E117-2*E116+E115</f>
        <v>-6.618912877398575E-6</v>
      </c>
      <c r="G116">
        <f>F116/(B116-B115)/(B116-B115)</f>
        <v>-0.56155695720532095</v>
      </c>
      <c r="H116">
        <f>F116/(B116-B117)/(B116-B117)</f>
        <v>-0.57047052108752039</v>
      </c>
    </row>
    <row r="117" spans="2:8">
      <c r="B117">
        <f>LOG(D117/1)</f>
        <v>0.10720959527698433</v>
      </c>
      <c r="C117">
        <v>28</v>
      </c>
      <c r="D117">
        <f>$D$35+C117*$D$37</f>
        <v>1.27999889661383</v>
      </c>
      <c r="E117">
        <f>_xll.qlBlackVolTermStructureBlackVol($D$32,$F$36,D117,TRUE)</f>
        <v>0.10747466850805082</v>
      </c>
      <c r="F117">
        <f>E118-2*E117+E116</f>
        <v>-7.4874354155235467E-6</v>
      </c>
      <c r="G117">
        <f>F117/(B117-B116)/(B117-B116)</f>
        <v>-0.64532669672812526</v>
      </c>
      <c r="H117">
        <f>F117/(B117-B118)/(B117-B118)</f>
        <v>-0.65548927860648221</v>
      </c>
    </row>
    <row r="118" spans="2:8">
      <c r="B118">
        <f>LOG(D118/1)</f>
        <v>0.11058933883046605</v>
      </c>
      <c r="C118">
        <v>29</v>
      </c>
      <c r="D118">
        <f>$D$35+C118*$D$37</f>
        <v>1.28999889661383</v>
      </c>
      <c r="E118">
        <f>_xll.qlBlackVolTermStructureBlackVol($D$32,$F$36,D118,TRUE)</f>
        <v>0.10886335863670522</v>
      </c>
      <c r="F118">
        <f>E119-2*E118+E117</f>
        <v>-8.202328673781456E-6</v>
      </c>
      <c r="G118">
        <f>F118/(B118-B117)/(B118-B117)</f>
        <v>-0.71807477552637089</v>
      </c>
      <c r="H118">
        <f>F118/(B118-B119)/(B118-B119)</f>
        <v>-0.72929464694118917</v>
      </c>
    </row>
    <row r="119" spans="2:8">
      <c r="B119">
        <f>LOG(D119/1)</f>
        <v>0.11394298369550725</v>
      </c>
      <c r="C119">
        <v>30</v>
      </c>
      <c r="D119">
        <f>$D$35+C119*$D$37</f>
        <v>1.2999988966138301</v>
      </c>
      <c r="E119">
        <f>_xll.qlBlackVolTermStructureBlackVol($D$32,$F$36,D119,TRUE)</f>
        <v>0.11024384643668585</v>
      </c>
      <c r="F119">
        <f>E120-2*E119+E118</f>
        <v>-8.7876863303915087E-6</v>
      </c>
      <c r="G119">
        <f>F119/(B119-B118)/(B119-B118)</f>
        <v>-0.7813406234547029</v>
      </c>
      <c r="H119">
        <f>F119/(B119-B120)/(B119-B120)</f>
        <v>-0.79345438173636162</v>
      </c>
    </row>
    <row r="120" spans="2:8">
      <c r="B120">
        <f>LOG(D120/1)</f>
        <v>0.11727092985826287</v>
      </c>
      <c r="C120">
        <v>31</v>
      </c>
      <c r="D120">
        <f>$D$35+C120*$D$37</f>
        <v>1.3099988966138301</v>
      </c>
      <c r="E120">
        <f>_xll.qlBlackVolTermStructureBlackVol($D$32,$F$36,D120,TRUE)</f>
        <v>0.11161554655033608</v>
      </c>
      <c r="F120">
        <f>E121-2*E120+E119</f>
        <v>-9.263642824247631E-6</v>
      </c>
      <c r="G120">
        <f>F120/(B120-B119)/(B120-B119)</f>
        <v>-0.83642926174089072</v>
      </c>
      <c r="H120">
        <f>F120/(B120-B121)/(B120-B121)</f>
        <v>-0.8492973521836773</v>
      </c>
    </row>
    <row r="121" spans="2:8">
      <c r="B121">
        <f>LOG(D121/1)</f>
        <v>0.12057356817954283</v>
      </c>
      <c r="C121">
        <v>32</v>
      </c>
      <c r="D121">
        <f>$D$35+C121*$D$37</f>
        <v>1.3199988966138301</v>
      </c>
      <c r="E121">
        <f>_xll.qlBlackVolTermStructureBlackVol($D$32,$F$36,D121,TRUE)</f>
        <v>0.11297798302116206</v>
      </c>
      <c r="F121">
        <f>E122-2*E121+E120</f>
        <v>-9.6470601861631256E-6</v>
      </c>
      <c r="G121">
        <f>F121/(B121-B120)/(B121-B120)</f>
        <v>-0.88444932818643596</v>
      </c>
      <c r="H121">
        <f>F121/(B121-B122)/(B121-B122)</f>
        <v>-0.89795231766506545</v>
      </c>
    </row>
    <row r="122" spans="2:8">
      <c r="B122">
        <f>LOG(D122/1)</f>
        <v>0.123851280670301</v>
      </c>
      <c r="C122">
        <v>33</v>
      </c>
      <c r="D122">
        <f>$D$35+C122*$D$37</f>
        <v>1.3299988966138301</v>
      </c>
      <c r="E122">
        <f>_xll.qlBlackVolTermStructureBlackVol($D$32,$F$36,D122,TRUE)</f>
        <v>0.11433077243180188</v>
      </c>
      <c r="F122">
        <f>E123-2*E122+E121</f>
        <v>-9.9520915403383814E-6</v>
      </c>
      <c r="G122">
        <f>F122/(B122-B121)/(B122-B121)</f>
        <v>-0.92634476118221565</v>
      </c>
      <c r="H122">
        <f>F122/(B122-B123)/(B122-B123)</f>
        <v>-0.94038023297697393</v>
      </c>
    </row>
    <row r="123" spans="2:8">
      <c r="B123">
        <f>LOG(D123/1)</f>
        <v>0.12710444075680591</v>
      </c>
      <c r="C123">
        <v>34</v>
      </c>
      <c r="D123">
        <f>$D$35+C123*$D$37</f>
        <v>1.3399988966138301</v>
      </c>
      <c r="E123">
        <f>_xll.qlBlackVolTermStructureBlackVol($D$32,$F$36,D123,TRUE)</f>
        <v>0.11567360975090137</v>
      </c>
      <c r="F123">
        <f>E124-2*E123+E122</f>
        <v>-1.0190643393900856E-5</v>
      </c>
      <c r="G123">
        <f>F123/(B123-B122)/(B123-B122)</f>
        <v>-0.96292116788707827</v>
      </c>
      <c r="H123">
        <f>F123/(B123-B124)/(B123-B124)</f>
        <v>-0.9774011297559676</v>
      </c>
    </row>
    <row r="124" spans="2:8">
      <c r="B124">
        <f>LOG(D124/1)</f>
        <v>0.13033341353595365</v>
      </c>
      <c r="C124">
        <v>35</v>
      </c>
      <c r="D124">
        <f>$D$35+C124*$D$37</f>
        <v>1.3499988966138301</v>
      </c>
      <c r="E124">
        <f>_xll.qlBlackVolTermStructureBlackVol($D$32,$F$36,D124,TRUE)</f>
        <v>0.11700625642660695</v>
      </c>
      <c r="F124">
        <f>E125-2*E124+E123</f>
        <v>-1.0372755138043921E-5</v>
      </c>
      <c r="G124">
        <f>F124/(B124-B123)/(B124-B123)</f>
        <v>-0.99486776239015373</v>
      </c>
      <c r="H124">
        <f>F124/(B124-B125)/(B124-B125)</f>
        <v>-1.0097164787882285</v>
      </c>
    </row>
    <row r="125" spans="2:8">
      <c r="B125">
        <f>LOG(D125/1)</f>
        <v>0.13353855602115908</v>
      </c>
      <c r="C125">
        <v>36</v>
      </c>
      <c r="D125">
        <f>$D$35+C125*$D$37</f>
        <v>1.3599988966138299</v>
      </c>
      <c r="E125">
        <f>_xll.qlBlackVolTermStructureBlackVol($D$32,$F$36,D125,TRUE)</f>
        <v>0.11832853034717448</v>
      </c>
      <c r="F125">
        <f>E126-2*E125+E124</f>
        <v>-1.0506910971305738E-5</v>
      </c>
      <c r="G125">
        <f>F125/(B125-B124)/(B125-B124)</f>
        <v>-1.0227756278539575</v>
      </c>
      <c r="H125">
        <f>F125/(B125-B126)/(B125-B126)</f>
        <v>-1.0379278029886878</v>
      </c>
    </row>
    <row r="126" spans="2:8">
      <c r="B126">
        <f>LOG(D126/1)</f>
        <v>0.13672021737924037</v>
      </c>
      <c r="C126">
        <v>37</v>
      </c>
      <c r="D126">
        <f>$D$35+C126*$D$37</f>
        <v>1.3699988966138301</v>
      </c>
      <c r="E126">
        <f>_xll.qlBlackVolTermStructureBlackVol($D$32,$F$36,D126,TRUE)</f>
        <v>0.11964029735677072</v>
      </c>
      <c r="F126">
        <f>E127-2*E126+E125</f>
        <v>-1.060029666795359E-5</v>
      </c>
      <c r="G126">
        <f>F126/(B126-B125)/(B126-B125)</f>
        <v>-1.0471529321648063</v>
      </c>
      <c r="H126">
        <f>F126/(B126-B127)/(B126-B127)</f>
        <v>-1.0625521836102076</v>
      </c>
    </row>
    <row r="127" spans="2:8">
      <c r="B127">
        <f>LOG(D127/1)</f>
        <v>0.1398787391586882</v>
      </c>
      <c r="C127">
        <v>38</v>
      </c>
      <c r="D127">
        <f>$D$35+C127*$D$37</f>
        <v>1.3799988966138299</v>
      </c>
      <c r="E127">
        <f>_xll.qlBlackVolTermStructureBlackVol($D$32,$F$36,D127,TRUE)</f>
        <v>0.120941464069699</v>
      </c>
      <c r="F127">
        <f>E128-2*E127+E126</f>
        <v>-1.0659011355523829E-5</v>
      </c>
      <c r="G127">
        <f>F127/(B127-B126)/(B127-B126)</f>
        <v>-1.0684376245032303</v>
      </c>
      <c r="H127">
        <f>F127/(B127-B128)/(B127-B128)</f>
        <v>-1.0840351978698244</v>
      </c>
    </row>
    <row r="128" spans="2:8">
      <c r="B128">
        <f>LOG(D128/1)</f>
        <v>0.14301445550969569</v>
      </c>
      <c r="C128">
        <v>39</v>
      </c>
      <c r="D128">
        <f>$D$35+C128*$D$37</f>
        <v>1.3899988966138301</v>
      </c>
      <c r="E128">
        <f>_xll.qlBlackVolTermStructureBlackVol($D$32,$F$36,D128,TRUE)</f>
        <v>0.12223197177127175</v>
      </c>
      <c r="F128">
        <f>E129-2*E128+E127</f>
        <v>-1.0688242538609005E-5</v>
      </c>
      <c r="G128">
        <f>F128/(B128-B127)/(B128-B127)</f>
        <v>-1.0870080468783101</v>
      </c>
      <c r="H128">
        <f>F128/(B128-B129)/(B128-B129)</f>
        <v>-1.1027617308449733</v>
      </c>
    </row>
    <row r="129" spans="2:8">
      <c r="B129">
        <f>LOG(D129/1)</f>
        <v>0.14612769339629952</v>
      </c>
      <c r="C129">
        <v>40</v>
      </c>
      <c r="D129">
        <f>$D$35+C129*$D$37</f>
        <v>1.3999988966138299</v>
      </c>
      <c r="E129">
        <f>_xll.qlBlackVolTermStructureBlackVol($D$32,$F$36,D129,TRUE)</f>
        <v>0.1235117912303059</v>
      </c>
      <c r="F129">
        <f>E130-2*E129+E128</f>
        <v>-1.0692411076443364E-5</v>
      </c>
      <c r="G129">
        <f>F129/(B129-B128)/(B129-B128)</f>
        <v>-1.1031918206357603</v>
      </c>
      <c r="H129">
        <f>F129/(B129-B130)/(B129-B130)</f>
        <v>-1.1190650288687629</v>
      </c>
    </row>
    <row r="130" spans="2:8">
      <c r="B130">
        <f>LOG(D130/1)</f>
        <v>0.1492187728009739</v>
      </c>
      <c r="C130">
        <v>41</v>
      </c>
      <c r="D130">
        <f>$D$35+C130*$D$37</f>
        <v>1.4099988966138302</v>
      </c>
      <c r="E130">
        <f>_xll.qlBlackVolTermStructureBlackVol($D$32,$F$36,D130,TRUE)</f>
        <v>0.1247809182782636</v>
      </c>
      <c r="F130">
        <f>E131-2*E130+E129</f>
        <v>-1.067529155110436E-5</v>
      </c>
      <c r="G130">
        <f>F130/(B130-B129)/(B130-B129)</f>
        <v>-1.1172733036927716</v>
      </c>
      <c r="H130">
        <f>F130/(B130-B131)/(B130-B131)</f>
        <v>-1.1332342960880719</v>
      </c>
    </row>
    <row r="131" spans="2:8">
      <c r="B131">
        <f>LOG(D131/1)</f>
        <v>0.15228800692199224</v>
      </c>
      <c r="C131">
        <v>42</v>
      </c>
      <c r="D131">
        <f>$D$35+C131*$D$37</f>
        <v>1.4199988966138299</v>
      </c>
      <c r="E131">
        <f>_xll.qlBlackVolTermStructureBlackVol($D$32,$F$36,D131,TRUE)</f>
        <v>0.1260393700346702</v>
      </c>
      <c r="F131">
        <f>E132-2*E131+E130</f>
        <v>-1.0640112439452842E-5</v>
      </c>
      <c r="G131">
        <f>F131/(B131-B130)/(B131-B130)</f>
        <v>-1.1294998617039087</v>
      </c>
      <c r="H131">
        <f>F131/(B131-B132)/(B131-B132)</f>
        <v>-1.1455210821938187</v>
      </c>
    </row>
    <row r="132" spans="2:8">
      <c r="B132">
        <f>LOG(D132/1)</f>
        <v>0.15533570236386604</v>
      </c>
      <c r="C132">
        <v>43</v>
      </c>
      <c r="D132">
        <f>$D$35+C132*$D$37</f>
        <v>1.42999889661383</v>
      </c>
      <c r="E132">
        <f>_xll.qlBlackVolTermStructureBlackVol($D$32,$F$36,D132,TRUE)</f>
        <v>0.12728718167863734</v>
      </c>
      <c r="F132">
        <f>E133-2*E132+E131</f>
        <v>-1.0589639690583574E-5</v>
      </c>
      <c r="G132">
        <f>F132/(B132-B131)/(B132-B131)</f>
        <v>-1.1400871548518825</v>
      </c>
      <c r="H132">
        <f>F132/(B132-B133)/(B132-B133)</f>
        <v>-1.1561446669925819</v>
      </c>
    </row>
    <row r="133" spans="2:8">
      <c r="B133">
        <f>LOG(D133/1)</f>
        <v>0.15836215932114642</v>
      </c>
      <c r="C133">
        <v>44</v>
      </c>
      <c r="D133">
        <f>$D$35+C133*$D$37</f>
        <v>1.43999889661383</v>
      </c>
      <c r="E133">
        <f>_xll.qlBlackVolTermStructureBlackVol($D$32,$F$36,D133,TRUE)</f>
        <v>0.1285244036829139</v>
      </c>
      <c r="F133">
        <f>E134-2*E133+E132</f>
        <v>-1.0526246614406265E-5</v>
      </c>
      <c r="G133">
        <f>F133/(B133-B132)/(B133-B132)</f>
        <v>-1.1492236036619927</v>
      </c>
      <c r="H133">
        <f>F133/(B133-B134)/(B133-B134)</f>
        <v>-1.1652966084125229</v>
      </c>
    </row>
    <row r="134" spans="2:8">
      <c r="B134">
        <f>LOG(D134/1)</f>
        <v>0.16136767175586636</v>
      </c>
      <c r="C134">
        <v>45</v>
      </c>
      <c r="D134">
        <f>$D$35+C134*$D$37</f>
        <v>1.44999889661383</v>
      </c>
      <c r="E134">
        <f>_xll.qlBlackVolTermStructureBlackVol($D$32,$F$36,D134,TRUE)</f>
        <v>0.12975109944057606</v>
      </c>
      <c r="F134">
        <f>E135-2*E134+E133</f>
        <v>-1.0451972477759641E-5</v>
      </c>
      <c r="G134">
        <f>F134/(B134-B133)/(B134-B133)</f>
        <v>-1.1570741714226254</v>
      </c>
      <c r="H134">
        <f>F134/(B134-B135)/(B134-B135)</f>
        <v>-1.173144594201766</v>
      </c>
    </row>
    <row r="135" spans="2:8">
      <c r="B135">
        <f>LOG(D135/1)</f>
        <v>0.16435252756888497</v>
      </c>
      <c r="C135">
        <v>46</v>
      </c>
      <c r="D135">
        <f>$D$35+C135*$D$37</f>
        <v>1.45999889661383</v>
      </c>
      <c r="E135">
        <f>_xll.qlBlackVolTermStructureBlackVol($D$32,$F$36,D135,TRUE)</f>
        <v>0.13096734322576045</v>
      </c>
      <c r="F135">
        <f>E136-2*E135+E134</f>
        <v>-1.0368571747354505E-5</v>
      </c>
      <c r="G135">
        <f>F135/(B135-B134)/(B135-B134)</f>
        <v>-1.1637835749075172</v>
      </c>
      <c r="H135">
        <f>F135/(B135-B136)/(B135-B136)</f>
        <v>-1.1798357111754099</v>
      </c>
    </row>
    <row r="136" spans="2:8">
      <c r="B136">
        <f>LOG(D136/1)</f>
        <v>0.16731700876538366</v>
      </c>
      <c r="C136">
        <v>47</v>
      </c>
      <c r="D136">
        <f>$D$35+C136*$D$37</f>
        <v>1.46999889661383</v>
      </c>
      <c r="E136">
        <f>_xll.qlBlackVolTermStructureBlackVol($D$32,$F$36,D136,TRUE)</f>
        <v>0.13217321843919749</v>
      </c>
      <c r="F136">
        <f>E137-2*E136+E135</f>
        <v>-1.0277555568982688E-5</v>
      </c>
      <c r="G136">
        <f>F136/(B136-B135)/(B136-B135)</f>
        <v>-1.1694790159473347</v>
      </c>
      <c r="H136">
        <f>F136/(B136-B137)/(B136-B137)</f>
        <v>-1.1854992263434025</v>
      </c>
    </row>
    <row r="137" spans="2:8">
      <c r="B137">
        <f>LOG(D137/1)</f>
        <v>0.17026139161475221</v>
      </c>
      <c r="C137">
        <v>48</v>
      </c>
      <c r="D137">
        <f>$D$35+C137*$D$37</f>
        <v>1.47999889661383</v>
      </c>
      <c r="E137">
        <f>_xll.qlBlackVolTermStructureBlackVol($D$32,$F$36,D137,TRUE)</f>
        <v>0.13336881609706555</v>
      </c>
      <c r="F137">
        <f>E138-2*E137+E136</f>
        <v>-1.0180226791167701E-5</v>
      </c>
      <c r="G137">
        <f>F137/(B137-B136)/(B137-B136)</f>
        <v>-1.17427251099984</v>
      </c>
      <c r="H137">
        <f>F137/(B137-B138)/(B137-B138)</f>
        <v>-1.1902489585447789</v>
      </c>
    </row>
    <row r="138" spans="2:8">
      <c r="B138">
        <f>LOG(D138/1)</f>
        <v>0.17318594680509117</v>
      </c>
      <c r="C138">
        <v>49</v>
      </c>
      <c r="D138">
        <f>$D$35+C138*$D$37</f>
        <v>1.48999889661383</v>
      </c>
      <c r="E138">
        <f>_xll.qlBlackVolTermStructureBlackVol($D$32,$F$36,D138,TRUE)</f>
        <v>0.13455423352814244</v>
      </c>
      <c r="F138">
        <f>E139-2*E138+E137</f>
        <v>-1.0077709610784025E-5</v>
      </c>
      <c r="G138">
        <f>F138/(B138-B137)/(B138-B137)</f>
        <v>-1.1782628830193806</v>
      </c>
      <c r="H138">
        <f>F138/(B138-B139)/(B138-B139)</f>
        <v>-1.1941853061124126</v>
      </c>
    </row>
    <row r="139" spans="2:8">
      <c r="B139">
        <f>LOG(D139/1)</f>
        <v>0.17609093959254707</v>
      </c>
      <c r="C139">
        <v>50</v>
      </c>
      <c r="D139">
        <f>$D$35+C139*$D$37</f>
        <v>1.49999889661383</v>
      </c>
      <c r="E139">
        <f>_xll.qlBlackVolTermStructureBlackVol($D$32,$F$36,D139,TRUE)</f>
        <v>0.13572957324960855</v>
      </c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5"/>
  <sheetViews>
    <sheetView showGridLines="0" zoomScale="70" zoomScaleNormal="70" workbookViewId="0">
      <selection activeCell="F32" sqref="F32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96">
        <f>_xll.qlSettingsEvaluationDate()</f>
        <v>43018</v>
      </c>
      <c r="D2" s="296"/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_xll.qlBlackDeltaCalculatorStrikeFromDelta(_xll.qlBlackDeltaCalculator(,Q$5,"Spot",1,1,1,C7%*SQRT($P7)),Q$6)</f>
        <v>0.9917720444765119</v>
      </c>
      <c r="R7" s="127">
        <f>_xll.qlBlackDeltaCalculatorStrikeFromDelta(_xll.qlBlackDeltaCalculator(,R$5,"Spot",1,1,1,D7%*SQRT($P7)),R$6)</f>
        <v>0.99370116272491571</v>
      </c>
      <c r="S7" s="127">
        <f>_xll.qlBlackDeltaCalculatorStrikeFromDelta(_xll.qlBlackDeltaCalculator(,S$5,"Spot",1,1,1,E7%*SQRT($P7)),S$6)</f>
        <v>0.99496533159641032</v>
      </c>
      <c r="T7" s="127">
        <f>_xll.qlBlackDeltaCalculatorStrikeFromDelta(_xll.qlBlackDeltaCalculator(,T$5,"Spot",1,1,1,F7%*SQRT($P7)),T$6)</f>
        <v>0.99677091695427622</v>
      </c>
      <c r="U7" s="127">
        <f>_xll.qlBlackDeltaCalculatorStrikeFromDelta(_xll.qlBlackDeltaCalculator(,U$5,"Spot",1,1,1,G7%*SQRT($P7)),U$6)</f>
        <v>0.9981730911627571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1.0018631210424218</v>
      </c>
      <c r="X7" s="127">
        <f>_xll.qlBlackDeltaCalculatorStrikeFromDelta(_xll.qlBlackDeltaCalculator(,X$5,"Spot",1,1,1,J7%*SQRT($P7)),X$6)</f>
        <v>1.0032938143288768</v>
      </c>
      <c r="Y7" s="127">
        <f>_xll.qlBlackDeltaCalculatorStrikeFromDelta(_xll.qlBlackDeltaCalculator(,Y$5,"Spot",1,1,1,K7%*SQRT($P7)),Y$6)</f>
        <v>1.0051542196687113</v>
      </c>
      <c r="Z7" s="127">
        <f>_xll.qlBlackDeltaCalculatorStrikeFromDelta(_xll.qlBlackDeltaCalculator(,Z$5,"Spot",1,1,1,L7%*SQRT($P7)),Z$6)</f>
        <v>1.0064683703897495</v>
      </c>
      <c r="AA7" s="129">
        <f>_xll.qlBlackDeltaCalculatorStrikeFromDelta(_xll.qlBlackDeltaCalculator(,AA$5,"Spot",1,1,1,M7%*SQRT($P7)),AA$6)</f>
        <v>1.0084863288368979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obj_002af#0003</v>
      </c>
      <c r="AI7" s="156">
        <f>_xll.qlSabrInterpolatedSmileSectionMaxError(AH7)</f>
        <v>4.6547680921454893E-4</v>
      </c>
      <c r="AJ7" s="157">
        <f>_xll.qlSabrInterpolatedSmileSectionAlpha(AH7)</f>
        <v>9.0093159370993034E-2</v>
      </c>
      <c r="AK7" s="156">
        <f>_xll.qlSabrInterpolatedSmileSectionBeta(AH7)</f>
        <v>0.7</v>
      </c>
      <c r="AL7" s="158">
        <f>_xll.qlSabrInterpolatedSmileSectionRho(AH7)</f>
        <v>3.7000511835071789E-2</v>
      </c>
      <c r="AM7" s="159">
        <f>_xll.qlSabrInterpolatedSmileSectionNu(AH7)</f>
        <v>7.326768269497113</v>
      </c>
      <c r="AN7" s="109" t="s">
        <v>55</v>
      </c>
      <c r="AO7" t="str">
        <f t="array" ref="AO7">_xll.qlInterpolatedSmileSection(,O7,Q7:AA7,C7:M7*(SQRT(P7)/100),1)</f>
        <v>obj_002b0#0003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_xll.qlBlackDeltaCalculatorStrikeFromDelta(_xll.qlBlackDeltaCalculator(,Q$5,"Spot",1,1,1,C8%*SQRT($P8)),Q$6)</f>
        <v>0.98114963365001562</v>
      </c>
      <c r="R8" s="131">
        <f>_xll.qlBlackDeltaCalculatorStrikeFromDelta(_xll.qlBlackDeltaCalculator(,R$5,"Spot",1,1,1,D8%*SQRT($P8)),R$6)</f>
        <v>0.98561246298927385</v>
      </c>
      <c r="S8" s="131">
        <f>_xll.qlBlackDeltaCalculatorStrikeFromDelta(_xll.qlBlackDeltaCalculator(,S$5,"Spot",1,1,1,E8%*SQRT($P8)),S$6)</f>
        <v>0.98850775443017114</v>
      </c>
      <c r="T8" s="131">
        <f>_xll.qlBlackDeltaCalculatorStrikeFromDelta(_xll.qlBlackDeltaCalculator(,T$5,"Spot",1,1,1,F8%*SQRT($P8)),T$6)</f>
        <v>0.99265179809226389</v>
      </c>
      <c r="U8" s="131">
        <f>_xll.qlBlackDeltaCalculatorStrikeFromDelta(_xll.qlBlackDeltaCalculator(,U$5,"Spot",1,1,1,G8%*SQRT($P8)),U$6)</f>
        <v>0.99585552383064369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1.0043424026094983</v>
      </c>
      <c r="X8" s="131">
        <f>_xll.qlBlackDeltaCalculatorStrikeFromDelta(_xll.qlBlackDeltaCalculator(,X$5,"Spot",1,1,1,J8%*SQRT($P8)),X$6)</f>
        <v>1.007709704031224</v>
      </c>
      <c r="Y8" s="131">
        <f>_xll.qlBlackDeltaCalculatorStrikeFromDelta(_xll.qlBlackDeltaCalculator(,Y$5,"Spot",1,1,1,K8%*SQRT($P8)),Y$6)</f>
        <v>1.0121789143949318</v>
      </c>
      <c r="Z8" s="131">
        <f>_xll.qlBlackDeltaCalculatorStrikeFromDelta(_xll.qlBlackDeltaCalculator(,Z$5,"Spot",1,1,1,L8%*SQRT($P8)),Z$6)</f>
        <v>1.0153737800355285</v>
      </c>
      <c r="AA8" s="133">
        <f>_xll.qlBlackDeltaCalculatorStrikeFromDelta(_xll.qlBlackDeltaCalculator(,AA$5,"Spot",1,1,1,M8%*SQRT($P8)),AA$6)</f>
        <v>1.0203678057022763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obj_002bc#0003</v>
      </c>
      <c r="AI8" s="161">
        <f>_xll.qlSabrInterpolatedSmileSectionMaxError(AH8)</f>
        <v>6.0189913347004353E-4</v>
      </c>
      <c r="AJ8" s="162">
        <f>_xll.qlSabrInterpolatedSmileSectionAlpha(AH8)</f>
        <v>7.7939329675168242E-2</v>
      </c>
      <c r="AK8" s="161">
        <f>_xll.qlSabrInterpolatedSmileSectionBeta(AH8)</f>
        <v>0.7</v>
      </c>
      <c r="AL8" s="163">
        <f>_xll.qlSabrInterpolatedSmileSectionRho(AH8)</f>
        <v>8.2002533555929139E-2</v>
      </c>
      <c r="AM8" s="164">
        <f>_xll.qlSabrInterpolatedSmileSectionNu(AH8)</f>
        <v>3.1918955097623933</v>
      </c>
      <c r="AN8" s="110" t="s">
        <v>56</v>
      </c>
      <c r="AO8" t="str">
        <f t="array" ref="AO8">_xll.qlInterpolatedSmileSection(,O8,Q8:AA8,C8:M8*(SQRT(P8)/100),1)</f>
        <v>obj_002bd#0003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_xll.qlBlackDeltaCalculatorStrikeFromDelta(_xll.qlBlackDeltaCalculator(,Q$5,"Spot",1,1,1,C9%*SQRT($P9)),Q$6)</f>
        <v>0.97100197435111357</v>
      </c>
      <c r="R9" s="131">
        <f>_xll.qlBlackDeltaCalculatorStrikeFromDelta(_xll.qlBlackDeltaCalculator(,R$5,"Spot",1,1,1,D9%*SQRT($P9)),R$6)</f>
        <v>0.97779436408990505</v>
      </c>
      <c r="S9" s="131">
        <f>_xll.qlBlackDeltaCalculatorStrikeFromDelta(_xll.qlBlackDeltaCalculator(,S$5,"Spot",1,1,1,E9%*SQRT($P9)),S$6)</f>
        <v>0.982236143724175</v>
      </c>
      <c r="T9" s="131">
        <f>_xll.qlBlackDeltaCalculatorStrikeFromDelta(_xll.qlBlackDeltaCalculator(,T$5,"Spot",1,1,1,F9%*SQRT($P9)),T$6)</f>
        <v>0.98861757475758527</v>
      </c>
      <c r="U9" s="131">
        <f>_xll.qlBlackDeltaCalculatorStrikeFromDelta(_xll.qlBlackDeltaCalculator(,U$5,"Spot",1,1,1,G9%*SQRT($P9)),U$6)</f>
        <v>0.99358531001517347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1.0068751658533972</v>
      </c>
      <c r="X9" s="131">
        <f>_xll.qlBlackDeltaCalculatorStrikeFromDelta(_xll.qlBlackDeltaCalculator(,X$5,"Spot",1,1,1,J9%*SQRT($P9)),X$6)</f>
        <v>1.0121827524910356</v>
      </c>
      <c r="Y9" s="131">
        <f>_xll.qlBlackDeltaCalculatorStrikeFromDelta(_xll.qlBlackDeltaCalculator(,Y$5,"Spot",1,1,1,K9%*SQRT($P9)),Y$6)</f>
        <v>1.0192362659770975</v>
      </c>
      <c r="Z9" s="131">
        <f>_xll.qlBlackDeltaCalculatorStrikeFromDelta(_xll.qlBlackDeltaCalculator(,Z$5,"Spot",1,1,1,L9%*SQRT($P9)),Z$6)</f>
        <v>1.0242711978298229</v>
      </c>
      <c r="AA9" s="133">
        <f>_xll.qlBlackDeltaCalculatorStrikeFromDelta(_xll.qlBlackDeltaCalculator(,AA$5,"Spot",1,1,1,M9%*SQRT($P9)),AA$6)</f>
        <v>1.0321625372051484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obj_002c9#0003</v>
      </c>
      <c r="AI9" s="161">
        <f>_xll.qlSabrInterpolatedSmileSectionMaxError(AH9)</f>
        <v>7.1204836451850551E-4</v>
      </c>
      <c r="AJ9" s="162">
        <f>_xll.qlSabrInterpolatedSmileSectionAlpha(AH9)</f>
        <v>8.6359270350446493E-2</v>
      </c>
      <c r="AK9" s="161">
        <f>_xll.qlSabrInterpolatedSmileSectionBeta(AH9)</f>
        <v>0.7</v>
      </c>
      <c r="AL9" s="163">
        <f>_xll.qlSabrInterpolatedSmileSectionRho(AH9)</f>
        <v>0.10662283717598431</v>
      </c>
      <c r="AM9" s="164">
        <f>_xll.qlSabrInterpolatedSmileSectionNu(AH9)</f>
        <v>2.1951301083877413</v>
      </c>
      <c r="AN9" s="110" t="s">
        <v>57</v>
      </c>
      <c r="AO9" t="str">
        <f t="array" ref="AO9">_xll.qlInterpolatedSmileSection(,O9,Q9:AA9,C9:M9*(SQRT(P9)/100),1)</f>
        <v>obj_002ca#0003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_xll.qlBlackDeltaCalculatorStrikeFromDelta(_xll.qlBlackDeltaCalculator(,Q$5,"Spot",1,1,1,C10%*SQRT($P10)),Q$6)</f>
        <v>0.96570031449939864</v>
      </c>
      <c r="R10" s="131">
        <f>_xll.qlBlackDeltaCalculatorStrikeFromDelta(_xll.qlBlackDeltaCalculator(,R$5,"Spot",1,1,1,D10%*SQRT($P10)),R$6)</f>
        <v>0.97381999296923716</v>
      </c>
      <c r="S10" s="131">
        <f>_xll.qlBlackDeltaCalculatorStrikeFromDelta(_xll.qlBlackDeltaCalculator(,S$5,"Spot",1,1,1,E10%*SQRT($P10)),S$6)</f>
        <v>0.97909360844742399</v>
      </c>
      <c r="T10" s="131">
        <f>_xll.qlBlackDeltaCalculatorStrikeFromDelta(_xll.qlBlackDeltaCalculator(,T$5,"Spot",1,1,1,F10%*SQRT($P10)),T$6)</f>
        <v>0.9866356533723234</v>
      </c>
      <c r="U10" s="131">
        <f>_xll.qlBlackDeltaCalculatorStrikeFromDelta(_xll.qlBlackDeltaCalculator(,U$5,"Spot",1,1,1,G10%*SQRT($P10)),U$6)</f>
        <v>0.99248264437858891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1.0081975741737856</v>
      </c>
      <c r="X10" s="131">
        <f>_xll.qlBlackDeltaCalculatorStrikeFromDelta(_xll.qlBlackDeltaCalculator(,X$5,"Spot",1,1,1,J10%*SQRT($P10)),X$6)</f>
        <v>1.0145953840021869</v>
      </c>
      <c r="Y10" s="131">
        <f>_xll.qlBlackDeltaCalculatorStrikeFromDelta(_xll.qlBlackDeltaCalculator(,Y$5,"Spot",1,1,1,K10%*SQRT($P10)),Y$6)</f>
        <v>1.0232308081582104</v>
      </c>
      <c r="Z10" s="131">
        <f>_xll.qlBlackDeltaCalculatorStrikeFromDelta(_xll.qlBlackDeltaCalculator(,Z$5,"Spot",1,1,1,L10%*SQRT($P10)),Z$6)</f>
        <v>1.0294142587366366</v>
      </c>
      <c r="AA10" s="133">
        <f>_xll.qlBlackDeltaCalculatorStrikeFromDelta(_xll.qlBlackDeltaCalculator(,AA$5,"Spot",1,1,1,M10%*SQRT($P10)),AA$6)</f>
        <v>1.0392850214398932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obj_002d6#0003</v>
      </c>
      <c r="AI10" s="161">
        <f>_xll.qlSabrInterpolatedSmileSectionMaxError(AH10)</f>
        <v>9.5260580065892331E-4</v>
      </c>
      <c r="AJ10" s="162">
        <f>_xll.qlSabrInterpolatedSmileSectionAlpha(AH10)</f>
        <v>8.2993521586242153E-2</v>
      </c>
      <c r="AK10" s="161">
        <f>_xll.qlSabrInterpolatedSmileSectionBeta(AH10)</f>
        <v>0.7</v>
      </c>
      <c r="AL10" s="163">
        <f>_xll.qlSabrInterpolatedSmileSectionRho(AH10)</f>
        <v>0.1333574375869804</v>
      </c>
      <c r="AM10" s="164">
        <f>_xll.qlSabrInterpolatedSmileSectionNu(AH10)</f>
        <v>1.9872763867736174</v>
      </c>
      <c r="AN10" s="110" t="s">
        <v>58</v>
      </c>
      <c r="AO10" t="str">
        <f t="array" ref="AO10">_xll.qlInterpolatedSmileSection(,O10,Q10:AA10,C10:M10*(SQRT(P10)/100),1)</f>
        <v>obj_002d7#0003</v>
      </c>
      <c r="AR10" t="str">
        <f>AO7</f>
        <v>obj_002b0#0003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_xll.qlBlackDeltaCalculatorStrikeFromDelta(_xll.qlBlackDeltaCalculator(,Q$5,"Spot",1,1,1,C11%*SQRT($P11)),Q$6)</f>
        <v>0.96373144511583475</v>
      </c>
      <c r="R11" s="131">
        <f>_xll.qlBlackDeltaCalculatorStrikeFromDelta(_xll.qlBlackDeltaCalculator(,R$5,"Spot",1,1,1,D11%*SQRT($P11)),R$6)</f>
        <v>0.97232062595450719</v>
      </c>
      <c r="S11" s="131">
        <f>_xll.qlBlackDeltaCalculatorStrikeFromDelta(_xll.qlBlackDeltaCalculator(,S$5,"Spot",1,1,1,E11%*SQRT($P11)),S$6)</f>
        <v>0.97790979928746058</v>
      </c>
      <c r="T11" s="131">
        <f>_xll.qlBlackDeltaCalculatorStrikeFromDelta(_xll.qlBlackDeltaCalculator(,T$5,"Spot",1,1,1,F11%*SQRT($P11)),T$6)</f>
        <v>0.98586547896827414</v>
      </c>
      <c r="U11" s="131">
        <f>_xll.qlBlackDeltaCalculatorStrikeFromDelta(_xll.qlBlackDeltaCalculator(,U$5,"Spot",1,1,1,G11%*SQRT($P11)),U$6)</f>
        <v>0.9920352669440784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1.0088074977264878</v>
      </c>
      <c r="X11" s="131">
        <f>_xll.qlBlackDeltaCalculatorStrikeFromDelta(_xll.qlBlackDeltaCalculator(,X$5,"Spot",1,1,1,J11%*SQRT($P11)),X$6)</f>
        <v>1.0157663889429189</v>
      </c>
      <c r="Y11" s="131">
        <f>_xll.qlBlackDeltaCalculatorStrikeFromDelta(_xll.qlBlackDeltaCalculator(,Y$5,"Spot",1,1,1,K11%*SQRT($P11)),Y$6)</f>
        <v>1.0250531830605865</v>
      </c>
      <c r="Z11" s="131">
        <f>_xll.qlBlackDeltaCalculatorStrikeFromDelta(_xll.qlBlackDeltaCalculator(,Z$5,"Spot",1,1,1,L11%*SQRT($P11)),Z$6)</f>
        <v>1.0321555154891269</v>
      </c>
      <c r="AA11" s="133">
        <f>_xll.qlBlackDeltaCalculatorStrikeFromDelta(_xll.qlBlackDeltaCalculator(,AA$5,"Spot",1,1,1,M11%*SQRT($P11)),AA$6)</f>
        <v>1.043210724342341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obj_002e3#0003</v>
      </c>
      <c r="AI11" s="161">
        <f>_xll.qlSabrInterpolatedSmileSectionMaxError(AH11)</f>
        <v>7.7488806204246974E-4</v>
      </c>
      <c r="AJ11" s="162">
        <f>_xll.qlSabrInterpolatedSmileSectionAlpha(AH11)</f>
        <v>7.2672281847921544E-2</v>
      </c>
      <c r="AK11" s="161">
        <f>_xll.qlSabrInterpolatedSmileSectionBeta(AH11)</f>
        <v>0.7</v>
      </c>
      <c r="AL11" s="163">
        <f>_xll.qlSabrInterpolatedSmileSectionRho(AH11)</f>
        <v>0.17120623633790674</v>
      </c>
      <c r="AM11" s="164">
        <f>_xll.qlSabrInterpolatedSmileSectionNu(AH11)</f>
        <v>1.7235791575551884</v>
      </c>
      <c r="AN11" s="110" t="s">
        <v>59</v>
      </c>
      <c r="AO11" t="str">
        <f t="array" ref="AO11">_xll.qlInterpolatedSmileSection(,O11,Q11:AA11,C11:M11*(SQRT(P11)/100),1)</f>
        <v>obj_002e4#0003</v>
      </c>
      <c r="AR11" t="str">
        <f>_xll.qlInterpolatedSmileSection(,O11,Q11:AA11,C11:M11,1,"Act/365 (Fixed)")</f>
        <v>obj_002e5#0003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_xll.qlBlackDeltaCalculatorStrikeFromDelta(_xll.qlBlackDeltaCalculator(,Q$5,"Spot",1,1,1,C12%*SQRT($P12)),Q$6)</f>
        <v>0.94954767290803344</v>
      </c>
      <c r="R12" s="131">
        <f>_xll.qlBlackDeltaCalculatorStrikeFromDelta(_xll.qlBlackDeltaCalculator(,R$5,"Spot",1,1,1,D12%*SQRT($P12)),R$6)</f>
        <v>0.96141449189410588</v>
      </c>
      <c r="S12" s="131">
        <f>_xll.qlBlackDeltaCalculatorStrikeFromDelta(_xll.qlBlackDeltaCalculator(,S$5,"Spot",1,1,1,E12%*SQRT($P12)),S$6)</f>
        <v>0.96917345291835821</v>
      </c>
      <c r="T12" s="131">
        <f>_xll.qlBlackDeltaCalculatorStrikeFromDelta(_xll.qlBlackDeltaCalculator(,T$5,"Spot",1,1,1,F12%*SQRT($P12)),T$6)</f>
        <v>0.98025588884390391</v>
      </c>
      <c r="U12" s="131">
        <f>_xll.qlBlackDeltaCalculatorStrikeFromDelta(_xll.qlBlackDeltaCalculator(,U$5,"Spot",1,1,1,G12%*SQRT($P12)),U$6)</f>
        <v>0.98889216014438275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1.0127218960292173</v>
      </c>
      <c r="X12" s="131">
        <f>_xll.qlBlackDeltaCalculatorStrikeFromDelta(_xll.qlBlackDeltaCalculator(,X$5,"Spot",1,1,1,J12%*SQRT($P12)),X$6)</f>
        <v>1.0227858133567427</v>
      </c>
      <c r="Y12" s="131">
        <f>_xll.qlBlackDeltaCalculatorStrikeFromDelta(_xll.qlBlackDeltaCalculator(,Y$5,"Spot",1,1,1,K12%*SQRT($P12)),Y$6)</f>
        <v>1.036389326415498</v>
      </c>
      <c r="Z12" s="131">
        <f>_xll.qlBlackDeltaCalculatorStrikeFromDelta(_xll.qlBlackDeltaCalculator(,Z$5,"Spot",1,1,1,L12%*SQRT($P12)),Z$6)</f>
        <v>1.047578877085745</v>
      </c>
      <c r="AA12" s="133">
        <f>_xll.qlBlackDeltaCalculatorStrikeFromDelta(_xll.qlBlackDeltaCalculator(,AA$5,"Spot",1,1,1,M12%*SQRT($P12)),AA$6)</f>
        <v>1.0664023199739694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obj_002f1#0003</v>
      </c>
      <c r="AI12" s="161">
        <f>_xll.qlSabrInterpolatedSmileSectionMaxError(AH12)</f>
        <v>8.1714008096453461E-4</v>
      </c>
      <c r="AJ12" s="162">
        <f>_xll.qlSabrInterpolatedSmileSectionAlpha(AH12)</f>
        <v>7.2992789017609333E-2</v>
      </c>
      <c r="AK12" s="161">
        <f>_xll.qlSabrInterpolatedSmileSectionBeta(AH12)</f>
        <v>0.7</v>
      </c>
      <c r="AL12" s="163">
        <f>_xll.qlSabrInterpolatedSmileSectionRho(AH12)</f>
        <v>0.21138946638109971</v>
      </c>
      <c r="AM12" s="164">
        <f>_xll.qlSabrInterpolatedSmileSectionNu(AH12)</f>
        <v>1.3583214025825145</v>
      </c>
      <c r="AN12" s="110" t="s">
        <v>60</v>
      </c>
      <c r="AO12" t="str">
        <f t="array" ref="AO12">_xll.qlInterpolatedSmileSection(,O12,Q12:AA12,C12:M12*(SQRT(P12)/100),1)</f>
        <v>obj_002f2#0003</v>
      </c>
      <c r="AR12" t="str">
        <f>_xll.qlInterpolatedSmileSection(,O12,Q12:AA12,C12:M12,1,"Act/365 (Fixed)")</f>
        <v>obj_002f3#0003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>(O13-$C$2)/365</f>
        <v>0.25205479452054796</v>
      </c>
      <c r="Q13" s="265">
        <f>_xll.qlBlackDeltaCalculatorStrikeFromDelta(_xll.qlBlackDeltaCalculator(,Q$5,"Spot",1,1,1,C13%*SQRT($P13)),Q$6)</f>
        <v>0.93783084196211497</v>
      </c>
      <c r="R13" s="131">
        <f>_xll.qlBlackDeltaCalculatorStrikeFromDelta(_xll.qlBlackDeltaCalculator(,R$5,"Spot",1,1,1,D13%*SQRT($P13)),R$6)</f>
        <v>0.9525250595146586</v>
      </c>
      <c r="S13" s="131">
        <f>_xll.qlBlackDeltaCalculatorStrikeFromDelta(_xll.qlBlackDeltaCalculator(,S$5,"Spot",1,1,1,E13%*SQRT($P13)),S$6)</f>
        <v>0.9621378809473865</v>
      </c>
      <c r="T13" s="131">
        <f>_xll.qlBlackDeltaCalculatorStrikeFromDelta(_xll.qlBlackDeltaCalculator(,T$5,"Spot",1,1,1,F13%*SQRT($P13)),T$6)</f>
        <v>0.97580128526763166</v>
      </c>
      <c r="U13" s="131">
        <f>_xll.qlBlackDeltaCalculatorStrikeFromDelta(_xll.qlBlackDeltaCalculator(,U$5,"Spot",1,1,1,G13%*SQRT($P13)),U$6)</f>
        <v>0.98642410226775057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1.0159173094247689</v>
      </c>
      <c r="X13" s="131">
        <f>_xll.qlBlackDeltaCalculatorStrikeFromDelta(_xll.qlBlackDeltaCalculator(,X$5,"Spot",1,1,1,J13%*SQRT($P13)),X$6)</f>
        <v>1.0286587116064256</v>
      </c>
      <c r="Y13" s="131">
        <f>_xll.qlBlackDeltaCalculatorStrikeFromDelta(_xll.qlBlackDeltaCalculator(,Y$5,"Spot",1,1,1,K13%*SQRT($P13)),Y$6)</f>
        <v>1.0464573763345759</v>
      </c>
      <c r="Z13" s="131">
        <f>_xll.qlBlackDeltaCalculatorStrikeFromDelta(_xll.qlBlackDeltaCalculator(,Z$5,"Spot",1,1,1,L13%*SQRT($P13)),Z$6)</f>
        <v>1.061404861051086</v>
      </c>
      <c r="AA13" s="133">
        <f>_xll.qlBlackDeltaCalculatorStrikeFromDelta(_xll.qlBlackDeltaCalculator(,AA$5,"Spot",1,1,1,M13%*SQRT($P13)),AA$6)</f>
        <v>1.0846836371535387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obj_002ff#0003</v>
      </c>
      <c r="AI13" s="161">
        <f>_xll.qlSabrInterpolatedSmileSectionMaxError(AH13)</f>
        <v>9.4549425341072801E-4</v>
      </c>
      <c r="AJ13" s="162">
        <f>_xll.qlSabrInterpolatedSmileSectionAlpha(AH13)</f>
        <v>7.3314870182927094E-2</v>
      </c>
      <c r="AK13" s="161">
        <f>_xll.qlSabrInterpolatedSmileSectionBeta(AH13)</f>
        <v>0.7</v>
      </c>
      <c r="AL13" s="163">
        <f>_xll.qlSabrInterpolatedSmileSectionRho(AH13)</f>
        <v>0.2283787600775303</v>
      </c>
      <c r="AM13" s="164">
        <f>_xll.qlSabrInterpolatedSmileSectionNu(AH13)</f>
        <v>1.1804877628375465</v>
      </c>
      <c r="AN13" s="110" t="s">
        <v>61</v>
      </c>
      <c r="AO13" t="str">
        <f t="array" ref="AO13">_xll.qlInterpolatedSmileSection(,O13,Q13:AA13,C13:M13*(SQRT(P13)/100),1)</f>
        <v>obj_00300#0003</v>
      </c>
      <c r="AR13" t="str">
        <f>_xll.qlInterpolatedSmileSection(,O13,Q13:AA13,C13:M13,1,"Act/365 (Fixed)")</f>
        <v>obj_00301#0003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_xll.qlBlackDeltaCalculatorStrikeFromDelta(_xll.qlBlackDeltaCalculator(,Q$5,"Spot",1,1,1,C14%*SQRT($P14)),Q$6)</f>
        <v>0.92698340163643522</v>
      </c>
      <c r="R14" s="131">
        <f>_xll.qlBlackDeltaCalculatorStrikeFromDelta(_xll.qlBlackDeltaCalculator(,R$5,"Spot",1,1,1,D14%*SQRT($P14)),R$6)</f>
        <v>0.94423904348418219</v>
      </c>
      <c r="S14" s="131">
        <f>_xll.qlBlackDeltaCalculatorStrikeFromDelta(_xll.qlBlackDeltaCalculator(,S$5,"Spot",1,1,1,E14%*SQRT($P14)),S$6)</f>
        <v>0.95549651855043283</v>
      </c>
      <c r="T14" s="131">
        <f>_xll.qlBlackDeltaCalculatorStrikeFromDelta(_xll.qlBlackDeltaCalculator(,T$5,"Spot",1,1,1,F14%*SQRT($P14)),T$6)</f>
        <v>0.97159413119134419</v>
      </c>
      <c r="U14" s="131">
        <f>_xll.qlBlackDeltaCalculatorStrikeFromDelta(_xll.qlBlackDeltaCalculator(,U$5,"Spot",1,1,1,G14%*SQRT($P14)),U$6)</f>
        <v>0.98411878091707905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1.0191386008497758</v>
      </c>
      <c r="X14" s="131">
        <f>_xll.qlBlackDeltaCalculatorStrikeFromDelta(_xll.qlBlackDeltaCalculator(,X$5,"Spot",1,1,1,J14%*SQRT($P14)),X$6)</f>
        <v>1.0343229670091751</v>
      </c>
      <c r="Y14" s="131">
        <f>_xll.qlBlackDeltaCalculatorStrikeFromDelta(_xll.qlBlackDeltaCalculator(,Y$5,"Spot",1,1,1,K14%*SQRT($P14)),Y$6)</f>
        <v>1.0550828644895078</v>
      </c>
      <c r="Z14" s="131">
        <f>_xll.qlBlackDeltaCalculatorStrikeFromDelta(_xll.qlBlackDeltaCalculator(,Z$5,"Spot",1,1,1,L14%*SQRT($P14)),Z$6)</f>
        <v>1.0716785856604811</v>
      </c>
      <c r="AA14" s="133">
        <f>_xll.qlBlackDeltaCalculatorStrikeFromDelta(_xll.qlBlackDeltaCalculator(,AA$5,"Spot",1,1,1,M14%*SQRT($P14)),AA$6)</f>
        <v>1.0993281637901897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obj_0030d#0003</v>
      </c>
      <c r="AI14" s="161">
        <f>_xll.qlSabrInterpolatedSmileSectionMaxError(AH14)</f>
        <v>5.130931657295057E-4</v>
      </c>
      <c r="AJ14" s="162">
        <f>_xll.qlSabrInterpolatedSmileSectionAlpha(AH14)</f>
        <v>7.5331990254578027E-2</v>
      </c>
      <c r="AK14" s="161">
        <f>_xll.qlSabrInterpolatedSmileSectionBeta(AH14)</f>
        <v>0.7</v>
      </c>
      <c r="AL14" s="163">
        <f>_xll.qlSabrInterpolatedSmileSectionRho(AH14)</f>
        <v>0.22978551255695284</v>
      </c>
      <c r="AM14" s="164">
        <f>_xll.qlSabrInterpolatedSmileSectionNu(AH14)</f>
        <v>0.9768142668839217</v>
      </c>
      <c r="AN14" s="110" t="s">
        <v>62</v>
      </c>
      <c r="AO14" t="str">
        <f t="array" ref="AO14">_xll.qlInterpolatedSmileSection(,O14,Q14:AA14,C14:M14*(SQRT(P14)/100),1)</f>
        <v>obj_0030e#0003</v>
      </c>
      <c r="AR14" t="str">
        <f>_xll.qlInterpolatedSmileSection(,O14,Q14:AA14,C14:M14,1,"Act/365 (Fixed)")</f>
        <v>obj_0030f#0003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_xll.qlBlackDeltaCalculatorStrikeFromDelta(_xll.qlBlackDeltaCalculator(,Q$5,"Spot",1,1,1,C15%*SQRT($P15)),Q$6)</f>
        <v>0.91818936033094578</v>
      </c>
      <c r="R15" s="131">
        <f>_xll.qlBlackDeltaCalculatorStrikeFromDelta(_xll.qlBlackDeltaCalculator(,R$5,"Spot",1,1,1,D15%*SQRT($P15)),R$6)</f>
        <v>0.93763961221290837</v>
      </c>
      <c r="S15" s="131">
        <f>_xll.qlBlackDeltaCalculatorStrikeFromDelta(_xll.qlBlackDeltaCalculator(,S$5,"Spot",1,1,1,E15%*SQRT($P15)),S$6)</f>
        <v>0.95031018065838702</v>
      </c>
      <c r="T15" s="131">
        <f>_xll.qlBlackDeltaCalculatorStrikeFromDelta(_xll.qlBlackDeltaCalculator(,T$5,"Spot",1,1,1,F15%*SQRT($P15)),T$6)</f>
        <v>0.96834945164055963</v>
      </c>
      <c r="U15" s="131">
        <f>_xll.qlBlackDeltaCalculatorStrikeFromDelta(_xll.qlBlackDeltaCalculator(,U$5,"Spot",1,1,1,G15%*SQRT($P15)),U$6)</f>
        <v>0.98236945399505959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1.0216631532010523</v>
      </c>
      <c r="X15" s="131">
        <f>_xll.qlBlackDeltaCalculatorStrikeFromDelta(_xll.qlBlackDeltaCalculator(,X$5,"Spot",1,1,1,J15%*SQRT($P15)),X$6)</f>
        <v>1.0389303389304581</v>
      </c>
      <c r="Y15" s="131">
        <f>_xll.qlBlackDeltaCalculatorStrikeFromDelta(_xll.qlBlackDeltaCalculator(,Y$5,"Spot",1,1,1,K15%*SQRT($P15)),Y$6)</f>
        <v>1.0628652526168958</v>
      </c>
      <c r="Z15" s="131">
        <f>_xll.qlBlackDeltaCalculatorStrikeFromDelta(_xll.qlBlackDeltaCalculator(,Z$5,"Spot",1,1,1,L15%*SQRT($P15)),Z$6)</f>
        <v>1.0822416005455924</v>
      </c>
      <c r="AA15" s="133">
        <f>_xll.qlBlackDeltaCalculatorStrikeFromDelta(_xll.qlBlackDeltaCalculator(,AA$5,"Spot",1,1,1,M15%*SQRT($P15)),AA$6)</f>
        <v>1.1125264556889267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obj_0031b#0003</v>
      </c>
      <c r="AI15" s="161">
        <f>_xll.qlSabrInterpolatedSmileSectionMaxError(AH15)</f>
        <v>1.2082962669989761E-3</v>
      </c>
      <c r="AJ15" s="162">
        <f>_xll.qlSabrInterpolatedSmileSectionAlpha(AH15)</f>
        <v>7.6132654865273042E-2</v>
      </c>
      <c r="AK15" s="161">
        <f>_xll.qlSabrInterpolatedSmileSectionBeta(AH15)</f>
        <v>0.7</v>
      </c>
      <c r="AL15" s="163">
        <f>_xll.qlSabrInterpolatedSmileSectionRho(AH15)</f>
        <v>0.2352075077313866</v>
      </c>
      <c r="AM15" s="164">
        <f>_xll.qlSabrInterpolatedSmileSectionNu(AH15)</f>
        <v>0.90922096652539253</v>
      </c>
      <c r="AN15" s="110" t="s">
        <v>63</v>
      </c>
      <c r="AO15" t="str">
        <f t="array" ref="AO15">_xll.qlInterpolatedSmileSection(,O15,Q15:AA15,C15:M15*(SQRT(P15)/100),1)</f>
        <v>obj_0031c#0003</v>
      </c>
      <c r="AR15" t="str">
        <f>_xll.qlInterpolatedSmileSection(,O15,Q15:AA15,C15:M15,1,"Act/365 (Fixed)")</f>
        <v>obj_0031d#0003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_xll.qlBlackDeltaCalculatorStrikeFromDelta(_xll.qlBlackDeltaCalculator(,Q$5,"Spot",1,1,1,C16%*SQRT($P16)),Q$6)</f>
        <v>0.90973970403493343</v>
      </c>
      <c r="R16" s="131">
        <f>_xll.qlBlackDeltaCalculatorStrikeFromDelta(_xll.qlBlackDeltaCalculator(,R$5,"Spot",1,1,1,D16%*SQRT($P16)),R$6)</f>
        <v>0.93122879962406546</v>
      </c>
      <c r="S16" s="131">
        <f>_xll.qlBlackDeltaCalculatorStrikeFromDelta(_xll.qlBlackDeltaCalculator(,S$5,"Spot",1,1,1,E16%*SQRT($P16)),S$6)</f>
        <v>0.9452528090535055</v>
      </c>
      <c r="T16" s="131">
        <f>_xll.qlBlackDeltaCalculatorStrikeFromDelta(_xll.qlBlackDeltaCalculator(,T$5,"Spot",1,1,1,F16%*SQRT($P16)),T$6)</f>
        <v>0.96518418968876163</v>
      </c>
      <c r="U16" s="131">
        <f>_xll.qlBlackDeltaCalculatorStrikeFromDelta(_xll.qlBlackDeltaCalculator(,U$5,"Spot",1,1,1,G16%*SQRT($P16)),U$6)</f>
        <v>0.98068589707636256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1.0241751773857566</v>
      </c>
      <c r="X16" s="131">
        <f>_xll.qlBlackDeltaCalculatorStrikeFromDelta(_xll.qlBlackDeltaCalculator(,X$5,"Spot",1,1,1,J16%*SQRT($P16)),X$6)</f>
        <v>1.0435439362595249</v>
      </c>
      <c r="Y16" s="131">
        <f>_xll.qlBlackDeltaCalculatorStrikeFromDelta(_xll.qlBlackDeltaCalculator(,Y$5,"Spot",1,1,1,K16%*SQRT($P16)),Y$6)</f>
        <v>1.0702446352880173</v>
      </c>
      <c r="Z16" s="131">
        <f>_xll.qlBlackDeltaCalculatorStrikeFromDelta(_xll.qlBlackDeltaCalculator(,Z$5,"Spot",1,1,1,L16%*SQRT($P16)),Z$6)</f>
        <v>1.0923017130243335</v>
      </c>
      <c r="AA16" s="133">
        <f>_xll.qlBlackDeltaCalculatorStrikeFromDelta(_xll.qlBlackDeltaCalculator(,AA$5,"Spot",1,1,1,M16%*SQRT($P16)),AA$6)</f>
        <v>1.1269361943136444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obj_00329#0003</v>
      </c>
      <c r="AI16" s="161">
        <f>_xll.qlSabrInterpolatedSmileSectionMaxError(AH16)</f>
        <v>1.1851314925409029E-3</v>
      </c>
      <c r="AJ16" s="162">
        <f>_xll.qlSabrInterpolatedSmileSectionAlpha(AH16)</f>
        <v>7.6587383101247464E-2</v>
      </c>
      <c r="AK16" s="161">
        <f>_xll.qlSabrInterpolatedSmileSectionBeta(AH16)</f>
        <v>0.7</v>
      </c>
      <c r="AL16" s="163">
        <f>_xll.qlSabrInterpolatedSmileSectionRho(AH16)</f>
        <v>0.23796516559450576</v>
      </c>
      <c r="AM16" s="164">
        <f>_xll.qlSabrInterpolatedSmileSectionNu(AH16)</f>
        <v>0.84842773270951688</v>
      </c>
      <c r="AN16" s="110" t="s">
        <v>64</v>
      </c>
      <c r="AO16" t="str">
        <f t="array" ref="AO16">_xll.qlInterpolatedSmileSection(,O16,Q16:AA16,C16:M16*(SQRT(P16)/100),1)</f>
        <v>obj_0032a#0003</v>
      </c>
      <c r="AR16" t="str">
        <f>_xll.qlInterpolatedSmileSection(,O16,Q16:AA16,C16:M16,1,"Act/365 (Fixed)")</f>
        <v>obj_0032b#0003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_xll.qlBlackDeltaCalculatorStrikeFromDelta(_xll.qlBlackDeltaCalculator(,Q$5,"Spot",1,1,1,C17%*SQRT($P17)),Q$6)</f>
        <v>0.89009024620573707</v>
      </c>
      <c r="R17" s="131">
        <f>_xll.qlBlackDeltaCalculatorStrikeFromDelta(_xll.qlBlackDeltaCalculator(,R$5,"Spot",1,1,1,D17%*SQRT($P17)),R$6)</f>
        <v>0.91606568979945247</v>
      </c>
      <c r="S17" s="131">
        <f>_xll.qlBlackDeltaCalculatorStrikeFromDelta(_xll.qlBlackDeltaCalculator(,S$5,"Spot",1,1,1,E17%*SQRT($P17)),S$6)</f>
        <v>0.9331660337850809</v>
      </c>
      <c r="T17" s="131">
        <f>_xll.qlBlackDeltaCalculatorStrikeFromDelta(_xll.qlBlackDeltaCalculator(,T$5,"Spot",1,1,1,F17%*SQRT($P17)),T$6)</f>
        <v>0.95748067685480265</v>
      </c>
      <c r="U17" s="131">
        <f>_xll.qlBlackDeltaCalculatorStrikeFromDelta(_xll.qlBlackDeltaCalculator(,U$5,"Spot",1,1,1,G17%*SQRT($P17)),U$6)</f>
        <v>0.97646499487002625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1.0309578945671949</v>
      </c>
      <c r="X17" s="131">
        <f>_xll.qlBlackDeltaCalculatorStrikeFromDelta(_xll.qlBlackDeltaCalculator(,X$5,"Spot",1,1,1,J17%*SQRT($P17)),X$6)</f>
        <v>1.0556436876084894</v>
      </c>
      <c r="Y17" s="131">
        <f>_xll.qlBlackDeltaCalculatorStrikeFromDelta(_xll.qlBlackDeltaCalculator(,Y$5,"Spot",1,1,1,K17%*SQRT($P17)),Y$6)</f>
        <v>1.0905600559453918</v>
      </c>
      <c r="Z17" s="131">
        <f>_xll.qlBlackDeltaCalculatorStrikeFromDelta(_xll.qlBlackDeltaCalculator(,Z$5,"Spot",1,1,1,L17%*SQRT($P17)),Z$6)</f>
        <v>1.1191824066984488</v>
      </c>
      <c r="AA17" s="133">
        <f>_xll.qlBlackDeltaCalculatorStrikeFromDelta(_xll.qlBlackDeltaCalculator(,AA$5,"Spot",1,1,1,M17%*SQRT($P17)),AA$6)</f>
        <v>1.1648979153821191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obj_00337#0003</v>
      </c>
      <c r="AI17" s="161">
        <f>_xll.qlSabrInterpolatedSmileSectionMaxError(AH17)</f>
        <v>1.4180134911359887E-3</v>
      </c>
      <c r="AJ17" s="162">
        <f>_xll.qlSabrInterpolatedSmileSectionAlpha(AH17)</f>
        <v>7.7856274973183343E-2</v>
      </c>
      <c r="AK17" s="161">
        <f>_xll.qlSabrInterpolatedSmileSectionBeta(AH17)</f>
        <v>0.7</v>
      </c>
      <c r="AL17" s="163">
        <f>_xll.qlSabrInterpolatedSmileSectionRho(AH17)</f>
        <v>0.2691945536971343</v>
      </c>
      <c r="AM17" s="164">
        <f>_xll.qlSabrInterpolatedSmileSectionNu(AH17)</f>
        <v>0.70929719036636307</v>
      </c>
      <c r="AN17" s="110" t="s">
        <v>65</v>
      </c>
      <c r="AO17" t="str">
        <f t="array" ref="AO17">_xll.qlInterpolatedSmileSection(,O17,Q17:AA17,C17:M17*(SQRT(P17)/100),1)</f>
        <v>obj_00338#0003</v>
      </c>
      <c r="AR17" t="str">
        <f>_xll.qlInterpolatedSmileSection(,O17,Q17:AA17,C17:M17,1,"Act/365 (Fixed)")</f>
        <v>obj_00339#0003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_xll.qlBlackDeltaCalculatorStrikeFromDelta(_xll.qlBlackDeltaCalculator(,Q$5,"Spot",1,1,1,C18%*SQRT($P18)),Q$6)</f>
        <v>0.87151206299808792</v>
      </c>
      <c r="R18" s="131">
        <f>_xll.qlBlackDeltaCalculatorStrikeFromDelta(_xll.qlBlackDeltaCalculator(,R$5,"Spot",1,1,1,D18%*SQRT($P18)),R$6)</f>
        <v>0.90216284644338041</v>
      </c>
      <c r="S18" s="131">
        <f>_xll.qlBlackDeltaCalculatorStrikeFromDelta(_xll.qlBlackDeltaCalculator(,S$5,"Spot",1,1,1,E18%*SQRT($P18)),S$6)</f>
        <v>0.92234769785879311</v>
      </c>
      <c r="T18" s="131">
        <f>_xll.qlBlackDeltaCalculatorStrikeFromDelta(_xll.qlBlackDeltaCalculator(,T$5,"Spot",1,1,1,F18%*SQRT($P18)),T$6)</f>
        <v>0.95081286797024822</v>
      </c>
      <c r="U18" s="131">
        <f>_xll.qlBlackDeltaCalculatorStrikeFromDelta(_xll.qlBlackDeltaCalculator(,U$5,"Spot",1,1,1,G18%*SQRT($P18)),U$6)</f>
        <v>0.97294871335629129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1.0371120792715558</v>
      </c>
      <c r="X18" s="131">
        <f>_xll.qlBlackDeltaCalculatorStrikeFromDelta(_xll.qlBlackDeltaCalculator(,X$5,"Spot",1,1,1,J18%*SQRT($P18)),X$6)</f>
        <v>1.0668476834085139</v>
      </c>
      <c r="Y18" s="131">
        <f>_xll.qlBlackDeltaCalculatorStrikeFromDelta(_xll.qlBlackDeltaCalculator(,Y$5,"Spot",1,1,1,K18%*SQRT($P18)),Y$6)</f>
        <v>1.1095919855494891</v>
      </c>
      <c r="Z18" s="131">
        <f>_xll.qlBlackDeltaCalculatorStrikeFromDelta(_xll.qlBlackDeltaCalculator(,Z$5,"Spot",1,1,1,L18%*SQRT($P18)),Z$6)</f>
        <v>1.1457807621080653</v>
      </c>
      <c r="AA18" s="133">
        <f>_xll.qlBlackDeltaCalculatorStrikeFromDelta(_xll.qlBlackDeltaCalculator(,AA$5,"Spot",1,1,1,M18%*SQRT($P18)),AA$6)</f>
        <v>1.203642429536993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obj_00345#0003</v>
      </c>
      <c r="AI18" s="161">
        <f>_xll.qlSabrInterpolatedSmileSectionMaxError(AH18)</f>
        <v>1.5719237141482989E-3</v>
      </c>
      <c r="AJ18" s="162">
        <f>_xll.qlSabrInterpolatedSmileSectionAlpha(AH18)</f>
        <v>7.8596641435355122E-2</v>
      </c>
      <c r="AK18" s="161">
        <f>_xll.qlSabrInterpolatedSmileSectionBeta(AH18)</f>
        <v>0.7</v>
      </c>
      <c r="AL18" s="163">
        <f>_xll.qlSabrInterpolatedSmileSectionRho(AH18)</f>
        <v>0.27496347801710985</v>
      </c>
      <c r="AM18" s="164">
        <f>_xll.qlSabrInterpolatedSmileSectionNu(AH18)</f>
        <v>0.65308478641360501</v>
      </c>
      <c r="AN18" s="110" t="s">
        <v>66</v>
      </c>
      <c r="AO18" t="str">
        <f t="array" ref="AO18">_xll.qlInterpolatedSmileSection(,O18,Q18:AA18,C18:M18*(SQRT(P18)/100),1)</f>
        <v>obj_00346#0003</v>
      </c>
      <c r="AR18" t="str">
        <f>_xll.qlInterpolatedSmileSection(,O18,Q18:AA18,C18:M18,1,"Act/365 (Fixed)")</f>
        <v>obj_00347#0003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_xll.qlBlackDeltaCalculatorStrikeFromDelta(_xll.qlBlackDeltaCalculator(,Q$5,"Spot",1,1,1,C19%*SQRT($P19)),Q$6)</f>
        <v>0.8429489632881676</v>
      </c>
      <c r="R19" s="131">
        <f>_xll.qlBlackDeltaCalculatorStrikeFromDelta(_xll.qlBlackDeltaCalculator(,R$5,"Spot",1,1,1,D19%*SQRT($P19)),R$6)</f>
        <v>0.87976752446212569</v>
      </c>
      <c r="S19" s="131">
        <f>_xll.qlBlackDeltaCalculatorStrikeFromDelta(_xll.qlBlackDeltaCalculator(,S$5,"Spot",1,1,1,E19%*SQRT($P19)),S$6)</f>
        <v>0.90427989773150452</v>
      </c>
      <c r="T19" s="131">
        <f>_xll.qlBlackDeltaCalculatorStrikeFromDelta(_xll.qlBlackDeltaCalculator(,T$5,"Spot",1,1,1,F19%*SQRT($P19)),T$6)</f>
        <v>0.93935330529871941</v>
      </c>
      <c r="U19" s="131">
        <f>_xll.qlBlackDeltaCalculatorStrikeFromDelta(_xll.qlBlackDeltaCalculator(,U$5,"Spot",1,1,1,G19%*SQRT($P19)),U$6)</f>
        <v>0.96694187846644797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1.0483738031663925</v>
      </c>
      <c r="X19" s="131">
        <f>_xll.qlBlackDeltaCalculatorStrikeFromDelta(_xll.qlBlackDeltaCalculator(,X$5,"Spot",1,1,1,J19%*SQRT($P19)),X$6)</f>
        <v>1.0865217345307299</v>
      </c>
      <c r="Y19" s="131">
        <f>_xll.qlBlackDeltaCalculatorStrikeFromDelta(_xll.qlBlackDeltaCalculator(,Y$5,"Spot",1,1,1,K19%*SQRT($P19)),Y$6)</f>
        <v>1.1412268890235879</v>
      </c>
      <c r="Z19" s="131">
        <f>_xll.qlBlackDeltaCalculatorStrikeFromDelta(_xll.qlBlackDeltaCalculator(,Z$5,"Spot",1,1,1,L19%*SQRT($P19)),Z$6)</f>
        <v>1.1889376968508281</v>
      </c>
      <c r="AA19" s="133">
        <f>_xll.qlBlackDeltaCalculatorStrikeFromDelta(_xll.qlBlackDeltaCalculator(,AA$5,"Spot",1,1,1,M19%*SQRT($P19)),AA$6)</f>
        <v>1.2645910179624942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obj_00353#0003</v>
      </c>
      <c r="AI19" s="161">
        <f>_xll.qlSabrInterpolatedSmileSectionMaxError(AH19)</f>
        <v>1.401995041586182E-3</v>
      </c>
      <c r="AJ19" s="162">
        <f>_xll.qlSabrInterpolatedSmileSectionAlpha(AH19)</f>
        <v>8.1162971392936822E-2</v>
      </c>
      <c r="AK19" s="161">
        <f>_xll.qlSabrInterpolatedSmileSectionBeta(AH19)</f>
        <v>0.7</v>
      </c>
      <c r="AL19" s="163">
        <f>_xll.qlSabrInterpolatedSmileSectionRho(AH19)</f>
        <v>0.28936606266846931</v>
      </c>
      <c r="AM19" s="164">
        <f>_xll.qlSabrInterpolatedSmileSectionNu(AH19)</f>
        <v>0.5221663276992492</v>
      </c>
      <c r="AN19" s="110" t="s">
        <v>67</v>
      </c>
      <c r="AO19" t="str">
        <f t="array" ref="AO19">_xll.qlInterpolatedSmileSection(,O19,Q19:AA19,C19:M19*(SQRT(P19)/100),1)</f>
        <v>obj_00354#0003</v>
      </c>
      <c r="AR19" t="str">
        <f>_xll.qlInterpolatedSmileSection(,O19,Q19:AA19,C19:M19,1,"Act/365 (Fixed)")</f>
        <v>obj_00355#0003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_xll.qlBlackDeltaCalculatorStrikeFromDelta(_xll.qlBlackDeltaCalculator(,Q$5,"Spot",1,1,1,C20%*SQRT($P20)),Q$6)</f>
        <v>0.81977791616525053</v>
      </c>
      <c r="R20" s="131">
        <f>_xll.qlBlackDeltaCalculatorStrikeFromDelta(_xll.qlBlackDeltaCalculator(,R$5,"Spot",1,1,1,D20%*SQRT($P20)),R$6)</f>
        <v>0.86165892349133688</v>
      </c>
      <c r="S20" s="131">
        <f>_xll.qlBlackDeltaCalculatorStrikeFromDelta(_xll.qlBlackDeltaCalculator(,S$5,"Spot",1,1,1,E20%*SQRT($P20)),S$6)</f>
        <v>0.88982755665593294</v>
      </c>
      <c r="T20" s="131">
        <f>_xll.qlBlackDeltaCalculatorStrikeFromDelta(_xll.qlBlackDeltaCalculator(,T$5,"Spot",1,1,1,F20%*SQRT($P20)),T$6)</f>
        <v>0.93028278980039003</v>
      </c>
      <c r="U20" s="131">
        <f>_xll.qlBlackDeltaCalculatorStrikeFromDelta(_xll.qlBlackDeltaCalculator(,U$5,"Spot",1,1,1,G20%*SQRT($P20)),U$6)</f>
        <v>0.96233846638777842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1.0583321433341097</v>
      </c>
      <c r="X20" s="131">
        <f>_xll.qlBlackDeltaCalculatorStrikeFromDelta(_xll.qlBlackDeltaCalculator(,X$5,"Spot",1,1,1,J20%*SQRT($P20)),X$6)</f>
        <v>1.1039935173808249</v>
      </c>
      <c r="Y20" s="131">
        <f>_xll.qlBlackDeltaCalculatorStrikeFromDelta(_xll.qlBlackDeltaCalculator(,Y$5,"Spot",1,1,1,K20%*SQRT($P20)),Y$6)</f>
        <v>1.173580786868657</v>
      </c>
      <c r="Z20" s="131">
        <f>_xll.qlBlackDeltaCalculatorStrikeFromDelta(_xll.qlBlackDeltaCalculator(,Z$5,"Spot",1,1,1,L20%*SQRT($P20)),Z$6)</f>
        <v>1.228831307129516</v>
      </c>
      <c r="AA20" s="133">
        <f>_xll.qlBlackDeltaCalculatorStrikeFromDelta(_xll.qlBlackDeltaCalculator(,AA$5,"Spot",1,1,1,M20%*SQRT($P20)),AA$6)</f>
        <v>1.3220402018308981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obj_00361#0003</v>
      </c>
      <c r="AI20" s="161">
        <f>_xll.qlSabrInterpolatedSmileSectionMaxError(AH20)</f>
        <v>1.9405232245914561E-3</v>
      </c>
      <c r="AJ20" s="162">
        <f>_xll.qlSabrInterpolatedSmileSectionAlpha(AH20)</f>
        <v>8.2325827965443493E-2</v>
      </c>
      <c r="AK20" s="161">
        <f>_xll.qlSabrInterpolatedSmileSectionBeta(AH20)</f>
        <v>0.7</v>
      </c>
      <c r="AL20" s="163">
        <f>_xll.qlSabrInterpolatedSmileSectionRho(AH20)</f>
        <v>0.30518828399133896</v>
      </c>
      <c r="AM20" s="164">
        <f>_xll.qlSabrInterpolatedSmileSectionNu(AH20)</f>
        <v>0.45969066326658026</v>
      </c>
      <c r="AN20" s="110" t="s">
        <v>68</v>
      </c>
      <c r="AO20" t="str">
        <f t="array" ref="AO20">_xll.qlInterpolatedSmileSection(,O20,Q20:AA20,C20:M20*(SQRT(P20)/100),1)</f>
        <v>obj_00362#0003</v>
      </c>
      <c r="AR20" t="str">
        <f>_xll.qlInterpolatedSmileSection(,O20,Q20:AA20,C20:M20,1,"Act/365 (Fixed)")</f>
        <v>obj_00363#0003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_xll.qlBlackDeltaCalculatorStrikeFromDelta(_xll.qlBlackDeltaCalculator(,Q$5,"Spot",1,1,1,C21%*SQRT($P21)),Q$6)</f>
        <v>0.78342539489953278</v>
      </c>
      <c r="R21" s="131">
        <f>_xll.qlBlackDeltaCalculatorStrikeFromDelta(_xll.qlBlackDeltaCalculator(,R$5,"Spot",1,1,1,D21%*SQRT($P21)),R$6)</f>
        <v>0.83278875030483301</v>
      </c>
      <c r="S21" s="131">
        <f>_xll.qlBlackDeltaCalculatorStrikeFromDelta(_xll.qlBlackDeltaCalculator(,S$5,"Spot",1,1,1,E21%*SQRT($P21)),S$6)</f>
        <v>0.8665709487848724</v>
      </c>
      <c r="T21" s="131">
        <f>_xll.qlBlackDeltaCalculatorStrikeFromDelta(_xll.qlBlackDeltaCalculator(,T$5,"Spot",1,1,1,F21%*SQRT($P21)),T$6)</f>
        <v>0.91563019220769148</v>
      </c>
      <c r="U21" s="131">
        <f>_xll.qlBlackDeltaCalculatorStrikeFromDelta(_xll.qlBlackDeltaCalculator(,U$5,"Spot",1,1,1,G21%*SQRT($P21)),U$6)</f>
        <v>0.95517804073531776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1.0762730105434177</v>
      </c>
      <c r="X21" s="131">
        <f>_xll.qlBlackDeltaCalculatorStrikeFromDelta(_xll.qlBlackDeltaCalculator(,X$5,"Spot",1,1,1,J21%*SQRT($P21)),X$6)</f>
        <v>1.1351379517977922</v>
      </c>
      <c r="Y21" s="131">
        <f>_xll.qlBlackDeltaCalculatorStrikeFromDelta(_xll.qlBlackDeltaCalculator(,Y$5,"Spot",1,1,1,K21%*SQRT($P21)),Y$6)</f>
        <v>1.2257173512695732</v>
      </c>
      <c r="Z21" s="131">
        <f>_xll.qlBlackDeltaCalculatorStrikeFromDelta(_xll.qlBlackDeltaCalculator(,Z$5,"Spot",1,1,1,L21%*SQRT($P21)),Z$6)</f>
        <v>1.2987149065579648</v>
      </c>
      <c r="AA21" s="133">
        <f>_xll.qlBlackDeltaCalculatorStrikeFromDelta(_xll.qlBlackDeltaCalculator(,AA$5,"Spot",1,1,1,M21%*SQRT($P21)),AA$6)</f>
        <v>1.4227526859783537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obj_0036f#0003</v>
      </c>
      <c r="AI21" s="161">
        <f>_xll.qlSabrInterpolatedSmileSectionMaxError(AH21)</f>
        <v>1.8965670262260509E-3</v>
      </c>
      <c r="AJ21" s="162">
        <f>_xll.qlSabrInterpolatedSmileSectionAlpha(AH21)</f>
        <v>8.4033466868462109E-2</v>
      </c>
      <c r="AK21" s="161">
        <f>_xll.qlSabrInterpolatedSmileSectionBeta(AH21)</f>
        <v>0.7</v>
      </c>
      <c r="AL21" s="163">
        <f>_xll.qlSabrInterpolatedSmileSectionRho(AH21)</f>
        <v>0.32437404757649363</v>
      </c>
      <c r="AM21" s="164">
        <f>_xll.qlSabrInterpolatedSmileSectionNu(AH21)</f>
        <v>0.37090830901695576</v>
      </c>
      <c r="AN21" s="110" t="s">
        <v>69</v>
      </c>
      <c r="AO21" t="str">
        <f t="array" ref="AO21">_xll.qlInterpolatedSmileSection(,O21,Q21:AA21,C21:M21*(SQRT(P21)/100),1)</f>
        <v>obj_00370#0003</v>
      </c>
      <c r="AR21" t="str">
        <f>_xll.qlInterpolatedSmileSection(,O21,Q21:AA21,C21:M21,1,"Act/365 (Fixed)")</f>
        <v>obj_00371#0003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_xll.qlBlackDeltaCalculatorStrikeFromDelta(_xll.qlBlackDeltaCalculator(,Q$5,"Spot",1,1,1,C22%*SQRT($P22)),Q$6)</f>
        <v>0.75311580479396079</v>
      </c>
      <c r="R22" s="131">
        <f>_xll.qlBlackDeltaCalculatorStrikeFromDelta(_xll.qlBlackDeltaCalculator(,R$5,"Spot",1,1,1,D22%*SQRT($P22)),R$6)</f>
        <v>0.80883138746764216</v>
      </c>
      <c r="S22" s="131">
        <f>_xll.qlBlackDeltaCalculatorStrikeFromDelta(_xll.qlBlackDeltaCalculator(,S$5,"Spot",1,1,1,E22%*SQRT($P22)),S$6)</f>
        <v>0.84729933246335476</v>
      </c>
      <c r="T22" s="131">
        <f>_xll.qlBlackDeltaCalculatorStrikeFromDelta(_xll.qlBlackDeltaCalculator(,T$5,"Spot",1,1,1,F22%*SQRT($P22)),T$6)</f>
        <v>0.9037526587034197</v>
      </c>
      <c r="U22" s="131">
        <f>_xll.qlBlackDeltaCalculatorStrikeFromDelta(_xll.qlBlackDeltaCalculator(,U$5,"Spot",1,1,1,G22%*SQRT($P22)),U$6)</f>
        <v>0.94969847780931238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1.0927977752647746</v>
      </c>
      <c r="X22" s="131">
        <f>_xll.qlBlackDeltaCalculatorStrikeFromDelta(_xll.qlBlackDeltaCalculator(,X$5,"Spot",1,1,1,J22%*SQRT($P22)),X$6)</f>
        <v>1.1636405594826313</v>
      </c>
      <c r="Y22" s="131">
        <f>_xll.qlBlackDeltaCalculatorStrikeFromDelta(_xll.qlBlackDeltaCalculator(,Y$5,"Spot",1,1,1,K22%*SQRT($P22)),Y$6)</f>
        <v>1.2738091784235186</v>
      </c>
      <c r="Z22" s="131">
        <f>_xll.qlBlackDeltaCalculatorStrikeFromDelta(_xll.qlBlackDeltaCalculator(,Z$5,"Spot",1,1,1,L22%*SQRT($P22)),Z$6)</f>
        <v>1.3631145720868014</v>
      </c>
      <c r="AA22" s="133">
        <f>_xll.qlBlackDeltaCalculatorStrikeFromDelta(_xll.qlBlackDeltaCalculator(,AA$5,"Spot",1,1,1,M22%*SQRT($P22)),AA$6)</f>
        <v>1.5170231574558808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obj_0037d#0003</v>
      </c>
      <c r="AI22" s="161">
        <f>_xll.qlSabrInterpolatedSmileSectionMaxError(AH22)</f>
        <v>1.8986219736369242E-3</v>
      </c>
      <c r="AJ22" s="162">
        <f>_xll.qlSabrInterpolatedSmileSectionAlpha(AH22)</f>
        <v>8.5243991365742691E-2</v>
      </c>
      <c r="AK22" s="161">
        <f>_xll.qlSabrInterpolatedSmileSectionBeta(AH22)</f>
        <v>0.7</v>
      </c>
      <c r="AL22" s="163">
        <f>_xll.qlSabrInterpolatedSmileSectionRho(AH22)</f>
        <v>0.33202990560540202</v>
      </c>
      <c r="AM22" s="164">
        <f>_xll.qlSabrInterpolatedSmileSectionNu(AH22)</f>
        <v>0.3209304600166995</v>
      </c>
      <c r="AN22" s="110" t="s">
        <v>70</v>
      </c>
      <c r="AO22" t="str">
        <f t="array" ref="AO22">_xll.qlInterpolatedSmileSection(,O22,Q22:AA22,C22:M22*(SQRT(P22)/100),1)</f>
        <v>obj_0037e#0003</v>
      </c>
      <c r="AR22" t="str">
        <f>_xll.qlInterpolatedSmileSection(,O22,Q22:AA22,C22:M22,1,"Act/365 (Fixed)")</f>
        <v>obj_0037f#0003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_xll.qlBlackDeltaCalculatorStrikeFromDelta(_xll.qlBlackDeltaCalculator(,Q$5,"Spot",1,1,1,C23%*SQRT($P23)),Q$6)</f>
        <v>0.72482067974150644</v>
      </c>
      <c r="R23" s="131">
        <f>_xll.qlBlackDeltaCalculatorStrikeFromDelta(_xll.qlBlackDeltaCalculator(,R$5,"Spot",1,1,1,D23%*SQRT($P23)),R$6)</f>
        <v>0.786866707568874</v>
      </c>
      <c r="S23" s="131">
        <f>_xll.qlBlackDeltaCalculatorStrikeFromDelta(_xll.qlBlackDeltaCalculator(,S$5,"Spot",1,1,1,E23%*SQRT($P23)),S$6)</f>
        <v>0.83005751159217978</v>
      </c>
      <c r="T23" s="131">
        <f>_xll.qlBlackDeltaCalculatorStrikeFromDelta(_xll.qlBlackDeltaCalculator(,T$5,"Spot",1,1,1,F23%*SQRT($P23)),T$6)</f>
        <v>0.89346384294877235</v>
      </c>
      <c r="U23" s="131">
        <f>_xll.qlBlackDeltaCalculatorStrikeFromDelta(_xll.qlBlackDeltaCalculator(,U$5,"Spot",1,1,1,G23%*SQRT($P23)),U$6)</f>
        <v>0.94525347018674644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1.1087665530202251</v>
      </c>
      <c r="X23" s="131">
        <f>_xll.qlBlackDeltaCalculatorStrikeFromDelta(_xll.qlBlackDeltaCalculator(,X$5,"Spot",1,1,1,J23%*SQRT($P23)),X$6)</f>
        <v>1.1911889735583387</v>
      </c>
      <c r="Y23" s="131">
        <f>_xll.qlBlackDeltaCalculatorStrikeFromDelta(_xll.qlBlackDeltaCalculator(,Y$5,"Spot",1,1,1,K23%*SQRT($P23)),Y$6)</f>
        <v>1.3214613447450863</v>
      </c>
      <c r="Z23" s="131">
        <f>_xll.qlBlackDeltaCalculatorStrikeFromDelta(_xll.qlBlackDeltaCalculator(,Z$5,"Spot",1,1,1,L23%*SQRT($P23)),Z$6)</f>
        <v>1.4287106027326326</v>
      </c>
      <c r="AA23" s="133">
        <f>_xll.qlBlackDeltaCalculatorStrikeFromDelta(_xll.qlBlackDeltaCalculator(,AA$5,"Spot",1,1,1,M23%*SQRT($P23)),AA$6)</f>
        <v>1.6156334453893746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obj_0038b#0003</v>
      </c>
      <c r="AI23" s="161">
        <f>_xll.qlSabrInterpolatedSmileSectionMaxError(AH23)</f>
        <v>1.9134949650017469E-3</v>
      </c>
      <c r="AJ23" s="162">
        <f>_xll.qlSabrInterpolatedSmileSectionAlpha(AH23)</f>
        <v>8.6204665491283763E-2</v>
      </c>
      <c r="AK23" s="161">
        <f>_xll.qlSabrInterpolatedSmileSectionBeta(AH23)</f>
        <v>0.7</v>
      </c>
      <c r="AL23" s="163">
        <f>_xll.qlSabrInterpolatedSmileSectionRho(AH23)</f>
        <v>0.32755613306831538</v>
      </c>
      <c r="AM23" s="164">
        <f>_xll.qlSabrInterpolatedSmileSectionNu(AH23)</f>
        <v>0.29340195593173041</v>
      </c>
      <c r="AN23" s="110" t="s">
        <v>71</v>
      </c>
      <c r="AO23" t="str">
        <f t="array" ref="AO23">_xll.qlInterpolatedSmileSection(,O23,Q23:AA23,C23:M23*(SQRT(P23)/100),1)</f>
        <v>obj_0038c#0003</v>
      </c>
      <c r="AR23" t="str">
        <f>_xll.qlInterpolatedSmileSection(,O23,Q23:AA23,C23:M23,1,"Act/365 (Fixed)")</f>
        <v>obj_0038d#0003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_xll.qlBlackDeltaCalculatorStrikeFromDelta(_xll.qlBlackDeltaCalculator(,Q$5,"Spot",1,1,1,C24%*SQRT($P24)),Q$6)</f>
        <v>0.69991414155848686</v>
      </c>
      <c r="R24" s="131">
        <f>_xll.qlBlackDeltaCalculatorStrikeFromDelta(_xll.qlBlackDeltaCalculator(,R$5,"Spot",1,1,1,D24%*SQRT($P24)),R$6)</f>
        <v>0.76725362571487732</v>
      </c>
      <c r="S24" s="131">
        <f>_xll.qlBlackDeltaCalculatorStrikeFromDelta(_xll.qlBlackDeltaCalculator(,S$5,"Spot",1,1,1,E24%*SQRT($P24)),S$6)</f>
        <v>0.81392733391422145</v>
      </c>
      <c r="T24" s="131">
        <f>_xll.qlBlackDeltaCalculatorStrikeFromDelta(_xll.qlBlackDeltaCalculator(,T$5,"Spot",1,1,1,F24%*SQRT($P24)),T$6)</f>
        <v>0.88378957277260561</v>
      </c>
      <c r="U24" s="131">
        <f>_xll.qlBlackDeltaCalculatorStrikeFromDelta(_xll.qlBlackDeltaCalculator(,U$5,"Spot",1,1,1,G24%*SQRT($P24)),U$6)</f>
        <v>0.94139729761526714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1.1241361336797724</v>
      </c>
      <c r="X24" s="131">
        <f>_xll.qlBlackDeltaCalculatorStrikeFromDelta(_xll.qlBlackDeltaCalculator(,X$5,"Spot",1,1,1,J24%*SQRT($P24)),X$6)</f>
        <v>1.2170613923656564</v>
      </c>
      <c r="Y24" s="131">
        <f>_xll.qlBlackDeltaCalculatorStrikeFromDelta(_xll.qlBlackDeltaCalculator(,Y$5,"Spot",1,1,1,K24%*SQRT($P24)),Y$6)</f>
        <v>1.3642339392490561</v>
      </c>
      <c r="Z24" s="131">
        <f>_xll.qlBlackDeltaCalculatorStrikeFromDelta(_xll.qlBlackDeltaCalculator(,Z$5,"Spot",1,1,1,L24%*SQRT($P24)),Z$6)</f>
        <v>1.4871113984086166</v>
      </c>
      <c r="AA24" s="133">
        <f>_xll.qlBlackDeltaCalculatorStrikeFromDelta(_xll.qlBlackDeltaCalculator(,AA$5,"Spot",1,1,1,M24%*SQRT($P24)),AA$6)</f>
        <v>1.7011965267031894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obj_00399#0003</v>
      </c>
      <c r="AI24" s="161">
        <f>_xll.qlSabrInterpolatedSmileSectionMaxError(AH24)</f>
        <v>1.6799927841472939E-3</v>
      </c>
      <c r="AJ24" s="162">
        <f>_xll.qlSabrInterpolatedSmileSectionAlpha(AH24)</f>
        <v>8.7583264004379241E-2</v>
      </c>
      <c r="AK24" s="161">
        <f>_xll.qlSabrInterpolatedSmileSectionBeta(AH24)</f>
        <v>0.7</v>
      </c>
      <c r="AL24" s="163">
        <f>_xll.qlSabrInterpolatedSmileSectionRho(AH24)</f>
        <v>0.31908553448442378</v>
      </c>
      <c r="AM24" s="164">
        <f>_xll.qlSabrInterpolatedSmileSectionNu(AH24)</f>
        <v>0.26424538929535912</v>
      </c>
      <c r="AN24" s="110" t="s">
        <v>72</v>
      </c>
      <c r="AO24" t="str">
        <f t="array" ref="AO24">_xll.qlInterpolatedSmileSection(,O24,Q24:AA24,C24:M24*(SQRT(P24)/100),1)</f>
        <v>obj_0039a#0003</v>
      </c>
      <c r="AR24" t="str">
        <f>_xll.qlInterpolatedSmileSection(,O24,Q24:AA24,C24:M24,1,"Act/365 (Fixed)")</f>
        <v>obj_0039b#0003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_xll.qlBlackDeltaCalculatorStrikeFromDelta(_xll.qlBlackDeltaCalculator(,Q$5,"Spot",1,1,1,C25%*SQRT($P25)),Q$6)</f>
        <v>0.67842606502891811</v>
      </c>
      <c r="R25" s="131">
        <f>_xll.qlBlackDeltaCalculatorStrikeFromDelta(_xll.qlBlackDeltaCalculator(,R$5,"Spot",1,1,1,D25%*SQRT($P25)),R$6)</f>
        <v>0.74994118007056632</v>
      </c>
      <c r="S25" s="131">
        <f>_xll.qlBlackDeltaCalculatorStrikeFromDelta(_xll.qlBlackDeltaCalculator(,S$5,"Spot",1,1,1,E25%*SQRT($P25)),S$6)</f>
        <v>0.80007996600356202</v>
      </c>
      <c r="T25" s="131">
        <f>_xll.qlBlackDeltaCalculatorStrikeFromDelta(_xll.qlBlackDeltaCalculator(,T$5,"Spot",1,1,1,F25%*SQRT($P25)),T$6)</f>
        <v>0.87566524427135595</v>
      </c>
      <c r="U25" s="131">
        <f>_xll.qlBlackDeltaCalculatorStrikeFromDelta(_xll.qlBlackDeltaCalculator(,U$5,"Spot",1,1,1,G25%*SQRT($P25)),U$6)</f>
        <v>0.93833916596021305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1.1388882215392775</v>
      </c>
      <c r="X25" s="131">
        <f>_xll.qlBlackDeltaCalculatorStrikeFromDelta(_xll.qlBlackDeltaCalculator(,X$5,"Spot",1,1,1,J25%*SQRT($P25)),X$6)</f>
        <v>1.2422045636308943</v>
      </c>
      <c r="Y25" s="131">
        <f>_xll.qlBlackDeltaCalculatorStrikeFromDelta(_xll.qlBlackDeltaCalculator(,Y$5,"Spot",1,1,1,K25%*SQRT($P25)),Y$6)</f>
        <v>1.4056806243172579</v>
      </c>
      <c r="Z25" s="131">
        <f>_xll.qlBlackDeltaCalculatorStrikeFromDelta(_xll.qlBlackDeltaCalculator(,Z$5,"Spot",1,1,1,L25%*SQRT($P25)),Z$6)</f>
        <v>1.5429189042185638</v>
      </c>
      <c r="AA25" s="133">
        <f>_xll.qlBlackDeltaCalculatorStrikeFromDelta(_xll.qlBlackDeltaCalculator(,AA$5,"Spot",1,1,1,M25%*SQRT($P25)),AA$6)</f>
        <v>1.7853724796879253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obj_003a7#0003</v>
      </c>
      <c r="AI25" s="161">
        <f>_xll.qlSabrInterpolatedSmileSectionMaxError(AH25)</f>
        <v>1.5131969780618343E-3</v>
      </c>
      <c r="AJ25" s="162">
        <f>_xll.qlSabrInterpolatedSmileSectionAlpha(AH25)</f>
        <v>8.8534861655800628E-2</v>
      </c>
      <c r="AK25" s="161">
        <f>_xll.qlSabrInterpolatedSmileSectionBeta(AH25)</f>
        <v>0.7</v>
      </c>
      <c r="AL25" s="163">
        <f>_xll.qlSabrInterpolatedSmileSectionRho(AH25)</f>
        <v>0.31520769186461284</v>
      </c>
      <c r="AM25" s="164">
        <f>_xll.qlSabrInterpolatedSmileSectionNu(AH25)</f>
        <v>0.24252924386783661</v>
      </c>
      <c r="AN25" s="110" t="s">
        <v>73</v>
      </c>
      <c r="AO25" t="str">
        <f t="array" ref="AO25">_xll.qlInterpolatedSmileSection(,O25,Q25:AA25,C25:M25*(SQRT(P25)/100),1)</f>
        <v>obj_003a8#0003</v>
      </c>
      <c r="AR25" t="str">
        <f>_xll.qlInterpolatedSmileSection(,O25,Q25:AA25,C25:M25,1,"Act/365 (Fixed)")</f>
        <v>obj_003a9#0003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_xll.qlBlackDeltaCalculatorStrikeFromDelta(_xll.qlBlackDeltaCalculator(,Q$5,"Spot",1,1,1,C26%*SQRT($P26)),Q$6)</f>
        <v>0.62112635860114984</v>
      </c>
      <c r="R26" s="131">
        <f>_xll.qlBlackDeltaCalculatorStrikeFromDelta(_xll.qlBlackDeltaCalculator(,R$5,"Spot",1,1,1,D26%*SQRT($P26)),R$6)</f>
        <v>0.70502169981128415</v>
      </c>
      <c r="S26" s="131">
        <f>_xll.qlBlackDeltaCalculatorStrikeFromDelta(_xll.qlBlackDeltaCalculator(,S$5,"Spot",1,1,1,E26%*SQRT($P26)),S$6)</f>
        <v>0.76482377993185757</v>
      </c>
      <c r="T26" s="131">
        <f>_xll.qlBlackDeltaCalculatorStrikeFromDelta(_xll.qlBlackDeltaCalculator(,T$5,"Spot",1,1,1,F26%*SQRT($P26)),T$6)</f>
        <v>0.85573397958402053</v>
      </c>
      <c r="U26" s="131">
        <f>_xll.qlBlackDeltaCalculatorStrikeFromDelta(_xll.qlBlackDeltaCalculator(,U$5,"Spot",1,1,1,G26%*SQRT($P26)),U$6)</f>
        <v>0.93221595331699914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1.1844991052130103</v>
      </c>
      <c r="X26" s="131">
        <f>_xll.qlBlackDeltaCalculatorStrikeFromDelta(_xll.qlBlackDeltaCalculator(,X$5,"Spot",1,1,1,J26%*SQRT($P26)),X$6)</f>
        <v>1.3193481608685442</v>
      </c>
      <c r="Y26" s="131">
        <f>_xll.qlBlackDeltaCalculatorStrikeFromDelta(_xll.qlBlackDeltaCalculator(,Y$5,"Spot",1,1,1,K26%*SQRT($P26)),Y$6)</f>
        <v>1.5421040616744031</v>
      </c>
      <c r="Z26" s="131">
        <f>_xll.qlBlackDeltaCalculatorStrikeFromDelta(_xll.qlBlackDeltaCalculator(,Z$5,"Spot",1,1,1,L26%*SQRT($P26)),Z$6)</f>
        <v>1.7311463128373743</v>
      </c>
      <c r="AA26" s="133">
        <f>_xll.qlBlackDeltaCalculatorStrikeFromDelta(_xll.qlBlackDeltaCalculator(,AA$5,"Spot",1,1,1,M26%*SQRT($P26)),AA$6)</f>
        <v>2.0794062387224512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obj_003b5#0003</v>
      </c>
      <c r="AI26" s="161">
        <f>_xll.qlSabrInterpolatedSmileSectionMaxError(AH26)</f>
        <v>1.5836013832092322E-3</v>
      </c>
      <c r="AJ26" s="162">
        <f>_xll.qlSabrInterpolatedSmileSectionAlpha(AH26)</f>
        <v>9.0663552268597791E-2</v>
      </c>
      <c r="AK26" s="161">
        <f>_xll.qlSabrInterpolatedSmileSectionBeta(AH26)</f>
        <v>0.7</v>
      </c>
      <c r="AL26" s="163">
        <f>_xll.qlSabrInterpolatedSmileSectionRho(AH26)</f>
        <v>0.30599322714625987</v>
      </c>
      <c r="AM26" s="164">
        <f>_xll.qlSabrInterpolatedSmileSectionNu(AH26)</f>
        <v>0.21058494108691261</v>
      </c>
      <c r="AN26" s="110" t="s">
        <v>74</v>
      </c>
      <c r="AO26" t="str">
        <f t="array" ref="AO26">_xll.qlInterpolatedSmileSection(,O26,Q26:AA26,C26:M26*(SQRT(P26)/100),1)</f>
        <v>obj_003b6#0003</v>
      </c>
      <c r="AR26" t="str">
        <f>_xll.qlInterpolatedSmileSection(,O26,Q26:AA26,C26:M26,1,"Act/365 (Fixed)")</f>
        <v>obj_003b7#0003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_xll.qlBlackDeltaCalculatorStrikeFromDelta(_xll.qlBlackDeltaCalculator(,Q$5,"Spot",1,1,1,C27%*SQRT($P27)),Q$6)</f>
        <v>0.56659487379612694</v>
      </c>
      <c r="R27" s="131">
        <f>_xll.qlBlackDeltaCalculatorStrikeFromDelta(_xll.qlBlackDeltaCalculator(,R$5,"Spot",1,1,1,D27%*SQRT($P27)),R$6)</f>
        <v>0.66075564566856837</v>
      </c>
      <c r="S27" s="131">
        <f>_xll.qlBlackDeltaCalculatorStrikeFromDelta(_xll.qlBlackDeltaCalculator(,S$5,"Spot",1,1,1,E27%*SQRT($P27)),S$6)</f>
        <v>0.72852412258829802</v>
      </c>
      <c r="T27" s="131">
        <f>_xll.qlBlackDeltaCalculatorStrikeFromDelta(_xll.qlBlackDeltaCalculator(,T$5,"Spot",1,1,1,F27%*SQRT($P27)),T$6)</f>
        <v>0.8353823334663496</v>
      </c>
      <c r="U27" s="131">
        <f>_xll.qlBlackDeltaCalculatorStrikeFromDelta(_xll.qlBlackDeltaCalculator(,U$5,"Spot",1,1,1,G27%*SQRT($P27)),U$6)</f>
        <v>0.92866137235233004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1.2426305356592839</v>
      </c>
      <c r="X27" s="131">
        <f>_xll.qlBlackDeltaCalculatorStrikeFromDelta(_xll.qlBlackDeltaCalculator(,X$5,"Spot",1,1,1,J27%*SQRT($P27)),X$6)</f>
        <v>1.4174097930239418</v>
      </c>
      <c r="Y27" s="131">
        <f>_xll.qlBlackDeltaCalculatorStrikeFromDelta(_xll.qlBlackDeltaCalculator(,Y$5,"Spot",1,1,1,K27%*SQRT($P27)),Y$6)</f>
        <v>1.7238749812858105</v>
      </c>
      <c r="Z27" s="131">
        <f>_xll.qlBlackDeltaCalculatorStrikeFromDelta(_xll.qlBlackDeltaCalculator(,Z$5,"Spot",1,1,1,L27%*SQRT($P27)),Z$6)</f>
        <v>2.0024708863432537</v>
      </c>
      <c r="AA27" s="133">
        <f>_xll.qlBlackDeltaCalculatorStrikeFromDelta(_xll.qlBlackDeltaCalculator(,AA$5,"Spot",1,1,1,M27%*SQRT($P27)),AA$6)</f>
        <v>2.5136070469330365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obj_003c3#0003</v>
      </c>
      <c r="AI27" s="161">
        <f>_xll.qlSabrInterpolatedSmileSectionMaxError(AH27)</f>
        <v>2.2561161845292693E-3</v>
      </c>
      <c r="AJ27" s="162">
        <f>_xll.qlSabrInterpolatedSmileSectionAlpha(AH27)</f>
        <v>9.0131871024250521E-2</v>
      </c>
      <c r="AK27" s="161">
        <f>_xll.qlSabrInterpolatedSmileSectionBeta(AH27)</f>
        <v>0.7</v>
      </c>
      <c r="AL27" s="163">
        <f>_xll.qlSabrInterpolatedSmileSectionRho(AH27)</f>
        <v>0.30660667887342813</v>
      </c>
      <c r="AM27" s="164">
        <f>_xll.qlSabrInterpolatedSmileSectionNu(AH27)</f>
        <v>0.17381984419077318</v>
      </c>
      <c r="AN27" s="110" t="s">
        <v>75</v>
      </c>
      <c r="AO27" t="str">
        <f t="array" ref="AO27">_xll.qlInterpolatedSmileSection(,O27,Q27:AA27,C27:M27*(SQRT(P27)/100),1)</f>
        <v>obj_003c4#0003</v>
      </c>
      <c r="AR27" t="str">
        <f>_xll.qlInterpolatedSmileSection(,O27,Q27:AA27,C27:M27,1,"Act/365 (Fixed)")</f>
        <v>obj_003c5#0003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_xll.qlBlackDeltaCalculatorStrikeFromDelta(_xll.qlBlackDeltaCalculator(,Q$5,"Spot",1,1,1,C28%*SQRT($P28)),Q$6)</f>
        <v>0.52658374172571221</v>
      </c>
      <c r="R28" s="131">
        <f>_xll.qlBlackDeltaCalculatorStrikeFromDelta(_xll.qlBlackDeltaCalculator(,R$5,"Spot",1,1,1,D28%*SQRT($P28)),R$6)</f>
        <v>0.62804245246672274</v>
      </c>
      <c r="S28" s="131">
        <f>_xll.qlBlackDeltaCalculatorStrikeFromDelta(_xll.qlBlackDeltaCalculator(,S$5,"Spot",1,1,1,E28%*SQRT($P28)),S$6)</f>
        <v>0.70247858982974865</v>
      </c>
      <c r="T28" s="131">
        <f>_xll.qlBlackDeltaCalculatorStrikeFromDelta(_xll.qlBlackDeltaCalculator(,T$5,"Spot",1,1,1,F28%*SQRT($P28)),T$6)</f>
        <v>0.82224484405102316</v>
      </c>
      <c r="U28" s="131">
        <f>_xll.qlBlackDeltaCalculatorStrikeFromDelta(_xll.qlBlackDeltaCalculator(,U$5,"Spot",1,1,1,G28%*SQRT($P28)),U$6)</f>
        <v>0.92902520712746584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1.3004626417389682</v>
      </c>
      <c r="X28" s="131">
        <f>_xll.qlBlackDeltaCalculatorStrikeFromDelta(_xll.qlBlackDeltaCalculator(,X$5,"Spot",1,1,1,J28%*SQRT($P28)),X$6)</f>
        <v>1.5170325010756931</v>
      </c>
      <c r="Y28" s="131">
        <f>_xll.qlBlackDeltaCalculatorStrikeFromDelta(_xll.qlBlackDeltaCalculator(,Y$5,"Spot",1,1,1,K28%*SQRT($P28)),Y$6)</f>
        <v>1.910524721333781</v>
      </c>
      <c r="Z28" s="131">
        <f>_xll.qlBlackDeltaCalculatorStrikeFromDelta(_xll.qlBlackDeltaCalculator(,Z$5,"Spot",1,1,1,L28%*SQRT($P28)),Z$6)</f>
        <v>2.2787736150424776</v>
      </c>
      <c r="AA28" s="133">
        <f>_xll.qlBlackDeltaCalculatorStrikeFromDelta(_xll.qlBlackDeltaCalculator(,AA$5,"Spot",1,1,1,M28%*SQRT($P28)),AA$6)</f>
        <v>2.9704446012355676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obj_003d1#0003</v>
      </c>
      <c r="AI28" s="161">
        <f>_xll.qlSabrInterpolatedSmileSectionMaxError(AH28)</f>
        <v>2.507114296186691E-3</v>
      </c>
      <c r="AJ28" s="162">
        <f>_xll.qlSabrInterpolatedSmileSectionAlpha(AH28)</f>
        <v>8.9669402466661788E-2</v>
      </c>
      <c r="AK28" s="161">
        <f>_xll.qlSabrInterpolatedSmileSectionBeta(AH28)</f>
        <v>0.7</v>
      </c>
      <c r="AL28" s="163">
        <f>_xll.qlSabrInterpolatedSmileSectionRho(AH28)</f>
        <v>0.31959866927355712</v>
      </c>
      <c r="AM28" s="164">
        <f>_xll.qlSabrInterpolatedSmileSectionNu(AH28)</f>
        <v>0.15246468425904236</v>
      </c>
      <c r="AN28" s="110" t="s">
        <v>28</v>
      </c>
      <c r="AO28" t="str">
        <f t="array" ref="AO28">_xll.qlInterpolatedSmileSection(,O28,Q28:AA28,C28:M28*(SQRT(P28)/100),1)</f>
        <v>obj_003d2#0003</v>
      </c>
      <c r="AR28" t="str">
        <f>_xll.qlInterpolatedSmileSection(,O28,Q28:AA28,C28:M28,1,"Act/365 (Fixed)")</f>
        <v>obj_003d3#0003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_xll.qlBlackDeltaCalculatorStrikeFromDelta(_xll.qlBlackDeltaCalculator(,Q$5,"Spot",1,1,1,C29%*SQRT($P29)),Q$6)</f>
        <v>0.49524603615721868</v>
      </c>
      <c r="R29" s="135">
        <f>_xll.qlBlackDeltaCalculatorStrikeFromDelta(_xll.qlBlackDeltaCalculator(,R$5,"Spot",1,1,1,D29%*SQRT($P29)),R$6)</f>
        <v>0.60229509856718977</v>
      </c>
      <c r="S29" s="135">
        <f>_xll.qlBlackDeltaCalculatorStrikeFromDelta(_xll.qlBlackDeltaCalculator(,S$5,"Spot",1,1,1,E29%*SQRT($P29)),S$6)</f>
        <v>0.68218167709464295</v>
      </c>
      <c r="T29" s="135">
        <f>_xll.qlBlackDeltaCalculatorStrikeFromDelta(_xll.qlBlackDeltaCalculator(,T$5,"Spot",1,1,1,F29%*SQRT($P29)),T$6)</f>
        <v>0.81299614122557828</v>
      </c>
      <c r="U29" s="135">
        <f>_xll.qlBlackDeltaCalculatorStrikeFromDelta(_xll.qlBlackDeltaCalculator(,U$5,"Spot",1,1,1,G29%*SQRT($P29)),U$6)</f>
        <v>0.93179168258191103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1.3569526292607366</v>
      </c>
      <c r="X29" s="135">
        <f>_xll.qlBlackDeltaCalculatorStrikeFromDelta(_xll.qlBlackDeltaCalculator(,X$5,"Spot",1,1,1,J29%*SQRT($P29)),X$6)</f>
        <v>1.6153977338313918</v>
      </c>
      <c r="Y29" s="135">
        <f>_xll.qlBlackDeltaCalculatorStrikeFromDelta(_xll.qlBlackDeltaCalculator(,Y$5,"Spot",1,1,1,K29%*SQRT($P29)),Y$6)</f>
        <v>2.1004098797933288</v>
      </c>
      <c r="Z29" s="135">
        <f>_xll.qlBlackDeltaCalculatorStrikeFromDelta(_xll.qlBlackDeltaCalculator(,Z$5,"Spot",1,1,1,L29%*SQRT($P29)),Z$6)</f>
        <v>2.5664715405227714</v>
      </c>
      <c r="AA29" s="137">
        <f>_xll.qlBlackDeltaCalculatorStrikeFromDelta(_xll.qlBlackDeltaCalculator(,AA$5,"Spot",1,1,1,M29%*SQRT($P29)),AA$6)</f>
        <v>3.4605971479049651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obj_003df#0003</v>
      </c>
      <c r="AI29" s="166">
        <f>_xll.qlSabrInterpolatedSmileSectionMaxError(AH29)</f>
        <v>2.7413853809938049E-3</v>
      </c>
      <c r="AJ29" s="167">
        <f>_xll.qlSabrInterpolatedSmileSectionAlpha(AH29)</f>
        <v>8.9247438376680643E-2</v>
      </c>
      <c r="AK29" s="166">
        <f>_xll.qlSabrInterpolatedSmileSectionBeta(AH29)</f>
        <v>0.7</v>
      </c>
      <c r="AL29" s="168">
        <f>_xll.qlSabrInterpolatedSmileSectionRho(AH29)</f>
        <v>0.33019760429993916</v>
      </c>
      <c r="AM29" s="169">
        <f>_xll.qlSabrInterpolatedSmileSectionNu(AH29)</f>
        <v>0.13797330638722763</v>
      </c>
      <c r="AN29" s="111" t="s">
        <v>76</v>
      </c>
      <c r="AO29" t="str">
        <f t="array" ref="AO29">_xll.qlInterpolatedSmileSection(,O29,Q29:AA29,C29:M29*(SQRT(P29)/100),1)</f>
        <v>obj_003e0#0003</v>
      </c>
      <c r="AR29" t="str">
        <f>_xll.qlInterpolatedSmileSection(,O29,Q29:AA29,C29:M29,1,"Act/365 (Fixed)")</f>
        <v>obj_003e1#0003</v>
      </c>
    </row>
    <row r="32" spans="2:44">
      <c r="B32" s="113" t="s">
        <v>92</v>
      </c>
      <c r="C32" s="154" t="str">
        <f>_xll.qlSmiledSurface(,AH7:AH20,C2,"NullCalendar","Following","Act/365 (Fixed)")</f>
        <v>obj_003e2#0003</v>
      </c>
    </row>
    <row r="35" spans="3:13">
      <c r="C35">
        <f>C13/100</f>
        <v>7.8670000000000004E-2</v>
      </c>
      <c r="D35">
        <f>D13/100</f>
        <v>7.6749999999999999E-2</v>
      </c>
      <c r="E35">
        <f>E13/100</f>
        <v>7.5560000000000002E-2</v>
      </c>
      <c r="F35">
        <f>F13/100</f>
        <v>7.4400000000000008E-2</v>
      </c>
      <c r="G35">
        <f>G13/100</f>
        <v>7.4249999999999997E-2</v>
      </c>
      <c r="H35">
        <f>H13/100</f>
        <v>7.5300000000000006E-2</v>
      </c>
      <c r="I35">
        <f>I13/100</f>
        <v>7.7699999999999991E-2</v>
      </c>
      <c r="J35">
        <f>J13/100</f>
        <v>8.1000000000000003E-2</v>
      </c>
      <c r="K35">
        <f>K13/100</f>
        <v>8.5500000000000007E-2</v>
      </c>
      <c r="L35">
        <f>L13/100</f>
        <v>9.0999999999999998E-2</v>
      </c>
      <c r="M35">
        <f>M13/100</f>
        <v>9.6999999999999989E-2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68"/>
  <sheetViews>
    <sheetView showGridLines="0" zoomScale="85" zoomScaleNormal="85" workbookViewId="0">
      <selection activeCell="A22" sqref="A22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84.5546875" bestFit="1" customWidth="1"/>
    <col min="14" max="17" width="20" bestFit="1" customWidth="1"/>
    <col min="18" max="18" width="44.5546875" customWidth="1"/>
    <col min="19" max="20" width="20" bestFit="1" customWidth="1"/>
    <col min="21" max="21" width="17" customWidth="1"/>
    <col min="22" max="23" width="20" bestFit="1" customWidth="1"/>
  </cols>
  <sheetData>
    <row r="1" spans="2:23">
      <c r="L1" s="113" t="s">
        <v>102</v>
      </c>
      <c r="M1" s="113" t="s">
        <v>101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obj_003e3#0003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aca="1" ref="M4:W4" ca="1">INDIRECT("VolSurface_"&amp;M1&amp;"!Q13:AA13")</f>
        <v>0.92570347666154618</v>
      </c>
      <c r="N4" s="68">
        <f ca="1"/>
        <v>0.94485470244839209</v>
      </c>
      <c r="O4" s="68">
        <f ca="1"/>
        <v>0.95722426352554535</v>
      </c>
      <c r="P4" s="68">
        <f ca="1"/>
        <v>0.97342355466376962</v>
      </c>
      <c r="Q4" s="68">
        <f ca="1"/>
        <v>0.98559825780144861</v>
      </c>
      <c r="R4" s="68">
        <f ca="1"/>
        <v>1</v>
      </c>
      <c r="S4" s="68">
        <f ca="1"/>
        <v>1.0156751018216339</v>
      </c>
      <c r="T4" s="68">
        <f ca="1"/>
        <v>1.0274236390747691</v>
      </c>
      <c r="U4" s="68">
        <f ca="1"/>
        <v>1.0430652283709834</v>
      </c>
      <c r="V4" s="68">
        <f ca="1"/>
        <v>1.0550763709786988</v>
      </c>
      <c r="W4" s="69">
        <f ca="1"/>
        <v>1.0738834255435867</v>
      </c>
    </row>
    <row r="5" spans="2:23">
      <c r="B5" s="7" t="s">
        <v>5</v>
      </c>
      <c r="C5" s="8">
        <v>0</v>
      </c>
      <c r="D5" s="9" t="str">
        <f>_xll.qlFlatForward(,,"NullCalendar",C5)</f>
        <v>obj_003e4#0003</v>
      </c>
      <c r="E5" s="219"/>
      <c r="G5" s="38" t="s">
        <v>100</v>
      </c>
      <c r="H5" s="39" t="str">
        <f>_xll.qlRealMCAsset(,,C20)</f>
        <v>obj_003e5#0003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ca="1">$L5&amp;TEXT(M$4*100,"000")</f>
        <v>10Nov2017093</v>
      </c>
      <c r="N5" s="71" t="str">
        <f ca="1">$L5&amp;TEXT(N$4*100,"000")</f>
        <v>10Nov2017094</v>
      </c>
      <c r="O5" s="71" t="str">
        <f ca="1">$L5&amp;TEXT(O$4*100,"000")</f>
        <v>10Nov2017096</v>
      </c>
      <c r="P5" s="71" t="str">
        <f ca="1">$L5&amp;TEXT(P$4*100,"000")</f>
        <v>10Nov2017097</v>
      </c>
      <c r="Q5" s="71" t="str">
        <f ca="1">$L5&amp;TEXT(Q$4*100,"000")</f>
        <v>10Nov2017099</v>
      </c>
      <c r="R5" s="71" t="str">
        <f ca="1">$L5&amp;TEXT(R$4*100,"000")</f>
        <v>10Nov2017100</v>
      </c>
      <c r="S5" s="71" t="str">
        <f ca="1">$L5&amp;TEXT(S$4*100,"000")</f>
        <v>10Nov2017102</v>
      </c>
      <c r="T5" s="71" t="str">
        <f ca="1">$L5&amp;TEXT(T$4*100,"000")</f>
        <v>10Nov2017103</v>
      </c>
      <c r="U5" s="71" t="str">
        <f ca="1">$L5&amp;TEXT(U$4*100,"000")</f>
        <v>10Nov2017104</v>
      </c>
      <c r="V5" s="71" t="str">
        <f ca="1">$L5&amp;TEXT(V$4*100,"000")</f>
        <v>10Nov2017106</v>
      </c>
      <c r="W5" s="57" t="str">
        <f ca="1">$L5&amp;TEXT(W$4*100,"000")</f>
        <v>10Nov2017107</v>
      </c>
    </row>
    <row r="6" spans="2:23">
      <c r="B6" s="10" t="s">
        <v>6</v>
      </c>
      <c r="C6" s="11">
        <v>0</v>
      </c>
      <c r="D6" s="12" t="str">
        <f>_xll.qlFlatForward(,,"NullCalendar",C6)</f>
        <v>obj_003e6#0003</v>
      </c>
      <c r="E6" s="219"/>
      <c r="G6" s="40" t="s">
        <v>101</v>
      </c>
      <c r="H6" s="41" t="str">
        <f>_xll.qlRealMCAsset(,,C21)</f>
        <v>obj_003e7#0003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ca="1">$L6&amp;TEXT(M$4*100,"000")</f>
        <v>10Jan2018093</v>
      </c>
      <c r="N6" s="53" t="str">
        <f ca="1">$L6&amp;TEXT(N$4*100,"000")</f>
        <v>10Jan2018094</v>
      </c>
      <c r="O6" s="53" t="str">
        <f ca="1">$L6&amp;TEXT(O$4*100,"000")</f>
        <v>10Jan2018096</v>
      </c>
      <c r="P6" s="53" t="str">
        <f ca="1">$L6&amp;TEXT(P$4*100,"000")</f>
        <v>10Jan2018097</v>
      </c>
      <c r="Q6" s="53" t="str">
        <f ca="1">$L6&amp;TEXT(Q$4*100,"000")</f>
        <v>10Jan2018099</v>
      </c>
      <c r="R6" s="53" t="str">
        <f ca="1">$L6&amp;TEXT(R$4*100,"000")</f>
        <v>10Jan2018100</v>
      </c>
      <c r="S6" s="53" t="str">
        <f ca="1">$L6&amp;TEXT(S$4*100,"000")</f>
        <v>10Jan2018102</v>
      </c>
      <c r="T6" s="53" t="str">
        <f ca="1">$L6&amp;TEXT(T$4*100,"000")</f>
        <v>10Jan2018103</v>
      </c>
      <c r="U6" s="53" t="str">
        <f ca="1">$L6&amp;TEXT(U$4*100,"000")</f>
        <v>10Jan2018104</v>
      </c>
      <c r="V6" s="53" t="str">
        <f ca="1">$L6&amp;TEXT(V$4*100,"000")</f>
        <v>10Jan2018106</v>
      </c>
      <c r="W6" s="59" t="str">
        <f ca="1">$L6&amp;TEXT(W$4*100,"000")</f>
        <v>10Jan2018107</v>
      </c>
    </row>
    <row r="7" spans="2:23">
      <c r="B7" s="10" t="s">
        <v>142</v>
      </c>
      <c r="C7" s="11">
        <v>0</v>
      </c>
      <c r="D7" s="12" t="str">
        <f>_xll.qlFlatForward(,,"NullCalendar",C7)</f>
        <v>obj_003e8#0003</v>
      </c>
      <c r="E7" s="219"/>
      <c r="G7" s="40" t="s">
        <v>145</v>
      </c>
      <c r="H7" s="41" t="str">
        <f>_xll.qlRealMCAsset(,,C22)</f>
        <v>obj_003e9#0003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ca="1">$L7&amp;TEXT(M$4*100,"000")</f>
        <v>10Apr2018093</v>
      </c>
      <c r="N7" s="53" t="str">
        <f ca="1">$L7&amp;TEXT(N$4*100,"000")</f>
        <v>10Apr2018094</v>
      </c>
      <c r="O7" s="53" t="str">
        <f ca="1">$L7&amp;TEXT(O$4*100,"000")</f>
        <v>10Apr2018096</v>
      </c>
      <c r="P7" s="53" t="str">
        <f ca="1">$L7&amp;TEXT(P$4*100,"000")</f>
        <v>10Apr2018097</v>
      </c>
      <c r="Q7" s="53" t="str">
        <f ca="1">$L7&amp;TEXT(Q$4*100,"000")</f>
        <v>10Apr2018099</v>
      </c>
      <c r="R7" s="53" t="str">
        <f ca="1">$L7&amp;TEXT(R$4*100,"000")</f>
        <v>10Apr2018100</v>
      </c>
      <c r="S7" s="53" t="str">
        <f ca="1">$L7&amp;TEXT(S$4*100,"000")</f>
        <v>10Apr2018102</v>
      </c>
      <c r="T7" s="53" t="str">
        <f ca="1">$L7&amp;TEXT(T$4*100,"000")</f>
        <v>10Apr2018103</v>
      </c>
      <c r="U7" s="53" t="str">
        <f ca="1">$L7&amp;TEXT(U$4*100,"000")</f>
        <v>10Apr2018104</v>
      </c>
      <c r="V7" s="53" t="str">
        <f ca="1">$L7&amp;TEXT(V$4*100,"000")</f>
        <v>10Apr2018106</v>
      </c>
      <c r="W7" s="59" t="str">
        <f ca="1">$L7&amp;TEXT(W$4*100,"000")</f>
        <v>10Apr2018107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ca="1">$L8&amp;TEXT(M$4*100,"000")</f>
        <v>10Jul2018093</v>
      </c>
      <c r="N8" s="53" t="str">
        <f ca="1">$L8&amp;TEXT(N$4*100,"000")</f>
        <v>10Jul2018094</v>
      </c>
      <c r="O8" s="53" t="str">
        <f ca="1">$L8&amp;TEXT(O$4*100,"000")</f>
        <v>10Jul2018096</v>
      </c>
      <c r="P8" s="53" t="str">
        <f ca="1">$L8&amp;TEXT(P$4*100,"000")</f>
        <v>10Jul2018097</v>
      </c>
      <c r="Q8" s="53" t="str">
        <f ca="1">$L8&amp;TEXT(Q$4*100,"000")</f>
        <v>10Jul2018099</v>
      </c>
      <c r="R8" s="53" t="str">
        <f ca="1">$L8&amp;TEXT(R$4*100,"000")</f>
        <v>10Jul2018100</v>
      </c>
      <c r="S8" s="53" t="str">
        <f ca="1">$L8&amp;TEXT(S$4*100,"000")</f>
        <v>10Jul2018102</v>
      </c>
      <c r="T8" s="53" t="str">
        <f ca="1">$L8&amp;TEXT(T$4*100,"000")</f>
        <v>10Jul2018103</v>
      </c>
      <c r="U8" s="53" t="str">
        <f ca="1">$L8&amp;TEXT(U$4*100,"000")</f>
        <v>10Jul2018104</v>
      </c>
      <c r="V8" s="53" t="str">
        <f ca="1">$L8&amp;TEXT(V$4*100,"000")</f>
        <v>10Jul2018106</v>
      </c>
      <c r="W8" s="59" t="str">
        <f ca="1">$L8&amp;TEXT(W$4*100,"000")</f>
        <v>10Jul2018107</v>
      </c>
    </row>
    <row r="9" spans="2:23">
      <c r="B9" s="13" t="s">
        <v>94</v>
      </c>
      <c r="C9" s="14">
        <v>0.2</v>
      </c>
      <c r="D9" s="98" t="str">
        <f>VolSurface_EURUSD!C31</f>
        <v>obj_00177#0003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ca="1">$L9&amp;TEXT(M$4*100,"000")</f>
        <v>10Oct2018093</v>
      </c>
      <c r="N9" s="74" t="str">
        <f ca="1">$L9&amp;TEXT(N$4*100,"000")</f>
        <v>10Oct2018094</v>
      </c>
      <c r="O9" s="74" t="str">
        <f ca="1">$L9&amp;TEXT(O$4*100,"000")</f>
        <v>10Oct2018096</v>
      </c>
      <c r="P9" s="74" t="str">
        <f ca="1">$L9&amp;TEXT(P$4*100,"000")</f>
        <v>10Oct2018097</v>
      </c>
      <c r="Q9" s="74" t="str">
        <f ca="1">$L9&amp;TEXT(Q$4*100,"000")</f>
        <v>10Oct2018099</v>
      </c>
      <c r="R9" s="74" t="str">
        <f ca="1">$L9&amp;TEXT(R$4*100,"000")</f>
        <v>10Oct2018100</v>
      </c>
      <c r="S9" s="74" t="str">
        <f ca="1">$L9&amp;TEXT(S$4*100,"000")</f>
        <v>10Oct2018102</v>
      </c>
      <c r="T9" s="74" t="str">
        <f ca="1">$L9&amp;TEXT(T$4*100,"000")</f>
        <v>10Oct2018103</v>
      </c>
      <c r="U9" s="74" t="str">
        <f ca="1">$L9&amp;TEXT(U$4*100,"000")</f>
        <v>10Oct2018104</v>
      </c>
      <c r="V9" s="74" t="str">
        <f ca="1">$L9&amp;TEXT(V$4*100,"000")</f>
        <v>10Oct2018106</v>
      </c>
      <c r="W9" s="61" t="str">
        <f ca="1">$L9&amp;TEXT(W$4*100,"000")</f>
        <v>10Oct2018107</v>
      </c>
    </row>
    <row r="10" spans="2:23">
      <c r="B10" s="15" t="s">
        <v>95</v>
      </c>
      <c r="C10" s="16">
        <v>0.3</v>
      </c>
      <c r="D10" s="12" t="str">
        <f>VolSurface_GBPUSD!D32</f>
        <v>obj_002a3#0003</v>
      </c>
      <c r="E10" s="219"/>
      <c r="G10" s="40"/>
      <c r="H10" s="41"/>
    </row>
    <row r="11" spans="2:23">
      <c r="B11" s="15" t="s">
        <v>143</v>
      </c>
      <c r="C11" s="16">
        <v>0.3</v>
      </c>
      <c r="D11" s="12" t="str">
        <f>VolSurface_EURGBP!C32</f>
        <v>obj_003e2#0003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ca="1">M4</f>
        <v>0.92570347666154618</v>
      </c>
      <c r="N12" s="78">
        <f ca="1">N4</f>
        <v>0.94485470244839209</v>
      </c>
      <c r="O12" s="78">
        <f ca="1">O4</f>
        <v>0.95722426352554535</v>
      </c>
      <c r="P12" s="78">
        <f ca="1">P4</f>
        <v>0.97342355466376962</v>
      </c>
      <c r="Q12" s="78">
        <f ca="1">Q4</f>
        <v>0.98559825780144861</v>
      </c>
      <c r="R12" s="78">
        <f ca="1">R4</f>
        <v>1</v>
      </c>
      <c r="S12" s="78">
        <f ca="1">S4</f>
        <v>1.0156751018216339</v>
      </c>
      <c r="T12" s="78">
        <f ca="1">T4</f>
        <v>1.0274236390747691</v>
      </c>
      <c r="U12" s="78">
        <f ca="1">U4</f>
        <v>1.0430652283709834</v>
      </c>
      <c r="V12" s="78">
        <f ca="1">V4</f>
        <v>1.0550763709786988</v>
      </c>
      <c r="W12" s="67">
        <f ca="1">W4</f>
        <v>1.0738834255435867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ca="1">"C"&amp;M5&amp;"=Pay(Max("&amp;$M$1&amp;"("&amp;$L13&amp;")-"&amp;M$12&amp;",0.0),"&amp;$L13&amp;")"</f>
        <v>C10Nov2017093=Pay(Max(GBPUSD(10Nov2017)-0.925703476661546,0.0),10Nov2017)</v>
      </c>
      <c r="N13" s="71" t="str">
        <f ca="1">"C"&amp;N5&amp;"=Pay(Max("&amp;$M$1&amp;"("&amp;$L13&amp;")-"&amp;N$12&amp;",0.0),"&amp;$L13&amp;")"</f>
        <v>C10Nov2017094=Pay(Max(GBPUSD(10Nov2017)-0.944854702448392,0.0),10Nov2017)</v>
      </c>
      <c r="O13" s="71" t="str">
        <f ca="1">"C"&amp;O5&amp;"=Pay(Max("&amp;$M$1&amp;"("&amp;$L13&amp;")-"&amp;O$12&amp;",0.0),"&amp;$L13&amp;")"</f>
        <v>C10Nov2017096=Pay(Max(GBPUSD(10Nov2017)-0.957224263525545,0.0),10Nov2017)</v>
      </c>
      <c r="P13" s="71" t="str">
        <f ca="1">"C"&amp;P5&amp;"=Pay(Max("&amp;$M$1&amp;"("&amp;$L13&amp;")-"&amp;P$12&amp;",0.0),"&amp;$L13&amp;")"</f>
        <v>C10Nov2017097=Pay(Max(GBPUSD(10Nov2017)-0.97342355466377,0.0),10Nov2017)</v>
      </c>
      <c r="Q13" s="71" t="str">
        <f ca="1">"C"&amp;Q5&amp;"=Pay(Max("&amp;$M$1&amp;"("&amp;$L13&amp;")-"&amp;Q$12&amp;",0.0),"&amp;$L13&amp;")"</f>
        <v>C10Nov2017099=Pay(Max(GBPUSD(10Nov2017)-0.985598257801449,0.0),10Nov2017)</v>
      </c>
      <c r="R13" s="71" t="str">
        <f ca="1">"C"&amp;R5&amp;"=Pay(Max("&amp;$M$1&amp;"("&amp;$L13&amp;")-"&amp;R$12&amp;",0.0),"&amp;$L13&amp;")"</f>
        <v>C10Nov2017100=Pay(Max(GBPUSD(10Nov2017)-1,0.0),10Nov2017)</v>
      </c>
      <c r="S13" s="71" t="str">
        <f ca="1">"C"&amp;S5&amp;"=Pay(Max("&amp;$M$1&amp;"("&amp;$L13&amp;")-"&amp;S$12&amp;",0.0),"&amp;$L13&amp;")"</f>
        <v>C10Nov2017102=Pay(Max(GBPUSD(10Nov2017)-1.01567510182163,0.0),10Nov2017)</v>
      </c>
      <c r="T13" s="71" t="str">
        <f ca="1">"C"&amp;T5&amp;"=Pay(Max("&amp;$M$1&amp;"("&amp;$L13&amp;")-"&amp;T$12&amp;",0.0),"&amp;$L13&amp;")"</f>
        <v>C10Nov2017103=Pay(Max(GBPUSD(10Nov2017)-1.02742363907477,0.0),10Nov2017)</v>
      </c>
      <c r="U13" s="71" t="str">
        <f ca="1">"C"&amp;U5&amp;"=Pay(Max("&amp;$M$1&amp;"("&amp;$L13&amp;")-"&amp;U$12&amp;",0.0),"&amp;$L13&amp;")"</f>
        <v>C10Nov2017104=Pay(Max(GBPUSD(10Nov2017)-1.04306522837098,0.0),10Nov2017)</v>
      </c>
      <c r="V13" s="71" t="str">
        <f ca="1">"C"&amp;V5&amp;"=Pay(Max("&amp;$M$1&amp;"("&amp;$L13&amp;")-"&amp;V$12&amp;",0.0),"&amp;$L13&amp;")"</f>
        <v>C10Nov2017106=Pay(Max(GBPUSD(10Nov2017)-1.0550763709787,0.0),10Nov2017)</v>
      </c>
      <c r="W13" s="57" t="str">
        <f ca="1">"C"&amp;W5&amp;"=Pay(Max("&amp;$M$1&amp;"("&amp;$L13&amp;")-"&amp;W$12&amp;",0.0),"&amp;$L13&amp;")"</f>
        <v>C10Nov2017107=Pay(Max(GBPUSD(10Nov2017)-1.07388342554359,0.0),10Nov2017)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ca="1">"C"&amp;M6&amp;"=Pay(Max("&amp;$M$1&amp;"("&amp;$L14&amp;")-"&amp;M$12&amp;",0.0),"&amp;$L14&amp;")"</f>
        <v>C10Jan2018093=Pay(Max(GBPUSD(10Jan2018)-0.925703476661546,0.0),10Jan2018)</v>
      </c>
      <c r="N14" s="53" t="str">
        <f ca="1">"C"&amp;N6&amp;"=Pay(Max("&amp;$M$1&amp;"("&amp;$L14&amp;")-"&amp;N$12&amp;",0.0),"&amp;$L14&amp;")"</f>
        <v>C10Jan2018094=Pay(Max(GBPUSD(10Jan2018)-0.944854702448392,0.0),10Jan2018)</v>
      </c>
      <c r="O14" s="53" t="str">
        <f ca="1">"C"&amp;O6&amp;"=Pay(Max("&amp;$M$1&amp;"("&amp;$L14&amp;")-"&amp;O$12&amp;",0.0),"&amp;$L14&amp;")"</f>
        <v>C10Jan2018096=Pay(Max(GBPUSD(10Jan2018)-0.957224263525545,0.0),10Jan2018)</v>
      </c>
      <c r="P14" s="53" t="str">
        <f ca="1">"C"&amp;P6&amp;"=Pay(Max("&amp;$M$1&amp;"("&amp;$L14&amp;")-"&amp;P$12&amp;",0.0),"&amp;$L14&amp;")"</f>
        <v>C10Jan2018097=Pay(Max(GBPUSD(10Jan2018)-0.97342355466377,0.0),10Jan2018)</v>
      </c>
      <c r="Q14" s="53" t="str">
        <f ca="1">"C"&amp;Q6&amp;"=Pay(Max("&amp;$M$1&amp;"("&amp;$L14&amp;")-"&amp;Q$12&amp;",0.0),"&amp;$L14&amp;")"</f>
        <v>C10Jan2018099=Pay(Max(GBPUSD(10Jan2018)-0.985598257801449,0.0),10Jan2018)</v>
      </c>
      <c r="R14" s="53" t="str">
        <f ca="1">"C"&amp;R6&amp;"=Pay(Max("&amp;$M$1&amp;"("&amp;$L14&amp;")-"&amp;R$12&amp;",0.0),"&amp;$L14&amp;")"</f>
        <v>C10Jan2018100=Pay(Max(GBPUSD(10Jan2018)-1,0.0),10Jan2018)</v>
      </c>
      <c r="S14" s="53" t="str">
        <f ca="1">"C"&amp;S6&amp;"=Pay(Max("&amp;$M$1&amp;"("&amp;$L14&amp;")-"&amp;S$12&amp;",0.0),"&amp;$L14&amp;")"</f>
        <v>C10Jan2018102=Pay(Max(GBPUSD(10Jan2018)-1.01567510182163,0.0),10Jan2018)</v>
      </c>
      <c r="T14" s="53" t="str">
        <f ca="1">"C"&amp;T6&amp;"=Pay(Max("&amp;$M$1&amp;"("&amp;$L14&amp;")-"&amp;T$12&amp;",0.0),"&amp;$L14&amp;")"</f>
        <v>C10Jan2018103=Pay(Max(GBPUSD(10Jan2018)-1.02742363907477,0.0),10Jan2018)</v>
      </c>
      <c r="U14" s="53" t="str">
        <f ca="1">"C"&amp;U6&amp;"=Pay(Max("&amp;$M$1&amp;"("&amp;$L14&amp;")-"&amp;U$12&amp;",0.0),"&amp;$L14&amp;")"</f>
        <v>C10Jan2018104=Pay(Max(GBPUSD(10Jan2018)-1.04306522837098,0.0),10Jan2018)</v>
      </c>
      <c r="V14" s="53" t="str">
        <f ca="1">"C"&amp;V6&amp;"=Pay(Max("&amp;$M$1&amp;"("&amp;$L14&amp;")-"&amp;V$12&amp;",0.0),"&amp;$L14&amp;")"</f>
        <v>C10Jan2018106=Pay(Max(GBPUSD(10Jan2018)-1.0550763709787,0.0),10Jan2018)</v>
      </c>
      <c r="W14" s="59" t="str">
        <f ca="1">"C"&amp;W6&amp;"=Pay(Max("&amp;$M$1&amp;"("&amp;$L14&amp;")-"&amp;W$12&amp;",0.0),"&amp;$L14&amp;")"</f>
        <v>C10Jan2018107=Pay(Max(GBPUSD(10Jan2018)-1.07388342554359,0.0),10Jan2018)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ca="1">"C"&amp;M7&amp;"=Pay(Max("&amp;$M$1&amp;"("&amp;$L15&amp;")-"&amp;M$12&amp;",0.0),"&amp;$L15&amp;")"</f>
        <v>C10Apr2018093=Pay(Max(GBPUSD(10Apr2018)-0.925703476661546,0.0),10Apr2018)</v>
      </c>
      <c r="N15" s="53" t="str">
        <f ca="1">"C"&amp;N7&amp;"=Pay(Max("&amp;$M$1&amp;"("&amp;$L15&amp;")-"&amp;N$12&amp;",0.0),"&amp;$L15&amp;")"</f>
        <v>C10Apr2018094=Pay(Max(GBPUSD(10Apr2018)-0.944854702448392,0.0),10Apr2018)</v>
      </c>
      <c r="O15" s="53" t="str">
        <f ca="1">"C"&amp;O7&amp;"=Pay(Max("&amp;$M$1&amp;"("&amp;$L15&amp;")-"&amp;O$12&amp;",0.0),"&amp;$L15&amp;")"</f>
        <v>C10Apr2018096=Pay(Max(GBPUSD(10Apr2018)-0.957224263525545,0.0),10Apr2018)</v>
      </c>
      <c r="P15" s="53" t="str">
        <f ca="1">"C"&amp;P7&amp;"=Pay(Max("&amp;$M$1&amp;"("&amp;$L15&amp;")-"&amp;P$12&amp;",0.0),"&amp;$L15&amp;")"</f>
        <v>C10Apr2018097=Pay(Max(GBPUSD(10Apr2018)-0.97342355466377,0.0),10Apr2018)</v>
      </c>
      <c r="Q15" s="53" t="str">
        <f ca="1">"C"&amp;Q7&amp;"=Pay(Max("&amp;$M$1&amp;"("&amp;$L15&amp;")-"&amp;Q$12&amp;",0.0),"&amp;$L15&amp;")"</f>
        <v>C10Apr2018099=Pay(Max(GBPUSD(10Apr2018)-0.985598257801449,0.0),10Apr2018)</v>
      </c>
      <c r="R15" s="53" t="str">
        <f ca="1">"C"&amp;R7&amp;"=Pay(Max("&amp;$M$1&amp;"("&amp;$L15&amp;")-"&amp;R$12&amp;",0.0),"&amp;$L15&amp;")"</f>
        <v>C10Apr2018100=Pay(Max(GBPUSD(10Apr2018)-1,0.0),10Apr2018)</v>
      </c>
      <c r="S15" s="53" t="str">
        <f ca="1">"C"&amp;S7&amp;"=Pay(Max("&amp;$M$1&amp;"("&amp;$L15&amp;")-"&amp;S$12&amp;",0.0),"&amp;$L15&amp;")"</f>
        <v>C10Apr2018102=Pay(Max(GBPUSD(10Apr2018)-1.01567510182163,0.0),10Apr2018)</v>
      </c>
      <c r="T15" s="53" t="str">
        <f ca="1">"C"&amp;T7&amp;"=Pay(Max("&amp;$M$1&amp;"("&amp;$L15&amp;")-"&amp;T$12&amp;",0.0),"&amp;$L15&amp;")"</f>
        <v>C10Apr2018103=Pay(Max(GBPUSD(10Apr2018)-1.02742363907477,0.0),10Apr2018)</v>
      </c>
      <c r="U15" s="53" t="str">
        <f ca="1">"C"&amp;U7&amp;"=Pay(Max("&amp;$M$1&amp;"("&amp;$L15&amp;")-"&amp;U$12&amp;",0.0),"&amp;$L15&amp;")"</f>
        <v>C10Apr2018104=Pay(Max(GBPUSD(10Apr2018)-1.04306522837098,0.0),10Apr2018)</v>
      </c>
      <c r="V15" s="53" t="str">
        <f ca="1">"C"&amp;V7&amp;"=Pay(Max("&amp;$M$1&amp;"("&amp;$L15&amp;")-"&amp;V$12&amp;",0.0),"&amp;$L15&amp;")"</f>
        <v>C10Apr2018106=Pay(Max(GBPUSD(10Apr2018)-1.0550763709787,0.0),10Apr2018)</v>
      </c>
      <c r="W15" s="59" t="str">
        <f ca="1">"C"&amp;W7&amp;"=Pay(Max("&amp;$M$1&amp;"("&amp;$L15&amp;")-"&amp;W$12&amp;",0.0),"&amp;$L15&amp;")"</f>
        <v>C10Apr2018107=Pay(Max(GBPUSD(10Apr2018)-1.07388342554359,0.0),10Apr2018)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ca="1">"C"&amp;M8&amp;"=Pay(Max("&amp;$M$1&amp;"("&amp;$L16&amp;")-"&amp;M$12&amp;",0.0),"&amp;$L16&amp;")"</f>
        <v>C10Jul2018093=Pay(Max(GBPUSD(10Jul2018)-0.925703476661546,0.0),10Jul2018)</v>
      </c>
      <c r="N16" s="53" t="str">
        <f ca="1">"C"&amp;N8&amp;"=Pay(Max("&amp;$M$1&amp;"("&amp;$L16&amp;")-"&amp;N$12&amp;",0.0),"&amp;$L16&amp;")"</f>
        <v>C10Jul2018094=Pay(Max(GBPUSD(10Jul2018)-0.944854702448392,0.0),10Jul2018)</v>
      </c>
      <c r="O16" s="53" t="str">
        <f ca="1">"C"&amp;O8&amp;"=Pay(Max("&amp;$M$1&amp;"("&amp;$L16&amp;")-"&amp;O$12&amp;",0.0),"&amp;$L16&amp;")"</f>
        <v>C10Jul2018096=Pay(Max(GBPUSD(10Jul2018)-0.957224263525545,0.0),10Jul2018)</v>
      </c>
      <c r="P16" s="53" t="str">
        <f ca="1">"C"&amp;P8&amp;"=Pay(Max("&amp;$M$1&amp;"("&amp;$L16&amp;")-"&amp;P$12&amp;",0.0),"&amp;$L16&amp;")"</f>
        <v>C10Jul2018097=Pay(Max(GBPUSD(10Jul2018)-0.97342355466377,0.0),10Jul2018)</v>
      </c>
      <c r="Q16" s="53" t="str">
        <f ca="1">"C"&amp;Q8&amp;"=Pay(Max("&amp;$M$1&amp;"("&amp;$L16&amp;")-"&amp;Q$12&amp;",0.0),"&amp;$L16&amp;")"</f>
        <v>C10Jul2018099=Pay(Max(GBPUSD(10Jul2018)-0.985598257801449,0.0),10Jul2018)</v>
      </c>
      <c r="R16" s="53" t="str">
        <f ca="1">"C"&amp;R8&amp;"=Pay(Max("&amp;$M$1&amp;"("&amp;$L16&amp;")-"&amp;R$12&amp;",0.0),"&amp;$L16&amp;")"</f>
        <v>C10Jul2018100=Pay(Max(GBPUSD(10Jul2018)-1,0.0),10Jul2018)</v>
      </c>
      <c r="S16" s="53" t="str">
        <f ca="1">"C"&amp;S8&amp;"=Pay(Max("&amp;$M$1&amp;"("&amp;$L16&amp;")-"&amp;S$12&amp;",0.0),"&amp;$L16&amp;")"</f>
        <v>C10Jul2018102=Pay(Max(GBPUSD(10Jul2018)-1.01567510182163,0.0),10Jul2018)</v>
      </c>
      <c r="T16" s="53" t="str">
        <f ca="1">"C"&amp;T8&amp;"=Pay(Max("&amp;$M$1&amp;"("&amp;$L16&amp;")-"&amp;T$12&amp;",0.0),"&amp;$L16&amp;")"</f>
        <v>C10Jul2018103=Pay(Max(GBPUSD(10Jul2018)-1.02742363907477,0.0),10Jul2018)</v>
      </c>
      <c r="U16" s="53" t="str">
        <f ca="1">"C"&amp;U8&amp;"=Pay(Max("&amp;$M$1&amp;"("&amp;$L16&amp;")-"&amp;U$12&amp;",0.0),"&amp;$L16&amp;")"</f>
        <v>C10Jul2018104=Pay(Max(GBPUSD(10Jul2018)-1.04306522837098,0.0),10Jul2018)</v>
      </c>
      <c r="V16" s="53" t="str">
        <f ca="1">"C"&amp;V8&amp;"=Pay(Max("&amp;$M$1&amp;"("&amp;$L16&amp;")-"&amp;V$12&amp;",0.0),"&amp;$L16&amp;")"</f>
        <v>C10Jul2018106=Pay(Max(GBPUSD(10Jul2018)-1.0550763709787,0.0),10Jul2018)</v>
      </c>
      <c r="W16" s="59" t="str">
        <f ca="1">"C"&amp;W8&amp;"=Pay(Max("&amp;$M$1&amp;"("&amp;$L16&amp;")-"&amp;W$12&amp;",0.0),"&amp;$L16&amp;")"</f>
        <v>C10Jul2018107=Pay(Max(GBPUSD(10Jul2018)-1.07388342554359,0.0),10Jul2018)</v>
      </c>
    </row>
    <row r="17" spans="2:47">
      <c r="B17" s="4" t="s">
        <v>96</v>
      </c>
      <c r="C17" s="24"/>
      <c r="D17" s="25"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ca="1">"C"&amp;M9&amp;"=Pay(Max("&amp;$M$1&amp;"("&amp;$L17&amp;")-"&amp;M$12&amp;",0.0),"&amp;$L17&amp;")"</f>
        <v>C10Oct2018093=Pay(Max(GBPUSD(10Oct2018)-0.925703476661546,0.0),10Oct2018)</v>
      </c>
      <c r="N17" s="74" t="str">
        <f ca="1">"C"&amp;N9&amp;"=Pay(Max("&amp;$M$1&amp;"("&amp;$L17&amp;")-"&amp;N$12&amp;",0.0),"&amp;$L17&amp;")"</f>
        <v>C10Oct2018094=Pay(Max(GBPUSD(10Oct2018)-0.944854702448392,0.0),10Oct2018)</v>
      </c>
      <c r="O17" s="74" t="str">
        <f ca="1">"C"&amp;O9&amp;"=Pay(Max("&amp;$M$1&amp;"("&amp;$L17&amp;")-"&amp;O$12&amp;",0.0),"&amp;$L17&amp;")"</f>
        <v>C10Oct2018096=Pay(Max(GBPUSD(10Oct2018)-0.957224263525545,0.0),10Oct2018)</v>
      </c>
      <c r="P17" s="74" t="str">
        <f ca="1">"C"&amp;P9&amp;"=Pay(Max("&amp;$M$1&amp;"("&amp;$L17&amp;")-"&amp;P$12&amp;",0.0),"&amp;$L17&amp;")"</f>
        <v>C10Oct2018097=Pay(Max(GBPUSD(10Oct2018)-0.97342355466377,0.0),10Oct2018)</v>
      </c>
      <c r="Q17" s="74" t="str">
        <f ca="1">"C"&amp;Q9&amp;"=Pay(Max("&amp;$M$1&amp;"("&amp;$L17&amp;")-"&amp;Q$12&amp;",0.0),"&amp;$L17&amp;")"</f>
        <v>C10Oct2018099=Pay(Max(GBPUSD(10Oct2018)-0.985598257801449,0.0),10Oct2018)</v>
      </c>
      <c r="R17" s="74" t="str">
        <f ca="1">"C"&amp;R9&amp;"=Pay(Max("&amp;$M$1&amp;"("&amp;$L17&amp;")-"&amp;R$12&amp;",0.0),"&amp;$L17&amp;")"</f>
        <v>C10Oct2018100=Pay(Max(GBPUSD(10Oct2018)-1,0.0),10Oct2018)</v>
      </c>
      <c r="S17" s="74" t="str">
        <f ca="1">"C"&amp;S9&amp;"=Pay(Max("&amp;$M$1&amp;"("&amp;$L17&amp;")-"&amp;S$12&amp;",0.0),"&amp;$L17&amp;")"</f>
        <v>C10Oct2018102=Pay(Max(GBPUSD(10Oct2018)-1.01567510182163,0.0),10Oct2018)</v>
      </c>
      <c r="T17" s="74" t="str">
        <f ca="1">"C"&amp;T9&amp;"=Pay(Max("&amp;$M$1&amp;"("&amp;$L17&amp;")-"&amp;T$12&amp;",0.0),"&amp;$L17&amp;")"</f>
        <v>C10Oct2018103=Pay(Max(GBPUSD(10Oct2018)-1.02742363907477,0.0),10Oct2018)</v>
      </c>
      <c r="U17" s="74" t="str">
        <f ca="1">"C"&amp;U9&amp;"=Pay(Max("&amp;$M$1&amp;"("&amp;$L17&amp;")-"&amp;U$12&amp;",0.0),"&amp;$L17&amp;")"</f>
        <v>C10Oct2018104=Pay(Max(GBPUSD(10Oct2018)-1.04306522837098,0.0),10Oct2018)</v>
      </c>
      <c r="V17" s="74" t="str">
        <f ca="1">"C"&amp;V9&amp;"=Pay(Max("&amp;$M$1&amp;"("&amp;$L17&amp;")-"&amp;V$12&amp;",0.0),"&amp;$L17&amp;")"</f>
        <v>C10Oct2018106=Pay(Max(GBPUSD(10Oct2018)-1.0550763709787,0.0),10Oct2018)</v>
      </c>
      <c r="W17" s="61" t="str">
        <f ca="1">"C"&amp;W9&amp;"=Pay(Max("&amp;$M$1&amp;"("&amp;$L17&amp;")-"&amp;W$12&amp;",0.0),"&amp;$L17&amp;")"</f>
        <v>C10Oct2018107=Pay(Max(GBPUSD(10Oct2018)-1.07388342554359,0.0),10Oct2018)</v>
      </c>
    </row>
    <row r="18" spans="2:47">
      <c r="B18" s="10" t="s">
        <v>97</v>
      </c>
      <c r="C18" s="26"/>
      <c r="D18" s="27">
        <v>1</v>
      </c>
      <c r="G18" s="42"/>
      <c r="H18" s="43"/>
    </row>
    <row r="19" spans="2:47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47">
      <c r="B20" s="4" t="s">
        <v>98</v>
      </c>
      <c r="C20" s="28" t="s">
        <v>100</v>
      </c>
      <c r="D20" s="6" t="str">
        <f>_xll.qlGeneralizedBlackScholesProcess2(,D9,D17,,D2,D4,D5)</f>
        <v>obj_003ea#0003</v>
      </c>
      <c r="E20" s="219"/>
      <c r="J20" s="54" t="s">
        <v>25</v>
      </c>
      <c r="K20" s="55" t="s">
        <v>30</v>
      </c>
      <c r="L20" s="55" t="s">
        <v>4</v>
      </c>
      <c r="M20" s="77">
        <f ca="1">M12</f>
        <v>0.92570347666154618</v>
      </c>
      <c r="N20" s="78">
        <f ca="1">N12</f>
        <v>0.94485470244839209</v>
      </c>
      <c r="O20" s="78">
        <f ca="1">O12</f>
        <v>0.95722426352554535</v>
      </c>
      <c r="P20" s="78">
        <f ca="1">P12</f>
        <v>0.97342355466376962</v>
      </c>
      <c r="Q20" s="78">
        <f ca="1">Q12</f>
        <v>0.98559825780144861</v>
      </c>
      <c r="R20" s="78">
        <f ca="1">R12</f>
        <v>1</v>
      </c>
      <c r="S20" s="78">
        <f ca="1">S12</f>
        <v>1.0156751018216339</v>
      </c>
      <c r="T20" s="78">
        <f ca="1">T12</f>
        <v>1.0274236390747691</v>
      </c>
      <c r="U20" s="78">
        <f ca="1">U12</f>
        <v>1.0430652283709834</v>
      </c>
      <c r="V20" s="78">
        <f ca="1">V12</f>
        <v>1.0550763709786988</v>
      </c>
      <c r="W20" s="67">
        <f ca="1">W12</f>
        <v>1.0738834255435867</v>
      </c>
    </row>
    <row r="21" spans="2:47">
      <c r="B21" s="15" t="s">
        <v>99</v>
      </c>
      <c r="C21" s="29" t="s">
        <v>101</v>
      </c>
      <c r="D21" s="12" t="str">
        <f>_xll.qlGeneralizedBlackScholesProcess2(,D10,D18,,D2,D4,D6)</f>
        <v>obj_003eb#0003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ca="1">"P"&amp;M5&amp;"=Pay(Max("&amp;M$20&amp;"-"&amp;$M$1&amp;"("&amp;$L21&amp;"),0.0),"&amp;$L21&amp;")"</f>
        <v>P10Nov2017093=Pay(Max(0.925703476661546-GBPUSD(10Nov2017),0.0),10Nov2017)</v>
      </c>
      <c r="N21" s="71" t="str">
        <f ca="1">"P"&amp;N5&amp;"=Pay(Max("&amp;N$20&amp;"-"&amp;$M$1&amp;"("&amp;$L21&amp;"),0.0),"&amp;$L21&amp;")"</f>
        <v>P10Nov2017094=Pay(Max(0.944854702448392-GBPUSD(10Nov2017),0.0),10Nov2017)</v>
      </c>
      <c r="O21" s="71" t="str">
        <f ca="1">"P"&amp;O5&amp;"=Pay(Max("&amp;O$20&amp;"-"&amp;$M$1&amp;"("&amp;$L21&amp;"),0.0),"&amp;$L21&amp;")"</f>
        <v>P10Nov2017096=Pay(Max(0.957224263525545-GBPUSD(10Nov2017),0.0),10Nov2017)</v>
      </c>
      <c r="P21" s="71" t="str">
        <f ca="1">"P"&amp;P5&amp;"=Pay(Max("&amp;P$20&amp;"-"&amp;$M$1&amp;"("&amp;$L21&amp;"),0.0),"&amp;$L21&amp;")"</f>
        <v>P10Nov2017097=Pay(Max(0.97342355466377-GBPUSD(10Nov2017),0.0),10Nov2017)</v>
      </c>
      <c r="Q21" s="71" t="str">
        <f ca="1">"P"&amp;Q5&amp;"=Pay(Max("&amp;Q$20&amp;"-"&amp;$M$1&amp;"("&amp;$L21&amp;"),0.0),"&amp;$L21&amp;")"</f>
        <v>P10Nov2017099=Pay(Max(0.985598257801449-GBPUSD(10Nov2017),0.0),10Nov2017)</v>
      </c>
      <c r="R21" s="71" t="str">
        <f ca="1">"P"&amp;R5&amp;"=Pay(Max("&amp;R$20&amp;"-"&amp;$M$1&amp;"("&amp;$L21&amp;"),0.0),"&amp;$L21&amp;")"</f>
        <v>P10Nov2017100=Pay(Max(1-GBPUSD(10Nov2017),0.0),10Nov2017)</v>
      </c>
      <c r="S21" s="71" t="str">
        <f ca="1">"P"&amp;S5&amp;"=Pay(Max("&amp;S$20&amp;"-"&amp;$M$1&amp;"("&amp;$L21&amp;"),0.0),"&amp;$L21&amp;")"</f>
        <v>P10Nov2017102=Pay(Max(1.01567510182163-GBPUSD(10Nov2017),0.0),10Nov2017)</v>
      </c>
      <c r="T21" s="71" t="str">
        <f ca="1">"P"&amp;T5&amp;"=Pay(Max("&amp;T$20&amp;"-"&amp;$M$1&amp;"("&amp;$L21&amp;"),0.0),"&amp;$L21&amp;")"</f>
        <v>P10Nov2017103=Pay(Max(1.02742363907477-GBPUSD(10Nov2017),0.0),10Nov2017)</v>
      </c>
      <c r="U21" s="71" t="str">
        <f ca="1">"P"&amp;U5&amp;"=Pay(Max("&amp;U$20&amp;"-"&amp;$M$1&amp;"("&amp;$L21&amp;"),0.0),"&amp;$L21&amp;")"</f>
        <v>P10Nov2017104=Pay(Max(1.04306522837098-GBPUSD(10Nov2017),0.0),10Nov2017)</v>
      </c>
      <c r="V21" s="71" t="str">
        <f ca="1">"P"&amp;V5&amp;"=Pay(Max("&amp;V$20&amp;"-"&amp;$M$1&amp;"("&amp;$L21&amp;"),0.0),"&amp;$L21&amp;")"</f>
        <v>P10Nov2017106=Pay(Max(1.0550763709787-GBPUSD(10Nov2017),0.0),10Nov2017)</v>
      </c>
      <c r="W21" s="57" t="str">
        <f ca="1">"P"&amp;W5&amp;"=Pay(Max("&amp;W$20&amp;"-"&amp;$M$1&amp;"("&amp;$L21&amp;"),0.0),"&amp;$L21&amp;")"</f>
        <v>P10Nov2017107=Pay(Max(1.07388342554359-GBPUSD(10Nov2017),0.0),10Nov2017)</v>
      </c>
    </row>
    <row r="22" spans="2:47">
      <c r="B22" s="15" t="s">
        <v>144</v>
      </c>
      <c r="C22" s="29" t="s">
        <v>145</v>
      </c>
      <c r="D22" s="12" t="str">
        <f>_xll.qlGeneralizedBlackScholesProcess2(,D11,D17/D18,,D2,D4,D7)</f>
        <v>obj_003ec#0003</v>
      </c>
      <c r="E22" s="219"/>
      <c r="G22" s="44" t="s">
        <v>37</v>
      </c>
      <c r="H22" s="48" t="str">
        <f ca="1">_xll.qlRealMCScript(,G5:G7,H5:H7,M13:W17,TRUE)</f>
        <v>obj_003ed#0003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ca="1">"P"&amp;M6&amp;"=Pay(Max("&amp;M$20&amp;"-"&amp;$M$1&amp;"("&amp;$L22&amp;"),0.0),"&amp;$L22&amp;")"</f>
        <v>P10Jan2018093=Pay(Max(0.925703476661546-GBPUSD(10Jan2018),0.0),10Jan2018)</v>
      </c>
      <c r="N22" s="53" t="str">
        <f ca="1">"P"&amp;N6&amp;"=Pay(Max("&amp;N$20&amp;"-"&amp;$M$1&amp;"("&amp;$L22&amp;"),0.0),"&amp;$L22&amp;")"</f>
        <v>P10Jan2018094=Pay(Max(0.944854702448392-GBPUSD(10Jan2018),0.0),10Jan2018)</v>
      </c>
      <c r="O22" s="53" t="str">
        <f ca="1">"P"&amp;O6&amp;"=Pay(Max("&amp;O$20&amp;"-"&amp;$M$1&amp;"("&amp;$L22&amp;"),0.0),"&amp;$L22&amp;")"</f>
        <v>P10Jan2018096=Pay(Max(0.957224263525545-GBPUSD(10Jan2018),0.0),10Jan2018)</v>
      </c>
      <c r="P22" s="53" t="str">
        <f ca="1">"P"&amp;P6&amp;"=Pay(Max("&amp;P$20&amp;"-"&amp;$M$1&amp;"("&amp;$L22&amp;"),0.0),"&amp;$L22&amp;")"</f>
        <v>P10Jan2018097=Pay(Max(0.97342355466377-GBPUSD(10Jan2018),0.0),10Jan2018)</v>
      </c>
      <c r="Q22" s="53" t="str">
        <f ca="1">"P"&amp;Q6&amp;"=Pay(Max("&amp;Q$20&amp;"-"&amp;$M$1&amp;"("&amp;$L22&amp;"),0.0),"&amp;$L22&amp;")"</f>
        <v>P10Jan2018099=Pay(Max(0.985598257801449-GBPUSD(10Jan2018),0.0),10Jan2018)</v>
      </c>
      <c r="R22" s="53" t="str">
        <f ca="1">"P"&amp;R6&amp;"=Pay(Max("&amp;R$20&amp;"-"&amp;$M$1&amp;"("&amp;$L22&amp;"),0.0),"&amp;$L22&amp;")"</f>
        <v>P10Jan2018100=Pay(Max(1-GBPUSD(10Jan2018),0.0),10Jan2018)</v>
      </c>
      <c r="S22" s="53" t="str">
        <f ca="1">"P"&amp;S6&amp;"=Pay(Max("&amp;S$20&amp;"-"&amp;$M$1&amp;"("&amp;$L22&amp;"),0.0),"&amp;$L22&amp;")"</f>
        <v>P10Jan2018102=Pay(Max(1.01567510182163-GBPUSD(10Jan2018),0.0),10Jan2018)</v>
      </c>
      <c r="T22" s="53" t="str">
        <f ca="1">"P"&amp;T6&amp;"=Pay(Max("&amp;T$20&amp;"-"&amp;$M$1&amp;"("&amp;$L22&amp;"),0.0),"&amp;$L22&amp;")"</f>
        <v>P10Jan2018103=Pay(Max(1.02742363907477-GBPUSD(10Jan2018),0.0),10Jan2018)</v>
      </c>
      <c r="U22" s="53" t="str">
        <f ca="1">"P"&amp;U6&amp;"=Pay(Max("&amp;U$20&amp;"-"&amp;$M$1&amp;"("&amp;$L22&amp;"),0.0),"&amp;$L22&amp;")"</f>
        <v>P10Jan2018104=Pay(Max(1.04306522837098-GBPUSD(10Jan2018),0.0),10Jan2018)</v>
      </c>
      <c r="V22" s="53" t="str">
        <f ca="1">"P"&amp;V6&amp;"=Pay(Max("&amp;V$20&amp;"-"&amp;$M$1&amp;"("&amp;$L22&amp;"),0.0),"&amp;$L22&amp;")"</f>
        <v>P10Jan2018106=Pay(Max(1.0550763709787-GBPUSD(10Jan2018),0.0),10Jan2018)</v>
      </c>
      <c r="W22" s="59" t="str">
        <f ca="1">"P"&amp;W6&amp;"=Pay(Max("&amp;W$20&amp;"-"&amp;$M$1&amp;"("&amp;$L22&amp;"),0.0),"&amp;$L22&amp;")"</f>
        <v>P10Jan2018107=Pay(Max(1.07388342554359-GBPUSD(10Jan2018),0.0),10Jan2018)</v>
      </c>
    </row>
    <row r="23" spans="2:47">
      <c r="G23" s="44" t="s">
        <v>38</v>
      </c>
      <c r="H23" s="48" t="str">
        <f ca="1">_xll.qlRealMCScript(,G5:G7,H5:H7,M21:W25,TRUE)</f>
        <v>obj_003ee#0003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ca="1">"P"&amp;M7&amp;"=Pay(Max("&amp;M$20&amp;"-"&amp;$M$1&amp;"("&amp;$L23&amp;"),0.0),"&amp;$L23&amp;")"</f>
        <v>P10Apr2018093=Pay(Max(0.925703476661546-GBPUSD(10Apr2018),0.0),10Apr2018)</v>
      </c>
      <c r="N23" s="53" t="str">
        <f ca="1">"P"&amp;N7&amp;"=Pay(Max("&amp;N$20&amp;"-"&amp;$M$1&amp;"("&amp;$L23&amp;"),0.0),"&amp;$L23&amp;")"</f>
        <v>P10Apr2018094=Pay(Max(0.944854702448392-GBPUSD(10Apr2018),0.0),10Apr2018)</v>
      </c>
      <c r="O23" s="53" t="str">
        <f ca="1">"P"&amp;O7&amp;"=Pay(Max("&amp;O$20&amp;"-"&amp;$M$1&amp;"("&amp;$L23&amp;"),0.0),"&amp;$L23&amp;")"</f>
        <v>P10Apr2018096=Pay(Max(0.957224263525545-GBPUSD(10Apr2018),0.0),10Apr2018)</v>
      </c>
      <c r="P23" s="53" t="str">
        <f ca="1">"P"&amp;P7&amp;"=Pay(Max("&amp;P$20&amp;"-"&amp;$M$1&amp;"("&amp;$L23&amp;"),0.0),"&amp;$L23&amp;")"</f>
        <v>P10Apr2018097=Pay(Max(0.97342355466377-GBPUSD(10Apr2018),0.0),10Apr2018)</v>
      </c>
      <c r="Q23" s="53" t="str">
        <f ca="1">"P"&amp;Q7&amp;"=Pay(Max("&amp;Q$20&amp;"-"&amp;$M$1&amp;"("&amp;$L23&amp;"),0.0),"&amp;$L23&amp;")"</f>
        <v>P10Apr2018099=Pay(Max(0.985598257801449-GBPUSD(10Apr2018),0.0),10Apr2018)</v>
      </c>
      <c r="R23" s="53" t="str">
        <f ca="1">"P"&amp;R7&amp;"=Pay(Max("&amp;R$20&amp;"-"&amp;$M$1&amp;"("&amp;$L23&amp;"),0.0),"&amp;$L23&amp;")"</f>
        <v>P10Apr2018100=Pay(Max(1-GBPUSD(10Apr2018),0.0),10Apr2018)</v>
      </c>
      <c r="S23" s="53" t="str">
        <f ca="1">"P"&amp;S7&amp;"=Pay(Max("&amp;S$20&amp;"-"&amp;$M$1&amp;"("&amp;$L23&amp;"),0.0),"&amp;$L23&amp;")"</f>
        <v>P10Apr2018102=Pay(Max(1.01567510182163-GBPUSD(10Apr2018),0.0),10Apr2018)</v>
      </c>
      <c r="T23" s="53" t="str">
        <f ca="1">"P"&amp;T7&amp;"=Pay(Max("&amp;T$20&amp;"-"&amp;$M$1&amp;"("&amp;$L23&amp;"),0.0),"&amp;$L23&amp;")"</f>
        <v>P10Apr2018103=Pay(Max(1.02742363907477-GBPUSD(10Apr2018),0.0),10Apr2018)</v>
      </c>
      <c r="U23" s="53" t="str">
        <f ca="1">"P"&amp;U7&amp;"=Pay(Max("&amp;U$20&amp;"-"&amp;$M$1&amp;"("&amp;$L23&amp;"),0.0),"&amp;$L23&amp;")"</f>
        <v>P10Apr2018104=Pay(Max(1.04306522837098-GBPUSD(10Apr2018),0.0),10Apr2018)</v>
      </c>
      <c r="V23" s="53" t="str">
        <f ca="1">"P"&amp;V7&amp;"=Pay(Max("&amp;V$20&amp;"-"&amp;$M$1&amp;"("&amp;$L23&amp;"),0.0),"&amp;$L23&amp;")"</f>
        <v>P10Apr2018106=Pay(Max(1.0550763709787-GBPUSD(10Apr2018),0.0),10Apr2018)</v>
      </c>
      <c r="W23" s="59" t="str">
        <f ca="1">"P"&amp;W7&amp;"=Pay(Max("&amp;W$20&amp;"-"&amp;$M$1&amp;"("&amp;$L23&amp;"),0.0),"&amp;$L23&amp;")"</f>
        <v>P10Apr2018107=Pay(Max(1.07388342554359-GBPUSD(10Apr2018),0.0),10Apr2018)</v>
      </c>
    </row>
    <row r="24" spans="2:47">
      <c r="B24" s="1" t="s">
        <v>8</v>
      </c>
      <c r="C24" s="2"/>
      <c r="D24" s="17" t="str">
        <f>_xll.qlMultiAssetBSModel(,D4,C20:C22,D20:D22,C13:E15)</f>
        <v>obj_003ef#0003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ca="1">"P"&amp;M8&amp;"=Pay(Max("&amp;M$20&amp;"-"&amp;$M$1&amp;"("&amp;$L24&amp;"),0.0),"&amp;$L24&amp;")"</f>
        <v>P10Jul2018093=Pay(Max(0.925703476661546-GBPUSD(10Jul2018),0.0),10Jul2018)</v>
      </c>
      <c r="N24" s="53" t="str">
        <f ca="1">"P"&amp;N8&amp;"=Pay(Max("&amp;N$20&amp;"-"&amp;$M$1&amp;"("&amp;$L24&amp;"),0.0),"&amp;$L24&amp;")"</f>
        <v>P10Jul2018094=Pay(Max(0.944854702448392-GBPUSD(10Jul2018),0.0),10Jul2018)</v>
      </c>
      <c r="O24" s="53" t="str">
        <f ca="1">"P"&amp;O8&amp;"=Pay(Max("&amp;O$20&amp;"-"&amp;$M$1&amp;"("&amp;$L24&amp;"),0.0),"&amp;$L24&amp;")"</f>
        <v>P10Jul2018096=Pay(Max(0.957224263525545-GBPUSD(10Jul2018),0.0),10Jul2018)</v>
      </c>
      <c r="P24" s="53" t="str">
        <f ca="1">"P"&amp;P8&amp;"=Pay(Max("&amp;P$20&amp;"-"&amp;$M$1&amp;"("&amp;$L24&amp;"),0.0),"&amp;$L24&amp;")"</f>
        <v>P10Jul2018097=Pay(Max(0.97342355466377-GBPUSD(10Jul2018),0.0),10Jul2018)</v>
      </c>
      <c r="Q24" s="53" t="str">
        <f ca="1">"P"&amp;Q8&amp;"=Pay(Max("&amp;Q$20&amp;"-"&amp;$M$1&amp;"("&amp;$L24&amp;"),0.0),"&amp;$L24&amp;")"</f>
        <v>P10Jul2018099=Pay(Max(0.985598257801449-GBPUSD(10Jul2018),0.0),10Jul2018)</v>
      </c>
      <c r="R24" s="53" t="str">
        <f ca="1">"P"&amp;R8&amp;"=Pay(Max("&amp;R$20&amp;"-"&amp;$M$1&amp;"("&amp;$L24&amp;"),0.0),"&amp;$L24&amp;")"</f>
        <v>P10Jul2018100=Pay(Max(1-GBPUSD(10Jul2018),0.0),10Jul2018)</v>
      </c>
      <c r="S24" s="53" t="str">
        <f ca="1">"P"&amp;S8&amp;"=Pay(Max("&amp;S$20&amp;"-"&amp;$M$1&amp;"("&amp;$L24&amp;"),0.0),"&amp;$L24&amp;")"</f>
        <v>P10Jul2018102=Pay(Max(1.01567510182163-GBPUSD(10Jul2018),0.0),10Jul2018)</v>
      </c>
      <c r="T24" s="53" t="str">
        <f ca="1">"P"&amp;T8&amp;"=Pay(Max("&amp;T$20&amp;"-"&amp;$M$1&amp;"("&amp;$L24&amp;"),0.0),"&amp;$L24&amp;")"</f>
        <v>P10Jul2018103=Pay(Max(1.02742363907477-GBPUSD(10Jul2018),0.0),10Jul2018)</v>
      </c>
      <c r="U24" s="53" t="str">
        <f ca="1">"P"&amp;U8&amp;"=Pay(Max("&amp;U$20&amp;"-"&amp;$M$1&amp;"("&amp;$L24&amp;"),0.0),"&amp;$L24&amp;")"</f>
        <v>P10Jul2018104=Pay(Max(1.04306522837098-GBPUSD(10Jul2018),0.0),10Jul2018)</v>
      </c>
      <c r="V24" s="53" t="str">
        <f ca="1">"P"&amp;V8&amp;"=Pay(Max("&amp;V$20&amp;"-"&amp;$M$1&amp;"("&amp;$L24&amp;"),0.0),"&amp;$L24&amp;")"</f>
        <v>P10Jul2018106=Pay(Max(1.0550763709787-GBPUSD(10Jul2018),0.0),10Jul2018)</v>
      </c>
      <c r="W24" s="59" t="str">
        <f ca="1">"P"&amp;W8&amp;"=Pay(Max("&amp;W$20&amp;"-"&amp;$M$1&amp;"("&amp;$L24&amp;"),0.0),"&amp;$L24&amp;")"</f>
        <v>P10Jul2018107=Pay(Max(1.07388342554359-GBPUSD(10Jul2018),0.0),10Jul2018)</v>
      </c>
    </row>
    <row r="25" spans="2:47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ca="1">"P"&amp;M9&amp;"=Pay(Max("&amp;M$20&amp;"-"&amp;$M$1&amp;"("&amp;$L25&amp;"),0.0),"&amp;$L25&amp;")"</f>
        <v>P10Oct2018093=Pay(Max(0.925703476661546-GBPUSD(10Oct2018),0.0),10Oct2018)</v>
      </c>
      <c r="N25" s="74" t="str">
        <f ca="1">"P"&amp;N9&amp;"=Pay(Max("&amp;N$20&amp;"-"&amp;$M$1&amp;"("&amp;$L25&amp;"),0.0),"&amp;$L25&amp;")"</f>
        <v>P10Oct2018094=Pay(Max(0.944854702448392-GBPUSD(10Oct2018),0.0),10Oct2018)</v>
      </c>
      <c r="O25" s="74" t="str">
        <f ca="1">"P"&amp;O9&amp;"=Pay(Max("&amp;O$20&amp;"-"&amp;$M$1&amp;"("&amp;$L25&amp;"),0.0),"&amp;$L25&amp;")"</f>
        <v>P10Oct2018096=Pay(Max(0.957224263525545-GBPUSD(10Oct2018),0.0),10Oct2018)</v>
      </c>
      <c r="P25" s="74" t="str">
        <f ca="1">"P"&amp;P9&amp;"=Pay(Max("&amp;P$20&amp;"-"&amp;$M$1&amp;"("&amp;$L25&amp;"),0.0),"&amp;$L25&amp;")"</f>
        <v>P10Oct2018097=Pay(Max(0.97342355466377-GBPUSD(10Oct2018),0.0),10Oct2018)</v>
      </c>
      <c r="Q25" s="74" t="str">
        <f ca="1">"P"&amp;Q9&amp;"=Pay(Max("&amp;Q$20&amp;"-"&amp;$M$1&amp;"("&amp;$L25&amp;"),0.0),"&amp;$L25&amp;")"</f>
        <v>P10Oct2018099=Pay(Max(0.985598257801449-GBPUSD(10Oct2018),0.0),10Oct2018)</v>
      </c>
      <c r="R25" s="74" t="str">
        <f ca="1">"P"&amp;R9&amp;"=Pay(Max("&amp;R$20&amp;"-"&amp;$M$1&amp;"("&amp;$L25&amp;"),0.0),"&amp;$L25&amp;")"</f>
        <v>P10Oct2018100=Pay(Max(1-GBPUSD(10Oct2018),0.0),10Oct2018)</v>
      </c>
      <c r="S25" s="74" t="str">
        <f ca="1">"P"&amp;S9&amp;"=Pay(Max("&amp;S$20&amp;"-"&amp;$M$1&amp;"("&amp;$L25&amp;"),0.0),"&amp;$L25&amp;")"</f>
        <v>P10Oct2018102=Pay(Max(1.01567510182163-GBPUSD(10Oct2018),0.0),10Oct2018)</v>
      </c>
      <c r="T25" s="74" t="str">
        <f ca="1">"P"&amp;T9&amp;"=Pay(Max("&amp;T$20&amp;"-"&amp;$M$1&amp;"("&amp;$L25&amp;"),0.0),"&amp;$L25&amp;")"</f>
        <v>P10Oct2018103=Pay(Max(1.02742363907477-GBPUSD(10Oct2018),0.0),10Oct2018)</v>
      </c>
      <c r="U25" s="74" t="str">
        <f ca="1">"P"&amp;U9&amp;"=Pay(Max("&amp;U$20&amp;"-"&amp;$M$1&amp;"("&amp;$L25&amp;"),0.0),"&amp;$L25&amp;")"</f>
        <v>P10Oct2018104=Pay(Max(1.04306522837098-GBPUSD(10Oct2018),0.0),10Oct2018)</v>
      </c>
      <c r="V25" s="74" t="str">
        <f ca="1">"P"&amp;V9&amp;"=Pay(Max("&amp;V$20&amp;"-"&amp;$M$1&amp;"("&amp;$L25&amp;"),0.0),"&amp;$L25&amp;")"</f>
        <v>P10Oct2018106=Pay(Max(1.0550763709787-GBPUSD(10Oct2018),0.0),10Oct2018)</v>
      </c>
      <c r="W25" s="61" t="str">
        <f ca="1">"P"&amp;W9&amp;"=Pay(Max("&amp;W$20&amp;"-"&amp;$M$1&amp;"("&amp;$L25&amp;"),0.0),"&amp;$L25&amp;")"</f>
        <v>P10Oct2018107=Pay(Max(1.07388342554359-GBPUSD(10Oct2018),0.0),10Oct2018)</v>
      </c>
    </row>
    <row r="26" spans="2:47">
      <c r="E26" s="223"/>
      <c r="H26" t="str">
        <f>_xll.qlLocalVTSFromGBSProcess(,D20)</f>
        <v>obj_003f0#0003</v>
      </c>
      <c r="I26" s="49"/>
      <c r="M26" s="232" t="str">
        <f ca="1">_xll.ohRangeRetrieveError(M29)</f>
        <v/>
      </c>
      <c r="Y26" t="s">
        <v>100</v>
      </c>
      <c r="AK26" t="s">
        <v>101</v>
      </c>
    </row>
    <row r="27" spans="2:47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  <c r="Y27" t="s">
        <v>31</v>
      </c>
      <c r="AK27" t="s">
        <v>31</v>
      </c>
    </row>
    <row r="28" spans="2:47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ca="1">M20</f>
        <v>0.92570347666154618</v>
      </c>
      <c r="N28" s="78">
        <f ca="1">N20</f>
        <v>0.94485470244839209</v>
      </c>
      <c r="O28" s="78">
        <f ca="1">O20</f>
        <v>0.95722426352554535</v>
      </c>
      <c r="P28" s="78">
        <f ca="1">P20</f>
        <v>0.97342355466376962</v>
      </c>
      <c r="Q28" s="78">
        <f ca="1">Q20</f>
        <v>0.98559825780144861</v>
      </c>
      <c r="R28" s="78">
        <f ca="1">R20</f>
        <v>1</v>
      </c>
      <c r="S28" s="78">
        <f ca="1">S20</f>
        <v>1.0156751018216339</v>
      </c>
      <c r="T28" s="78">
        <f ca="1">T20</f>
        <v>1.0274236390747691</v>
      </c>
      <c r="U28" s="78">
        <f ca="1">U20</f>
        <v>1.0430652283709834</v>
      </c>
      <c r="V28" s="78">
        <f ca="1">V20</f>
        <v>1.0550763709786988</v>
      </c>
      <c r="W28" s="67">
        <f ca="1">W20</f>
        <v>1.0738834255435867</v>
      </c>
      <c r="Y28">
        <v>0.94393541148952453</v>
      </c>
      <c r="Z28">
        <v>0.95715629806923241</v>
      </c>
      <c r="AA28">
        <v>0.965943888454602</v>
      </c>
      <c r="AB28">
        <v>0.97817092352916069</v>
      </c>
      <c r="AC28">
        <v>0.9877508468104681</v>
      </c>
      <c r="AD28">
        <v>1</v>
      </c>
      <c r="AE28">
        <v>1.0142661974899161</v>
      </c>
      <c r="AF28">
        <v>1.0256213494873978</v>
      </c>
      <c r="AG28">
        <v>1.0410959182271773</v>
      </c>
      <c r="AH28">
        <v>1.0531383740251883</v>
      </c>
      <c r="AI28">
        <v>1.0716573495212076</v>
      </c>
      <c r="AK28">
        <v>0.92570347666154618</v>
      </c>
      <c r="AL28">
        <v>0.94485470244839209</v>
      </c>
      <c r="AM28">
        <v>0.95722426352554535</v>
      </c>
      <c r="AN28">
        <v>0.97342355466376962</v>
      </c>
      <c r="AO28">
        <v>0.98559825780144861</v>
      </c>
      <c r="AP28">
        <v>1</v>
      </c>
      <c r="AQ28">
        <v>1.0156751018216339</v>
      </c>
      <c r="AR28">
        <v>1.0274236390747691</v>
      </c>
      <c r="AS28">
        <v>1.0430652283709834</v>
      </c>
      <c r="AT28">
        <v>1.0550763709786988</v>
      </c>
      <c r="AU28">
        <v>1.0738834255435867</v>
      </c>
    </row>
    <row r="29" spans="2:47">
      <c r="B29" s="7" t="s">
        <v>11</v>
      </c>
      <c r="C29" s="31"/>
      <c r="D29" s="9" t="str">
        <f>_xll.qlSchedule(,D2,D27,D28)</f>
        <v>obj_003f1#0003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>
        <f ca="1">_xll.qlRealMCScriptNPV($H$22,$D$35,"C"&amp;M5,$D$36:$D$38)</f>
        <v>7.4296523338459361E-2</v>
      </c>
      <c r="N29" s="80">
        <f ca="1">_xll.qlRealMCScriptNPV($H$22,$D$35,"C"&amp;N5,$D$36:$D$38)</f>
        <v>5.514529755161602E-2</v>
      </c>
      <c r="O29" s="80">
        <f ca="1">_xll.qlRealMCScriptNPV($H$22,$D$35,"C"&amp;O5,$D$36:$D$38)</f>
        <v>4.2775736474465129E-2</v>
      </c>
      <c r="P29" s="80">
        <f ca="1">_xll.qlRealMCScriptNPV($H$22,$D$35,"C"&amp;P5,$D$36:$D$38)</f>
        <v>2.6576445336224577E-2</v>
      </c>
      <c r="Q29" s="80">
        <f ca="1">_xll.qlRealMCScriptNPV($H$22,$D$35,"C"&amp;Q5,$D$36:$D$38)</f>
        <v>1.4401742198547E-2</v>
      </c>
      <c r="R29" s="80">
        <f ca="1">_xll.qlRealMCScriptNPV($H$22,$D$35,"C"&amp;R5,$D$36:$D$38)</f>
        <v>0</v>
      </c>
      <c r="S29" s="80">
        <f ca="1">_xll.qlRealMCScriptNPV($H$22,$D$35,"C"&amp;S5,$D$36:$D$38)</f>
        <v>0</v>
      </c>
      <c r="T29" s="80">
        <f ca="1">_xll.qlRealMCScriptNPV($H$22,$D$35,"C"&amp;T5,$D$36:$D$38)</f>
        <v>0</v>
      </c>
      <c r="U29" s="80">
        <f ca="1">_xll.qlRealMCScriptNPV($H$22,$D$35,"C"&amp;U5,$D$36:$D$38)</f>
        <v>0</v>
      </c>
      <c r="V29" s="80">
        <f ca="1">_xll.qlRealMCScriptNPV($H$22,$D$35,"C"&amp;V5,$D$36:$D$38)</f>
        <v>0</v>
      </c>
      <c r="W29" s="81">
        <f ca="1">_xll.qlRealMCScriptNPV($H$22,$D$35,"C"&amp;W5,$D$36:$D$38)</f>
        <v>0</v>
      </c>
      <c r="Y29">
        <v>5.6084069589733235E-2</v>
      </c>
      <c r="Z29">
        <v>4.2961866733722716E-2</v>
      </c>
      <c r="AA29">
        <v>3.4382502755686363E-2</v>
      </c>
      <c r="AB29">
        <v>2.297722231581072E-2</v>
      </c>
      <c r="AC29">
        <v>1.514381824615298E-2</v>
      </c>
      <c r="AD29">
        <v>7.6452992843229917E-3</v>
      </c>
      <c r="AE29">
        <v>2.9494456605267654E-3</v>
      </c>
      <c r="AF29">
        <v>1.300318814015151E-3</v>
      </c>
      <c r="AG29">
        <v>4.2739791078657874E-4</v>
      </c>
      <c r="AH29">
        <v>1.9279530693719045E-4</v>
      </c>
      <c r="AI29">
        <v>6.2374091097395357E-5</v>
      </c>
      <c r="AK29">
        <v>7.432560113104221E-2</v>
      </c>
      <c r="AL29">
        <v>5.5286006644220287E-2</v>
      </c>
      <c r="AM29">
        <v>4.3179666281276091E-2</v>
      </c>
      <c r="AN29">
        <v>2.8086512510790432E-2</v>
      </c>
      <c r="AO29">
        <v>1.8103345667828234E-2</v>
      </c>
      <c r="AP29">
        <v>9.0634563189751997E-3</v>
      </c>
      <c r="AQ29">
        <v>3.3584514349826074E-3</v>
      </c>
      <c r="AR29">
        <v>1.4158185860676071E-3</v>
      </c>
      <c r="AS29">
        <v>4.2968924258271002E-4</v>
      </c>
      <c r="AT29">
        <v>1.7590130375733982E-4</v>
      </c>
      <c r="AU29">
        <v>5.786928799995903E-5</v>
      </c>
    </row>
    <row r="30" spans="2:47">
      <c r="B30" s="7" t="s">
        <v>12</v>
      </c>
      <c r="C30" s="31"/>
      <c r="D30" s="33">
        <v>10000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>
        <f ca="1">_xll.qlRealMCScriptNPV($H$22,$D$35,"C"&amp;M6,$D$36:$D$38)</f>
        <v>7.4296523338459361E-2</v>
      </c>
      <c r="N30" s="83">
        <f ca="1">_xll.qlRealMCScriptNPV($H$22,$D$35,"C"&amp;N6,$D$36:$D$38)</f>
        <v>5.514529755161602E-2</v>
      </c>
      <c r="O30" s="83">
        <f ca="1">_xll.qlRealMCScriptNPV($H$22,$D$35,"C"&amp;O6,$D$36:$D$38)</f>
        <v>4.2775736474465129E-2</v>
      </c>
      <c r="P30" s="83">
        <f ca="1">_xll.qlRealMCScriptNPV($H$22,$D$35,"C"&amp;P6,$D$36:$D$38)</f>
        <v>2.6576445336224577E-2</v>
      </c>
      <c r="Q30" s="83">
        <f ca="1">_xll.qlRealMCScriptNPV($H$22,$D$35,"C"&amp;Q6,$D$36:$D$38)</f>
        <v>1.4401742198547E-2</v>
      </c>
      <c r="R30" s="83">
        <f ca="1">_xll.qlRealMCScriptNPV($H$22,$D$35,"C"&amp;R6,$D$36:$D$38)</f>
        <v>0</v>
      </c>
      <c r="S30" s="83">
        <f ca="1">_xll.qlRealMCScriptNPV($H$22,$D$35,"C"&amp;S6,$D$36:$D$38)</f>
        <v>0</v>
      </c>
      <c r="T30" s="83">
        <f ca="1">_xll.qlRealMCScriptNPV($H$22,$D$35,"C"&amp;T6,$D$36:$D$38)</f>
        <v>0</v>
      </c>
      <c r="U30" s="83">
        <f ca="1">_xll.qlRealMCScriptNPV($H$22,$D$35,"C"&amp;U6,$D$36:$D$38)</f>
        <v>0</v>
      </c>
      <c r="V30" s="83">
        <f ca="1">_xll.qlRealMCScriptNPV($H$22,$D$35,"C"&amp;V6,$D$36:$D$38)</f>
        <v>0</v>
      </c>
      <c r="W30" s="84">
        <f ca="1">_xll.qlRealMCScriptNPV($H$22,$D$35,"C"&amp;W6,$D$36:$D$38)</f>
        <v>0</v>
      </c>
      <c r="Y30">
        <v>5.6725679011178087E-2</v>
      </c>
      <c r="Z30">
        <v>4.4326926670428334E-2</v>
      </c>
      <c r="AA30">
        <v>3.6547178117820149E-2</v>
      </c>
      <c r="AB30">
        <v>2.6733537273500082E-2</v>
      </c>
      <c r="AC30">
        <v>2.0143156555940185E-2</v>
      </c>
      <c r="AD30">
        <v>1.342998239078789E-2</v>
      </c>
      <c r="AE30">
        <v>7.9777291457377147E-3</v>
      </c>
      <c r="AF30">
        <v>5.1683634214551794E-3</v>
      </c>
      <c r="AG30">
        <v>2.8306898526590037E-3</v>
      </c>
      <c r="AH30">
        <v>1.7907128737011011E-3</v>
      </c>
      <c r="AI30">
        <v>8.8937129014053011E-4</v>
      </c>
      <c r="AK30">
        <v>7.5435971481789488E-2</v>
      </c>
      <c r="AL30">
        <v>5.7379124884884392E-2</v>
      </c>
      <c r="AM30">
        <v>4.6263187863954155E-2</v>
      </c>
      <c r="AN30">
        <v>3.2839673337009274E-2</v>
      </c>
      <c r="AO30">
        <v>2.4019337605620954E-2</v>
      </c>
      <c r="AP30">
        <v>1.5565859556323213E-2</v>
      </c>
      <c r="AQ30">
        <v>8.9983548056266644E-3</v>
      </c>
      <c r="AR30">
        <v>5.7224480367800432E-3</v>
      </c>
      <c r="AS30">
        <v>3.0414836056113638E-3</v>
      </c>
      <c r="AT30">
        <v>1.8790890488775557E-3</v>
      </c>
      <c r="AU30">
        <v>9.2415942096374902E-4</v>
      </c>
    </row>
    <row r="31" spans="2:47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>
        <f ca="1">_xll.qlRealMCScriptNPV($H$22,$D$35,"C"&amp;M7,$D$36:$D$38)</f>
        <v>7.4296523338459361E-2</v>
      </c>
      <c r="N31" s="83">
        <f ca="1">_xll.qlRealMCScriptNPV($H$22,$D$35,"C"&amp;N7,$D$36:$D$38)</f>
        <v>5.514529755161602E-2</v>
      </c>
      <c r="O31" s="83">
        <f ca="1">_xll.qlRealMCScriptNPV($H$22,$D$35,"C"&amp;O7,$D$36:$D$38)</f>
        <v>4.2775736474465129E-2</v>
      </c>
      <c r="P31" s="83">
        <f ca="1">_xll.qlRealMCScriptNPV($H$22,$D$35,"C"&amp;P7,$D$36:$D$38)</f>
        <v>2.6576445336224577E-2</v>
      </c>
      <c r="Q31" s="83">
        <f ca="1">_xll.qlRealMCScriptNPV($H$22,$D$35,"C"&amp;Q7,$D$36:$D$38)</f>
        <v>1.4401742198547E-2</v>
      </c>
      <c r="R31" s="83">
        <f ca="1">_xll.qlRealMCScriptNPV($H$22,$D$35,"C"&amp;R7,$D$36:$D$38)</f>
        <v>0</v>
      </c>
      <c r="S31" s="83">
        <f ca="1">_xll.qlRealMCScriptNPV($H$22,$D$35,"C"&amp;S7,$D$36:$D$38)</f>
        <v>0</v>
      </c>
      <c r="T31" s="83">
        <f ca="1">_xll.qlRealMCScriptNPV($H$22,$D$35,"C"&amp;T7,$D$36:$D$38)</f>
        <v>0</v>
      </c>
      <c r="U31" s="83">
        <f ca="1">_xll.qlRealMCScriptNPV($H$22,$D$35,"C"&amp;U7,$D$36:$D$38)</f>
        <v>0</v>
      </c>
      <c r="V31" s="83">
        <f ca="1">_xll.qlRealMCScriptNPV($H$22,$D$35,"C"&amp;V7,$D$36:$D$38)</f>
        <v>0</v>
      </c>
      <c r="W31" s="84">
        <f ca="1">_xll.qlRealMCScriptNPV($H$22,$D$35,"C"&amp;W7,$D$36:$D$38)</f>
        <v>0</v>
      </c>
      <c r="Y31">
        <v>5.951421937058702E-2</v>
      </c>
      <c r="Z31">
        <v>4.8277381642115924E-2</v>
      </c>
      <c r="AA31">
        <v>4.1366882318871E-2</v>
      </c>
      <c r="AB31">
        <v>3.268512997553772E-2</v>
      </c>
      <c r="AC31">
        <v>2.6713444543430939E-2</v>
      </c>
      <c r="AD31">
        <v>2.0241770494501401E-2</v>
      </c>
      <c r="AE31">
        <v>1.436833002366943E-2</v>
      </c>
      <c r="AF31">
        <v>1.0826317417554871E-2</v>
      </c>
      <c r="AG31">
        <v>7.3418099415085434E-3</v>
      </c>
      <c r="AH31">
        <v>5.4645152001902304E-3</v>
      </c>
      <c r="AI31">
        <v>3.4963300233265991E-3</v>
      </c>
      <c r="AK31">
        <v>7.825097123812208E-2</v>
      </c>
      <c r="AL31">
        <v>6.1354716138084402E-2</v>
      </c>
      <c r="AM31">
        <v>5.1097568675655874E-2</v>
      </c>
      <c r="AN31">
        <v>3.8766534090774379E-2</v>
      </c>
      <c r="AO31">
        <v>3.058541811449627E-2</v>
      </c>
      <c r="AP31">
        <v>2.233887739428439E-2</v>
      </c>
      <c r="AQ31">
        <v>1.5248311490134909E-2</v>
      </c>
      <c r="AR31">
        <v>1.1212264822169795E-2</v>
      </c>
      <c r="AS31">
        <v>7.3457416558245069E-3</v>
      </c>
      <c r="AT31">
        <v>5.285462350429199E-3</v>
      </c>
      <c r="AU31">
        <v>3.1879783532695934E-3</v>
      </c>
    </row>
    <row r="32" spans="2:47">
      <c r="B32" s="7" t="s">
        <v>14</v>
      </c>
      <c r="C32" s="31"/>
      <c r="D32" s="32" t="b">
        <v>1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>
        <f ca="1">_xll.qlRealMCScriptNPV($H$22,$D$35,"C"&amp;M8,$D$36:$D$38)</f>
        <v>7.4296523338459361E-2</v>
      </c>
      <c r="N32" s="83">
        <f ca="1">_xll.qlRealMCScriptNPV($H$22,$D$35,"C"&amp;N8,$D$36:$D$38)</f>
        <v>5.514529755161602E-2</v>
      </c>
      <c r="O32" s="83">
        <f ca="1">_xll.qlRealMCScriptNPV($H$22,$D$35,"C"&amp;O8,$D$36:$D$38)</f>
        <v>4.2775736474465129E-2</v>
      </c>
      <c r="P32" s="83">
        <f ca="1">_xll.qlRealMCScriptNPV($H$22,$D$35,"C"&amp;P8,$D$36:$D$38)</f>
        <v>2.6576445336224577E-2</v>
      </c>
      <c r="Q32" s="83">
        <f ca="1">_xll.qlRealMCScriptNPV($H$22,$D$35,"C"&amp;Q8,$D$36:$D$38)</f>
        <v>1.4401742198547E-2</v>
      </c>
      <c r="R32" s="83">
        <f ca="1">_xll.qlRealMCScriptNPV($H$22,$D$35,"C"&amp;R8,$D$36:$D$38)</f>
        <v>0</v>
      </c>
      <c r="S32" s="83">
        <f ca="1">_xll.qlRealMCScriptNPV($H$22,$D$35,"C"&amp;S8,$D$36:$D$38)</f>
        <v>0</v>
      </c>
      <c r="T32" s="83">
        <f ca="1">_xll.qlRealMCScriptNPV($H$22,$D$35,"C"&amp;T8,$D$36:$D$38)</f>
        <v>0</v>
      </c>
      <c r="U32" s="83">
        <f ca="1">_xll.qlRealMCScriptNPV($H$22,$D$35,"C"&amp;U8,$D$36:$D$38)</f>
        <v>0</v>
      </c>
      <c r="V32" s="83">
        <f ca="1">_xll.qlRealMCScriptNPV($H$22,$D$35,"C"&amp;V8,$D$36:$D$38)</f>
        <v>0</v>
      </c>
      <c r="W32" s="84">
        <f ca="1">_xll.qlRealMCScriptNPV($H$22,$D$35,"C"&amp;W8,$D$36:$D$38)</f>
        <v>0</v>
      </c>
      <c r="Y32">
        <v>6.2610107056351713E-2</v>
      </c>
      <c r="Z32">
        <v>5.202070746204869E-2</v>
      </c>
      <c r="AA32">
        <v>4.5512006394092426E-2</v>
      </c>
      <c r="AB32">
        <v>3.7266713733186206E-2</v>
      </c>
      <c r="AC32">
        <v>3.1546303488101314E-2</v>
      </c>
      <c r="AD32">
        <v>2.5274946701922738E-2</v>
      </c>
      <c r="AE32">
        <v>1.9331575764709265E-2</v>
      </c>
      <c r="AF32">
        <v>1.5532055199129329E-2</v>
      </c>
      <c r="AG32">
        <v>1.1447016766065587E-2</v>
      </c>
      <c r="AH32">
        <v>9.030738317438506E-3</v>
      </c>
      <c r="AI32">
        <v>6.3294814268593383E-3</v>
      </c>
      <c r="AK32">
        <v>8.1487610092310592E-2</v>
      </c>
      <c r="AL32">
        <v>6.5462567078448081E-2</v>
      </c>
      <c r="AM32">
        <v>5.5778406421011832E-2</v>
      </c>
      <c r="AN32">
        <v>4.4098952754570181E-2</v>
      </c>
      <c r="AO32">
        <v>3.6310880728634629E-2</v>
      </c>
      <c r="AP32">
        <v>2.8228388834448184E-2</v>
      </c>
      <c r="AQ32">
        <v>2.0965893387632478E-2</v>
      </c>
      <c r="AR32">
        <v>1.6514031798603106E-2</v>
      </c>
      <c r="AS32">
        <v>1.181776888756674E-2</v>
      </c>
      <c r="AT32">
        <v>9.063492777408054E-3</v>
      </c>
      <c r="AU32">
        <v>5.9912829465827546E-3</v>
      </c>
    </row>
    <row r="33" spans="2:47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>
        <f ca="1">_xll.qlRealMCScriptNPV($H$22,$D$35,"C"&amp;M9,$D$36:$D$38)</f>
        <v>7.4296523338459361E-2</v>
      </c>
      <c r="N33" s="86">
        <f ca="1">_xll.qlRealMCScriptNPV($H$22,$D$35,"C"&amp;N9,$D$36:$D$38)</f>
        <v>5.514529755161602E-2</v>
      </c>
      <c r="O33" s="86">
        <f ca="1">_xll.qlRealMCScriptNPV($H$22,$D$35,"C"&amp;O9,$D$36:$D$38)</f>
        <v>4.2775736474465129E-2</v>
      </c>
      <c r="P33" s="86">
        <f ca="1">_xll.qlRealMCScriptNPV($H$22,$D$35,"C"&amp;P9,$D$36:$D$38)</f>
        <v>2.6576445336224577E-2</v>
      </c>
      <c r="Q33" s="86">
        <f ca="1">_xll.qlRealMCScriptNPV($H$22,$D$35,"C"&amp;Q9,$D$36:$D$38)</f>
        <v>1.4401742198547E-2</v>
      </c>
      <c r="R33" s="86">
        <f ca="1">_xll.qlRealMCScriptNPV($H$22,$D$35,"C"&amp;R9,$D$36:$D$38)</f>
        <v>0</v>
      </c>
      <c r="S33" s="86">
        <f ca="1">_xll.qlRealMCScriptNPV($H$22,$D$35,"C"&amp;S9,$D$36:$D$38)</f>
        <v>0</v>
      </c>
      <c r="T33" s="86">
        <f ca="1">_xll.qlRealMCScriptNPV($H$22,$D$35,"C"&amp;T9,$D$36:$D$38)</f>
        <v>0</v>
      </c>
      <c r="U33" s="86">
        <f ca="1">_xll.qlRealMCScriptNPV($H$22,$D$35,"C"&amp;U9,$D$36:$D$38)</f>
        <v>0</v>
      </c>
      <c r="V33" s="86">
        <f ca="1">_xll.qlRealMCScriptNPV($H$22,$D$35,"C"&amp;V9,$D$36:$D$38)</f>
        <v>0</v>
      </c>
      <c r="W33" s="87">
        <f ca="1">_xll.qlRealMCScriptNPV($H$22,$D$35,"C"&amp;W9,$D$36:$D$38)</f>
        <v>0</v>
      </c>
      <c r="Y33">
        <v>6.5780516936683478E-2</v>
      </c>
      <c r="Z33">
        <v>5.5768083640131125E-2</v>
      </c>
      <c r="AA33">
        <v>4.9585325557518593E-2</v>
      </c>
      <c r="AB33">
        <v>4.1728248988105301E-2</v>
      </c>
      <c r="AC33">
        <v>3.6224713532649049E-2</v>
      </c>
      <c r="AD33">
        <v>3.007464155296663E-2</v>
      </c>
      <c r="AE33">
        <v>2.4060797453304798E-2</v>
      </c>
      <c r="AF33">
        <v>2.00923423529316E-2</v>
      </c>
      <c r="AG33">
        <v>1.573692020322319E-2</v>
      </c>
      <c r="AH33">
        <v>1.3023411285520627E-2</v>
      </c>
      <c r="AI33">
        <v>9.7985678118539324E-3</v>
      </c>
      <c r="AK33">
        <v>8.481656205721444E-2</v>
      </c>
      <c r="AL33">
        <v>6.9272364313189325E-2</v>
      </c>
      <c r="AM33">
        <v>5.9889727761618827E-2</v>
      </c>
      <c r="AN33">
        <v>4.8554291460727372E-2</v>
      </c>
      <c r="AO33">
        <v>4.0869353497051654E-2</v>
      </c>
      <c r="AP33">
        <v>3.2814815529084773E-2</v>
      </c>
      <c r="AQ33">
        <v>2.5389787014788404E-2</v>
      </c>
      <c r="AR33">
        <v>2.0742202493707819E-2</v>
      </c>
      <c r="AS33">
        <v>1.5707622963013135E-2</v>
      </c>
      <c r="AT33">
        <v>1.2621276294445706E-2</v>
      </c>
      <c r="AU33">
        <v>8.9215445424491308E-3</v>
      </c>
    </row>
    <row r="34" spans="2:47">
      <c r="B34" s="7" t="s">
        <v>16</v>
      </c>
      <c r="C34" s="31"/>
      <c r="D34" s="32" t="b">
        <v>0</v>
      </c>
      <c r="E34" s="161"/>
    </row>
    <row r="35" spans="2:47">
      <c r="B35" s="10" t="s">
        <v>17</v>
      </c>
      <c r="C35" s="26"/>
      <c r="D35" s="218" t="str">
        <f>_xll.qlRealMCSimulation(,D24,B40:B97,B40:B97,D30,D31,D32,D33,D34)</f>
        <v>obj_003f2#0003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  <c r="Y35" t="s">
        <v>31</v>
      </c>
      <c r="AK35" t="s">
        <v>31</v>
      </c>
    </row>
    <row r="36" spans="2:47">
      <c r="B36" s="13" t="s">
        <v>18</v>
      </c>
      <c r="C36" s="24"/>
      <c r="D36" s="235" t="s">
        <v>165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ca="1">M28</f>
        <v>0.92570347666154618</v>
      </c>
      <c r="N36" s="78">
        <f ca="1">N28</f>
        <v>0.94485470244839209</v>
      </c>
      <c r="O36" s="78">
        <f ca="1">O28</f>
        <v>0.95722426352554535</v>
      </c>
      <c r="P36" s="78">
        <f ca="1">P28</f>
        <v>0.97342355466376962</v>
      </c>
      <c r="Q36" s="78">
        <f ca="1">Q28</f>
        <v>0.98559825780144861</v>
      </c>
      <c r="R36" s="78">
        <f ca="1">R28</f>
        <v>1</v>
      </c>
      <c r="S36" s="78">
        <f ca="1">S28</f>
        <v>1.0156751018216339</v>
      </c>
      <c r="T36" s="78">
        <f ca="1">T28</f>
        <v>1.0274236390747691</v>
      </c>
      <c r="U36" s="78">
        <f ca="1">U28</f>
        <v>1.0430652283709834</v>
      </c>
      <c r="V36" s="78">
        <f ca="1">V28</f>
        <v>1.0550763709786988</v>
      </c>
      <c r="W36" s="67">
        <f ca="1">W28</f>
        <v>1.0738834255435867</v>
      </c>
      <c r="Y36">
        <v>0.94393541148952453</v>
      </c>
      <c r="Z36">
        <v>0.95715629806923241</v>
      </c>
      <c r="AA36">
        <v>0.965943888454602</v>
      </c>
      <c r="AB36">
        <v>0.97817092352916069</v>
      </c>
      <c r="AC36">
        <v>0.9877508468104681</v>
      </c>
      <c r="AD36">
        <v>1</v>
      </c>
      <c r="AE36">
        <v>1.0142661974899161</v>
      </c>
      <c r="AF36">
        <v>1.0256213494873978</v>
      </c>
      <c r="AG36">
        <v>1.0410959182271773</v>
      </c>
      <c r="AH36">
        <v>1.0531383740251883</v>
      </c>
      <c r="AI36">
        <v>1.0716573495212076</v>
      </c>
      <c r="AK36">
        <v>0.92570347666154618</v>
      </c>
      <c r="AL36">
        <v>0.94485470244839209</v>
      </c>
      <c r="AM36">
        <v>0.95722426352554535</v>
      </c>
      <c r="AN36">
        <v>0.97342355466376962</v>
      </c>
      <c r="AO36">
        <v>0.98559825780144861</v>
      </c>
      <c r="AP36">
        <v>1</v>
      </c>
      <c r="AQ36">
        <v>1.0156751018216339</v>
      </c>
      <c r="AR36">
        <v>1.0274236390747691</v>
      </c>
      <c r="AS36">
        <v>1.0430652283709834</v>
      </c>
      <c r="AT36">
        <v>1.0550763709786988</v>
      </c>
      <c r="AU36">
        <v>1.0738834255435867</v>
      </c>
    </row>
    <row r="37" spans="2:47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>
        <f ca="1">_xll.qlRealMCScriptNPV($H$23,$D$35,"P"&amp;M5,$D$36:$D$38)</f>
        <v>0</v>
      </c>
      <c r="N37" s="80">
        <f ca="1">_xll.qlRealMCScriptNPV($H$23,$D$35,"P"&amp;N5,$D$36:$D$38)</f>
        <v>0</v>
      </c>
      <c r="O37" s="80">
        <f ca="1">_xll.qlRealMCScriptNPV($H$23,$D$35,"P"&amp;O5,$D$36:$D$38)</f>
        <v>0</v>
      </c>
      <c r="P37" s="80">
        <f ca="1">_xll.qlRealMCScriptNPV($H$23,$D$35,"P"&amp;P5,$D$36:$D$38)</f>
        <v>0</v>
      </c>
      <c r="Q37" s="80">
        <f ca="1">_xll.qlRealMCScriptNPV($H$23,$D$35,"P"&amp;Q5,$D$36:$D$38)</f>
        <v>0</v>
      </c>
      <c r="R37" s="80">
        <f ca="1">_xll.qlRealMCScriptNPV($H$23,$D$35,"P"&amp;R5,$D$36:$D$38)</f>
        <v>0</v>
      </c>
      <c r="S37" s="80">
        <f ca="1">_xll.qlRealMCScriptNPV($H$23,$D$35,"P"&amp;S5,$D$36:$D$38)</f>
        <v>1.5675101821631131E-2</v>
      </c>
      <c r="T37" s="80">
        <f ca="1">_xll.qlRealMCScriptNPV($H$23,$D$35,"P"&amp;T5,$D$36:$D$38)</f>
        <v>2.7423639074774627E-2</v>
      </c>
      <c r="U37" s="80">
        <f ca="1">_xll.qlRealMCScriptNPV($H$23,$D$35,"P"&amp;U5,$D$36:$D$38)</f>
        <v>4.3065228370989334E-2</v>
      </c>
      <c r="V37" s="80">
        <f ca="1">_xll.qlRealMCScriptNPV($H$23,$D$35,"P"&amp;V5,$D$36:$D$38)</f>
        <v>5.507637097870817E-2</v>
      </c>
      <c r="W37" s="81">
        <f ca="1">_xll.qlRealMCScriptNPV($H$23,$D$35,"P"&amp;W5,$D$36:$D$38)</f>
        <v>7.3883425543603887E-2</v>
      </c>
      <c r="Y37">
        <v>2.16120421845182E-5</v>
      </c>
      <c r="Z37">
        <v>1.2029576588123048E-4</v>
      </c>
      <c r="AA37">
        <v>3.2852217321495869E-4</v>
      </c>
      <c r="AB37">
        <v>1.150276807898368E-3</v>
      </c>
      <c r="AC37">
        <v>2.8967960195475186E-3</v>
      </c>
      <c r="AD37">
        <v>7.6474302472494841E-3</v>
      </c>
      <c r="AE37">
        <v>1.7217774113373406E-2</v>
      </c>
      <c r="AF37">
        <v>2.6923799264341592E-2</v>
      </c>
      <c r="AG37">
        <v>4.1525447100893106E-2</v>
      </c>
      <c r="AH37">
        <v>5.333330029505412E-2</v>
      </c>
      <c r="AI37">
        <v>7.1721854575234154E-2</v>
      </c>
      <c r="AK37">
        <v>3.1358767585976863E-5</v>
      </c>
      <c r="AL37">
        <v>1.4299006761017786E-4</v>
      </c>
      <c r="AM37">
        <v>4.0621078181895658E-4</v>
      </c>
      <c r="AN37">
        <v>1.5123481495583602E-3</v>
      </c>
      <c r="AO37">
        <v>3.7038844442752327E-3</v>
      </c>
      <c r="AP37">
        <v>9.0657372939731262E-3</v>
      </c>
      <c r="AQ37">
        <v>1.9035834231610468E-2</v>
      </c>
      <c r="AR37">
        <v>2.8841738635835595E-2</v>
      </c>
      <c r="AS37">
        <v>4.3497198588560701E-2</v>
      </c>
      <c r="AT37">
        <v>5.5254553257455381E-2</v>
      </c>
      <c r="AU37">
        <v>7.3943575806588155E-2</v>
      </c>
    </row>
    <row r="38" spans="2:47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>
        <f ca="1">_xll.qlRealMCScriptNPV($H$23,$D$35,"P"&amp;M6,$D$36:$D$38)</f>
        <v>0</v>
      </c>
      <c r="N38" s="83">
        <f ca="1">_xll.qlRealMCScriptNPV($H$23,$D$35,"P"&amp;N6,$D$36:$D$38)</f>
        <v>0</v>
      </c>
      <c r="O38" s="83">
        <f ca="1">_xll.qlRealMCScriptNPV($H$23,$D$35,"P"&amp;O6,$D$36:$D$38)</f>
        <v>0</v>
      </c>
      <c r="P38" s="83">
        <f ca="1">_xll.qlRealMCScriptNPV($H$23,$D$35,"P"&amp;P6,$D$36:$D$38)</f>
        <v>0</v>
      </c>
      <c r="Q38" s="83">
        <f ca="1">_xll.qlRealMCScriptNPV($H$23,$D$35,"P"&amp;Q6,$D$36:$D$38)</f>
        <v>0</v>
      </c>
      <c r="R38" s="83">
        <f ca="1">_xll.qlRealMCScriptNPV($H$23,$D$35,"P"&amp;R6,$D$36:$D$38)</f>
        <v>0</v>
      </c>
      <c r="S38" s="83">
        <f ca="1">_xll.qlRealMCScriptNPV($H$23,$D$35,"P"&amp;S6,$D$36:$D$38)</f>
        <v>1.5675101821631131E-2</v>
      </c>
      <c r="T38" s="83">
        <f ca="1">_xll.qlRealMCScriptNPV($H$23,$D$35,"P"&amp;T6,$D$36:$D$38)</f>
        <v>2.7423639074774627E-2</v>
      </c>
      <c r="U38" s="83">
        <f ca="1">_xll.qlRealMCScriptNPV($H$23,$D$35,"P"&amp;U6,$D$36:$D$38)</f>
        <v>4.3065228370989334E-2</v>
      </c>
      <c r="V38" s="83">
        <f ca="1">_xll.qlRealMCScriptNPV($H$23,$D$35,"P"&amp;V6,$D$36:$D$38)</f>
        <v>5.507637097870817E-2</v>
      </c>
      <c r="W38" s="84">
        <f ca="1">_xll.qlRealMCScriptNPV($H$23,$D$35,"P"&amp;W6,$D$36:$D$38)</f>
        <v>7.3883425543603887E-2</v>
      </c>
      <c r="Y38">
        <v>6.7480734423072317E-4</v>
      </c>
      <c r="Z38">
        <v>1.4969415831878287E-3</v>
      </c>
      <c r="AA38">
        <v>2.5047834159497794E-3</v>
      </c>
      <c r="AB38">
        <v>4.9181776461887676E-3</v>
      </c>
      <c r="AC38">
        <v>7.9077202099357303E-3</v>
      </c>
      <c r="AD38">
        <v>1.3443699234315471E-2</v>
      </c>
      <c r="AE38">
        <v>2.2257643479185282E-2</v>
      </c>
      <c r="AF38">
        <v>3.0803429752382733E-2</v>
      </c>
      <c r="AG38">
        <v>4.3940324923366567E-2</v>
      </c>
      <c r="AH38">
        <v>5.4942803742418778E-2</v>
      </c>
      <c r="AI38">
        <v>7.2560437654878351E-2</v>
      </c>
      <c r="AK38">
        <v>1.1572104760507473E-3</v>
      </c>
      <c r="AL38">
        <v>2.2515896659919027E-3</v>
      </c>
      <c r="AM38">
        <v>3.505213722214504E-3</v>
      </c>
      <c r="AN38">
        <v>6.2809903334944154E-3</v>
      </c>
      <c r="AO38">
        <v>9.6353577397852806E-3</v>
      </c>
      <c r="AP38">
        <v>1.5583621889038514E-2</v>
      </c>
      <c r="AQ38">
        <v>2.4691218959971801E-2</v>
      </c>
      <c r="AR38">
        <v>3.3163849444265328E-2</v>
      </c>
      <c r="AS38">
        <v>4.6124474309306537E-2</v>
      </c>
      <c r="AT38">
        <v>5.6973222360292945E-2</v>
      </c>
      <c r="AU38">
        <v>7.4825347297269154E-2</v>
      </c>
    </row>
    <row r="39" spans="2:47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>
        <f ca="1">_xll.qlRealMCScriptNPV($H$23,$D$35,"P"&amp;M7,$D$36:$D$38)</f>
        <v>0</v>
      </c>
      <c r="N39" s="83">
        <f ca="1">_xll.qlRealMCScriptNPV($H$23,$D$35,"P"&amp;N7,$D$36:$D$38)</f>
        <v>0</v>
      </c>
      <c r="O39" s="83">
        <f ca="1">_xll.qlRealMCScriptNPV($H$23,$D$35,"P"&amp;O7,$D$36:$D$38)</f>
        <v>0</v>
      </c>
      <c r="P39" s="83">
        <f ca="1">_xll.qlRealMCScriptNPV($H$23,$D$35,"P"&amp;P7,$D$36:$D$38)</f>
        <v>0</v>
      </c>
      <c r="Q39" s="83">
        <f ca="1">_xll.qlRealMCScriptNPV($H$23,$D$35,"P"&amp;Q7,$D$36:$D$38)</f>
        <v>0</v>
      </c>
      <c r="R39" s="83">
        <f ca="1">_xll.qlRealMCScriptNPV($H$23,$D$35,"P"&amp;R7,$D$36:$D$38)</f>
        <v>0</v>
      </c>
      <c r="S39" s="83">
        <f ca="1">_xll.qlRealMCScriptNPV($H$23,$D$35,"P"&amp;S7,$D$36:$D$38)</f>
        <v>1.5675101821631131E-2</v>
      </c>
      <c r="T39" s="83">
        <f ca="1">_xll.qlRealMCScriptNPV($H$23,$D$35,"P"&amp;T7,$D$36:$D$38)</f>
        <v>2.7423639074774627E-2</v>
      </c>
      <c r="U39" s="83">
        <f ca="1">_xll.qlRealMCScriptNPV($H$23,$D$35,"P"&amp;U7,$D$36:$D$38)</f>
        <v>4.3065228370989334E-2</v>
      </c>
      <c r="V39" s="83">
        <f ca="1">_xll.qlRealMCScriptNPV($H$23,$D$35,"P"&amp;V7,$D$36:$D$38)</f>
        <v>5.507637097870817E-2</v>
      </c>
      <c r="W39" s="84">
        <f ca="1">_xll.qlRealMCScriptNPV($H$23,$D$35,"P"&amp;W7,$D$36:$D$38)</f>
        <v>7.3883425543603887E-2</v>
      </c>
      <c r="Y39">
        <v>3.4661229672468337E-3</v>
      </c>
      <c r="Z39">
        <v>5.4501718184830896E-3</v>
      </c>
      <c r="AA39">
        <v>7.3272628806081413E-3</v>
      </c>
      <c r="AB39">
        <v>1.0872545611833824E-2</v>
      </c>
      <c r="AC39">
        <v>1.448078346103409E-2</v>
      </c>
      <c r="AD39">
        <v>2.0258262601636511E-2</v>
      </c>
      <c r="AE39">
        <v>2.865101962072468E-2</v>
      </c>
      <c r="AF39">
        <v>3.6464159012089818E-2</v>
      </c>
      <c r="AG39">
        <v>4.8454220275823669E-2</v>
      </c>
      <c r="AH39">
        <v>5.8619381332515458E-2</v>
      </c>
      <c r="AI39">
        <v>7.5170171651671655E-2</v>
      </c>
      <c r="AK39">
        <v>3.9745114294716284E-3</v>
      </c>
      <c r="AL39">
        <v>6.2294821162798128E-3</v>
      </c>
      <c r="AM39">
        <v>8.3418957310042469E-3</v>
      </c>
      <c r="AN39">
        <v>1.2210152284347591E-2</v>
      </c>
      <c r="AO39">
        <v>1.6203739445748672E-2</v>
      </c>
      <c r="AP39">
        <v>2.2358940924087616E-2</v>
      </c>
      <c r="AQ39">
        <v>3.0943476841568274E-2</v>
      </c>
      <c r="AR39">
        <v>3.8655967426743217E-2</v>
      </c>
      <c r="AS39">
        <v>5.0431033556607954E-2</v>
      </c>
      <c r="AT39">
        <v>6.0381896858932645E-2</v>
      </c>
      <c r="AU39">
        <v>7.7091467426663132E-2</v>
      </c>
    </row>
    <row r="40" spans="2:47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>
        <f ca="1">_xll.qlRealMCScriptNPV($H$23,$D$35,"P"&amp;M8,$D$36:$D$38)</f>
        <v>0</v>
      </c>
      <c r="N40" s="83">
        <f ca="1">_xll.qlRealMCScriptNPV($H$23,$D$35,"P"&amp;N8,$D$36:$D$38)</f>
        <v>0</v>
      </c>
      <c r="O40" s="83">
        <f ca="1">_xll.qlRealMCScriptNPV($H$23,$D$35,"P"&amp;O8,$D$36:$D$38)</f>
        <v>0</v>
      </c>
      <c r="P40" s="83">
        <f ca="1">_xll.qlRealMCScriptNPV($H$23,$D$35,"P"&amp;P8,$D$36:$D$38)</f>
        <v>0</v>
      </c>
      <c r="Q40" s="83">
        <f ca="1">_xll.qlRealMCScriptNPV($H$23,$D$35,"P"&amp;Q8,$D$36:$D$38)</f>
        <v>0</v>
      </c>
      <c r="R40" s="83">
        <f ca="1">_xll.qlRealMCScriptNPV($H$23,$D$35,"P"&amp;R8,$D$36:$D$38)</f>
        <v>0</v>
      </c>
      <c r="S40" s="83">
        <f ca="1">_xll.qlRealMCScriptNPV($H$23,$D$35,"P"&amp;S8,$D$36:$D$38)</f>
        <v>1.5675101821631131E-2</v>
      </c>
      <c r="T40" s="83">
        <f ca="1">_xll.qlRealMCScriptNPV($H$23,$D$35,"P"&amp;T8,$D$36:$D$38)</f>
        <v>2.7423639074774627E-2</v>
      </c>
      <c r="U40" s="83">
        <f ca="1">_xll.qlRealMCScriptNPV($H$23,$D$35,"P"&amp;U8,$D$36:$D$38)</f>
        <v>4.3065228370989334E-2</v>
      </c>
      <c r="V40" s="83">
        <f ca="1">_xll.qlRealMCScriptNPV($H$23,$D$35,"P"&amp;V8,$D$36:$D$38)</f>
        <v>5.507637097870817E-2</v>
      </c>
      <c r="W40" s="84">
        <f ca="1">_xll.qlRealMCScriptNPV($H$23,$D$35,"P"&amp;W8,$D$36:$D$38)</f>
        <v>7.3883425543603887E-2</v>
      </c>
      <c r="Y40">
        <v>6.5624195591537952E-3</v>
      </c>
      <c r="Z40">
        <v>9.1939065445578519E-3</v>
      </c>
      <c r="AA40">
        <v>1.1472795861971686E-2</v>
      </c>
      <c r="AB40">
        <v>1.5454538275624572E-2</v>
      </c>
      <c r="AC40">
        <v>1.9314051311846662E-2</v>
      </c>
      <c r="AD40">
        <v>2.5291847715199874E-2</v>
      </c>
      <c r="AE40">
        <v>3.3614674267906715E-2</v>
      </c>
      <c r="AF40">
        <v>4.1170305699806523E-2</v>
      </c>
      <c r="AG40">
        <v>5.2559836006522656E-2</v>
      </c>
      <c r="AH40">
        <v>6.2186013355905734E-2</v>
      </c>
      <c r="AI40">
        <v>7.8003731961346426E-2</v>
      </c>
      <c r="AK40">
        <v>7.2112490373003567E-3</v>
      </c>
      <c r="AL40">
        <v>1.0337431810283437E-2</v>
      </c>
      <c r="AM40">
        <v>1.3022832230000546E-2</v>
      </c>
      <c r="AN40">
        <v>1.7542669701783621E-2</v>
      </c>
      <c r="AO40">
        <v>2.1929300813527081E-2</v>
      </c>
      <c r="AP40">
        <v>2.824855111789169E-2</v>
      </c>
      <c r="AQ40">
        <v>3.6661157492705938E-2</v>
      </c>
      <c r="AR40">
        <v>4.3957833156816624E-2</v>
      </c>
      <c r="AS40">
        <v>5.4903159541990203E-2</v>
      </c>
      <c r="AT40">
        <v>6.4160026039551982E-2</v>
      </c>
      <c r="AU40">
        <v>7.9894870773616317E-2</v>
      </c>
    </row>
    <row r="41" spans="2:47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>
        <f ca="1">_xll.qlRealMCScriptNPV($H$23,$D$35,"P"&amp;M9,$D$36:$D$38)</f>
        <v>0</v>
      </c>
      <c r="N41" s="86">
        <f ca="1">_xll.qlRealMCScriptNPV($H$23,$D$35,"P"&amp;N9,$D$36:$D$38)</f>
        <v>0</v>
      </c>
      <c r="O41" s="86">
        <f ca="1">_xll.qlRealMCScriptNPV($H$23,$D$35,"P"&amp;O9,$D$36:$D$38)</f>
        <v>0</v>
      </c>
      <c r="P41" s="86">
        <f ca="1">_xll.qlRealMCScriptNPV($H$23,$D$35,"P"&amp;P9,$D$36:$D$38)</f>
        <v>0</v>
      </c>
      <c r="Q41" s="86">
        <f ca="1">_xll.qlRealMCScriptNPV($H$23,$D$35,"P"&amp;Q9,$D$36:$D$38)</f>
        <v>0</v>
      </c>
      <c r="R41" s="86">
        <f ca="1">_xll.qlRealMCScriptNPV($H$23,$D$35,"P"&amp;R9,$D$36:$D$38)</f>
        <v>0</v>
      </c>
      <c r="S41" s="86">
        <f ca="1">_xll.qlRealMCScriptNPV($H$23,$D$35,"P"&amp;S9,$D$36:$D$38)</f>
        <v>1.5675101821631131E-2</v>
      </c>
      <c r="T41" s="86">
        <f ca="1">_xll.qlRealMCScriptNPV($H$23,$D$35,"P"&amp;T9,$D$36:$D$38)</f>
        <v>2.7423639074774627E-2</v>
      </c>
      <c r="U41" s="86">
        <f ca="1">_xll.qlRealMCScriptNPV($H$23,$D$35,"P"&amp;U9,$D$36:$D$38)</f>
        <v>4.3065228370989334E-2</v>
      </c>
      <c r="V41" s="86">
        <f ca="1">_xll.qlRealMCScriptNPV($H$23,$D$35,"P"&amp;V9,$D$36:$D$38)</f>
        <v>5.507637097870817E-2</v>
      </c>
      <c r="W41" s="87">
        <f ca="1">_xll.qlRealMCScriptNPV($H$23,$D$35,"P"&amp;W9,$D$36:$D$38)</f>
        <v>7.3883425543603887E-2</v>
      </c>
      <c r="Y41">
        <v>9.7341808183502559E-3</v>
      </c>
      <c r="Z41">
        <v>1.2942634101504893E-2</v>
      </c>
      <c r="AA41">
        <v>1.5547466404262099E-2</v>
      </c>
      <c r="AB41">
        <v>1.9917424909408014E-2</v>
      </c>
      <c r="AC41">
        <v>2.3993812735258815E-2</v>
      </c>
      <c r="AD41">
        <v>3.0092893945108279E-2</v>
      </c>
      <c r="AE41">
        <v>3.8345247335366477E-2</v>
      </c>
      <c r="AF41">
        <v>4.5731944232473287E-2</v>
      </c>
      <c r="AG41">
        <v>5.6851090822544685E-2</v>
      </c>
      <c r="AH41">
        <v>6.6180037702852176E-2</v>
      </c>
      <c r="AI41">
        <v>8.1474169725205603E-2</v>
      </c>
      <c r="AK41">
        <v>1.0542906410917756E-2</v>
      </c>
      <c r="AL41">
        <v>1.4149934453738661E-2</v>
      </c>
      <c r="AM41">
        <v>1.713685897932099E-2</v>
      </c>
      <c r="AN41">
        <v>2.2000713816654537E-2</v>
      </c>
      <c r="AO41">
        <v>2.649047899065797E-2</v>
      </c>
      <c r="AP41">
        <v>3.2837683221242163E-2</v>
      </c>
      <c r="AQ41">
        <v>4.1087756528575589E-2</v>
      </c>
      <c r="AR41">
        <v>4.8188709260635065E-2</v>
      </c>
      <c r="AS41">
        <v>5.879571902615055E-2</v>
      </c>
      <c r="AT41">
        <v>6.7720514965303041E-2</v>
      </c>
      <c r="AU41">
        <v>8.282783777819662E-2</v>
      </c>
    </row>
    <row r="42" spans="2:47">
      <c r="B42">
        <v>3.0136986301369864E-2</v>
      </c>
      <c r="D42" s="23"/>
      <c r="E42" s="23"/>
    </row>
    <row r="43" spans="2:47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  <c r="Y43" t="s">
        <v>31</v>
      </c>
      <c r="AK43" t="s">
        <v>31</v>
      </c>
    </row>
    <row r="44" spans="2:47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ca="1">M36</f>
        <v>0.92570347666154618</v>
      </c>
      <c r="N44" s="78">
        <f ca="1">N36</f>
        <v>0.94485470244839209</v>
      </c>
      <c r="O44" s="78">
        <f ca="1">O36</f>
        <v>0.95722426352554535</v>
      </c>
      <c r="P44" s="78">
        <f ca="1">P36</f>
        <v>0.97342355466376962</v>
      </c>
      <c r="Q44" s="78">
        <f ca="1">Q36</f>
        <v>0.98559825780144861</v>
      </c>
      <c r="R44" s="78">
        <f ca="1">R36</f>
        <v>1</v>
      </c>
      <c r="S44" s="78">
        <f ca="1">S36</f>
        <v>1.0156751018216339</v>
      </c>
      <c r="T44" s="78">
        <f ca="1">T36</f>
        <v>1.0274236390747691</v>
      </c>
      <c r="U44" s="78">
        <f ca="1">U36</f>
        <v>1.0430652283709834</v>
      </c>
      <c r="V44" s="78">
        <f ca="1">V36</f>
        <v>1.0550763709786988</v>
      </c>
      <c r="W44" s="67">
        <f ca="1">W36</f>
        <v>1.0738834255435867</v>
      </c>
      <c r="Y44">
        <v>0.94393541148952453</v>
      </c>
      <c r="Z44">
        <v>0.95715629806923241</v>
      </c>
      <c r="AA44">
        <v>0.965943888454602</v>
      </c>
      <c r="AB44">
        <v>0.97817092352916069</v>
      </c>
      <c r="AC44">
        <v>0.9877508468104681</v>
      </c>
      <c r="AD44">
        <v>1</v>
      </c>
      <c r="AE44">
        <v>1.0142661974899161</v>
      </c>
      <c r="AF44">
        <v>1.0256213494873978</v>
      </c>
      <c r="AG44">
        <v>1.0410959182271773</v>
      </c>
      <c r="AH44">
        <v>1.0531383740251883</v>
      </c>
      <c r="AI44">
        <v>1.0716573495212076</v>
      </c>
      <c r="AK44">
        <v>0.92570347666154618</v>
      </c>
      <c r="AL44">
        <v>0.94485470244839209</v>
      </c>
      <c r="AM44">
        <v>0.95722426352554535</v>
      </c>
      <c r="AN44">
        <v>0.97342355466376962</v>
      </c>
      <c r="AO44">
        <v>0.98559825780144861</v>
      </c>
      <c r="AP44">
        <v>1</v>
      </c>
      <c r="AQ44">
        <v>1.0156751018216339</v>
      </c>
      <c r="AR44">
        <v>1.0274236390747691</v>
      </c>
      <c r="AS44">
        <v>1.0430652283709834</v>
      </c>
      <c r="AT44">
        <v>1.0550763709786988</v>
      </c>
      <c r="AU44">
        <v>1.0738834255435867</v>
      </c>
    </row>
    <row r="45" spans="2:47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>
        <f ca="1">_xll.qlBlackFormulaImpliedStdDev("Call",M$44,$D$17,M29)/SQRT(($K45-$D$2)/365)</f>
        <v>3.866079092088473E-2</v>
      </c>
      <c r="N45" s="89">
        <f ca="1">_xll.qlBlackFormulaImpliedStdDev("Call",N$44,$D$17,N29)/SQRT(($K45-$D$2)/365)</f>
        <v>2.8801209860265384E-2</v>
      </c>
      <c r="O45" s="89">
        <f ca="1">_xll.qlBlackFormulaImpliedStdDev("Call",O$44,$D$17,O29)/SQRT(($K45-$D$2)/365)</f>
        <v>2.2432673417951611E-2</v>
      </c>
      <c r="P45" s="89" t="e">
        <f ca="1">_xll.qlBlackFormulaImpliedStdDev("Call",P$44,$D$17,P29)/SQRT(($K45-$D$2)/365)</f>
        <v>#NUM!</v>
      </c>
      <c r="Q45" s="89" t="e">
        <f ca="1">_xll.qlBlackFormulaImpliedStdDev("Call",Q$44,$D$17,Q29)/SQRT(($K45-$D$2)/365)</f>
        <v>#NUM!</v>
      </c>
      <c r="R45" s="89">
        <f ca="1">_xll.qlBlackFormulaImpliedStdDev("Call",R$44,$D$17,R29)/SQRT(($K45-$D$2)/365)</f>
        <v>0</v>
      </c>
      <c r="S45" s="89">
        <f ca="1">_xll.qlBlackFormulaImpliedStdDev("Call",S$44,$D$17,S29)/SQRT(($K45-$D$2)/365)</f>
        <v>0</v>
      </c>
      <c r="T45" s="89">
        <f ca="1">_xll.qlBlackFormulaImpliedStdDev("Call",T$44,$D$17,T29)/SQRT(($K45-$D$2)/365)</f>
        <v>0</v>
      </c>
      <c r="U45" s="89">
        <f ca="1">_xll.qlBlackFormulaImpliedStdDev("Call",U$44,$D$17,U29)/SQRT(($K45-$D$2)/365)</f>
        <v>0</v>
      </c>
      <c r="V45" s="89">
        <f ca="1">_xll.qlBlackFormulaImpliedStdDev("Call",V$44,$D$17,V29)/SQRT(($K45-$D$2)/365)</f>
        <v>0</v>
      </c>
      <c r="W45" s="90">
        <f ca="1">_xll.qlBlackFormulaImpliedStdDev("Call",W$44,$D$17,W29)/SQRT(($K45-$D$2)/365)</f>
        <v>0</v>
      </c>
      <c r="Y45">
        <v>7.2431803394451377E-2</v>
      </c>
      <c r="Z45">
        <v>7.0412829754100903E-2</v>
      </c>
      <c r="AA45">
        <v>6.8405259721500813E-2</v>
      </c>
      <c r="AB45">
        <v>6.5333956928840503E-2</v>
      </c>
      <c r="AC45">
        <v>6.4708716227306104E-2</v>
      </c>
      <c r="AD45">
        <v>6.5759220488665379E-2</v>
      </c>
      <c r="AE45">
        <v>6.9847887080095192E-2</v>
      </c>
      <c r="AF45">
        <v>7.4099393429283344E-2</v>
      </c>
      <c r="AG45">
        <v>8.0762193307933938E-2</v>
      </c>
      <c r="AH45">
        <v>8.6698534649373313E-2</v>
      </c>
      <c r="AI45">
        <v>9.5896572062740063E-2</v>
      </c>
      <c r="AK45">
        <v>9.8083927482693928E-2</v>
      </c>
      <c r="AL45">
        <v>9.0203860792611348E-2</v>
      </c>
      <c r="AM45">
        <v>8.607193648339527E-2</v>
      </c>
      <c r="AN45">
        <v>8.1625712283726462E-2</v>
      </c>
      <c r="AO45">
        <v>7.9335191904363889E-2</v>
      </c>
      <c r="AP45">
        <v>7.7957644018549738E-2</v>
      </c>
      <c r="AQ45">
        <v>7.7967817260731112E-2</v>
      </c>
      <c r="AR45">
        <v>7.964575011368874E-2</v>
      </c>
      <c r="AS45">
        <v>8.3881951669090432E-2</v>
      </c>
      <c r="AT45">
        <v>8.807481714324647E-2</v>
      </c>
      <c r="AU45">
        <v>9.7581112789239838E-2</v>
      </c>
    </row>
    <row r="46" spans="2:47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>
        <f ca="1">_xll.qlBlackFormulaImpliedStdDev("Call",M$44,$D$17,M30)/SQRT(($K46-$D$2)/365)</f>
        <v>2.2441798974981261E-2</v>
      </c>
      <c r="N46" s="92">
        <f ca="1">_xll.qlBlackFormulaImpliedStdDev("Call",N$44,$D$17,N30)/SQRT(($K46-$D$2)/365)</f>
        <v>1.6718513680773206E-2</v>
      </c>
      <c r="O46" s="92">
        <f ca="1">_xll.qlBlackFormulaImpliedStdDev("Call",O$44,$D$17,O30)/SQRT(($K46-$D$2)/365)</f>
        <v>1.3021708437038751E-2</v>
      </c>
      <c r="P46" s="92" t="e">
        <f ca="1">_xll.qlBlackFormulaImpliedStdDev("Call",P$44,$D$17,P30)/SQRT(($K46-$D$2)/365)</f>
        <v>#NUM!</v>
      </c>
      <c r="Q46" s="92" t="e">
        <f ca="1">_xll.qlBlackFormulaImpliedStdDev("Call",Q$44,$D$17,Q30)/SQRT(($K46-$D$2)/365)</f>
        <v>#NUM!</v>
      </c>
      <c r="R46" s="92">
        <f ca="1">_xll.qlBlackFormulaImpliedStdDev("Call",R$44,$D$17,R30)/SQRT(($K46-$D$2)/365)</f>
        <v>0</v>
      </c>
      <c r="S46" s="92">
        <f ca="1">_xll.qlBlackFormulaImpliedStdDev("Call",S$44,$D$17,S30)/SQRT(($K46-$D$2)/365)</f>
        <v>0</v>
      </c>
      <c r="T46" s="92">
        <f ca="1">_xll.qlBlackFormulaImpliedStdDev("Call",T$44,$D$17,T30)/SQRT(($K46-$D$2)/365)</f>
        <v>0</v>
      </c>
      <c r="U46" s="92">
        <f ca="1">_xll.qlBlackFormulaImpliedStdDev("Call",U$44,$D$17,U30)/SQRT(($K46-$D$2)/365)</f>
        <v>0</v>
      </c>
      <c r="V46" s="92">
        <f ca="1">_xll.qlBlackFormulaImpliedStdDev("Call",V$44,$D$17,V30)/SQRT(($K46-$D$2)/365)</f>
        <v>0</v>
      </c>
      <c r="W46" s="93">
        <f ca="1">_xll.qlBlackFormulaImpliedStdDev("Call",W$44,$D$17,W30)/SQRT(($K46-$D$2)/365)</f>
        <v>0</v>
      </c>
      <c r="Y46">
        <v>6.8835666331459044E-2</v>
      </c>
      <c r="Z46">
        <v>6.6890505699093203E-2</v>
      </c>
      <c r="AA46">
        <v>6.6053190484757038E-2</v>
      </c>
      <c r="AB46">
        <v>6.5669416900424049E-2</v>
      </c>
      <c r="AC46">
        <v>6.5908039407220703E-2</v>
      </c>
      <c r="AD46">
        <v>6.7056117515915267E-2</v>
      </c>
      <c r="AE46">
        <v>6.9245035443111294E-2</v>
      </c>
      <c r="AF46">
        <v>7.1603813640312527E-2</v>
      </c>
      <c r="AG46">
        <v>7.5278834155867905E-2</v>
      </c>
      <c r="AH46">
        <v>7.8530307573322494E-2</v>
      </c>
      <c r="AI46">
        <v>8.3420538098385899E-2</v>
      </c>
      <c r="AK46">
        <v>9.7225133269881844E-2</v>
      </c>
      <c r="AL46">
        <v>9.0419377823250574E-2</v>
      </c>
      <c r="AM46">
        <v>8.6438773006424441E-2</v>
      </c>
      <c r="AN46">
        <v>8.1985943049781546E-2</v>
      </c>
      <c r="AO46">
        <v>7.9384275927256956E-2</v>
      </c>
      <c r="AP46">
        <v>7.7721846833621502E-2</v>
      </c>
      <c r="AQ46">
        <v>7.7282890906977292E-2</v>
      </c>
      <c r="AR46">
        <v>7.7771510302940924E-2</v>
      </c>
      <c r="AS46">
        <v>7.9456920434988337E-2</v>
      </c>
      <c r="AT46">
        <v>8.1584180405680773E-2</v>
      </c>
      <c r="AU46">
        <v>8.605703343273173E-2</v>
      </c>
    </row>
    <row r="47" spans="2:47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>
        <f ca="1">_xll.qlBlackFormulaImpliedStdDev("Call",M$44,$D$17,M31)/SQRT(($K47-$D$2)/365)</f>
        <v>1.5955700933267206E-2</v>
      </c>
      <c r="N47" s="92">
        <f ca="1">_xll.qlBlackFormulaImpliedStdDev("Call",N$44,$D$17,N31)/SQRT(($K47-$D$2)/365)</f>
        <v>1.1886551725935168E-2</v>
      </c>
      <c r="O47" s="92">
        <f ca="1">_xll.qlBlackFormulaImpliedStdDev("Call",O$44,$D$17,O31)/SQRT(($K47-$D$2)/365)</f>
        <v>9.2581920769017195E-3</v>
      </c>
      <c r="P47" s="92" t="e">
        <f ca="1">_xll.qlBlackFormulaImpliedStdDev("Call",P$44,$D$17,P31)/SQRT(($K47-$D$2)/365)</f>
        <v>#NUM!</v>
      </c>
      <c r="Q47" s="92" t="e">
        <f ca="1">_xll.qlBlackFormulaImpliedStdDev("Call",Q$44,$D$17,Q31)/SQRT(($K47-$D$2)/365)</f>
        <v>#NUM!</v>
      </c>
      <c r="R47" s="92">
        <f ca="1">_xll.qlBlackFormulaImpliedStdDev("Call",R$44,$D$17,R31)/SQRT(($K47-$D$2)/365)</f>
        <v>0</v>
      </c>
      <c r="S47" s="92">
        <f ca="1">_xll.qlBlackFormulaImpliedStdDev("Call",S$44,$D$17,S31)/SQRT(($K47-$D$2)/365)</f>
        <v>0</v>
      </c>
      <c r="T47" s="92">
        <f ca="1">_xll.qlBlackFormulaImpliedStdDev("Call",T$44,$D$17,T31)/SQRT(($K47-$D$2)/365)</f>
        <v>0</v>
      </c>
      <c r="U47" s="92">
        <f ca="1">_xll.qlBlackFormulaImpliedStdDev("Call",U$44,$D$17,U31)/SQRT(($K47-$D$2)/365)</f>
        <v>0</v>
      </c>
      <c r="V47" s="92">
        <f ca="1">_xll.qlBlackFormulaImpliedStdDev("Call",V$44,$D$17,V31)/SQRT(($K47-$D$2)/365)</f>
        <v>0</v>
      </c>
      <c r="W47" s="93">
        <f ca="1">_xll.qlBlackFormulaImpliedStdDev("Call",W$44,$D$17,W31)/SQRT(($K47-$D$2)/365)</f>
        <v>0</v>
      </c>
      <c r="Y47">
        <v>7.3968133418416723E-2</v>
      </c>
      <c r="Z47">
        <v>7.2390407847898186E-2</v>
      </c>
      <c r="AA47">
        <v>7.1756301656440313E-2</v>
      </c>
      <c r="AB47">
        <v>7.1410172204240022E-2</v>
      </c>
      <c r="AC47">
        <v>7.1423112417791521E-2</v>
      </c>
      <c r="AD47">
        <v>7.1861414626721021E-2</v>
      </c>
      <c r="AE47">
        <v>7.3056714663174385E-2</v>
      </c>
      <c r="AF47">
        <v>7.439276311827013E-2</v>
      </c>
      <c r="AG47">
        <v>7.6765416455586363E-2</v>
      </c>
      <c r="AH47">
        <v>7.903523603742986E-2</v>
      </c>
      <c r="AI47">
        <v>8.270483264179776E-2</v>
      </c>
      <c r="AK47">
        <v>9.4672983542102115E-2</v>
      </c>
      <c r="AL47">
        <v>8.9574880283079389E-2</v>
      </c>
      <c r="AM47">
        <v>8.6549447071578398E-2</v>
      </c>
      <c r="AN47">
        <v>8.3068700620167621E-2</v>
      </c>
      <c r="AO47">
        <v>8.1033880456546845E-2</v>
      </c>
      <c r="AP47">
        <v>7.9308323062183703E-2</v>
      </c>
      <c r="AQ47">
        <v>7.8243540474270568E-2</v>
      </c>
      <c r="AR47">
        <v>7.8075955605521496E-2</v>
      </c>
      <c r="AS47">
        <v>7.8765378096080391E-2</v>
      </c>
      <c r="AT47">
        <v>7.9808981804495027E-2</v>
      </c>
      <c r="AU47">
        <v>8.2228314961060436E-2</v>
      </c>
    </row>
    <row r="48" spans="2:47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>
        <f ca="1">_xll.qlBlackFormulaImpliedStdDev("Call",M$44,$D$17,M32)/SQRT(($K48-$D$2)/365)</f>
        <v>1.3027775258318003E-2</v>
      </c>
      <c r="N48" s="92">
        <f ca="1">_xll.qlBlackFormulaImpliedStdDev("Call",N$44,$D$17,N32)/SQRT(($K48-$D$2)/365)</f>
        <v>9.7053288432466262E-3</v>
      </c>
      <c r="O48" s="92">
        <f ca="1">_xll.qlBlackFormulaImpliedStdDev("Call",O$44,$D$17,O32)/SQRT(($K48-$D$2)/365)</f>
        <v>7.5592821763624174E-3</v>
      </c>
      <c r="P48" s="92" t="e">
        <f ca="1">_xll.qlBlackFormulaImpliedStdDev("Call",P$44,$D$17,P32)/SQRT(($K48-$D$2)/365)</f>
        <v>#NUM!</v>
      </c>
      <c r="Q48" s="92" t="e">
        <f ca="1">_xll.qlBlackFormulaImpliedStdDev("Call",Q$44,$D$17,Q32)/SQRT(($K48-$D$2)/365)</f>
        <v>#NUM!</v>
      </c>
      <c r="R48" s="92">
        <f ca="1">_xll.qlBlackFormulaImpliedStdDev("Call",R$44,$D$17,R32)/SQRT(($K48-$D$2)/365)</f>
        <v>0</v>
      </c>
      <c r="S48" s="92">
        <f ca="1">_xll.qlBlackFormulaImpliedStdDev("Call",S$44,$D$17,S32)/SQRT(($K48-$D$2)/365)</f>
        <v>0</v>
      </c>
      <c r="T48" s="92">
        <f ca="1">_xll.qlBlackFormulaImpliedStdDev("Call",T$44,$D$17,T32)/SQRT(($K48-$D$2)/365)</f>
        <v>0</v>
      </c>
      <c r="U48" s="92">
        <f ca="1">_xll.qlBlackFormulaImpliedStdDev("Call",U$44,$D$17,U32)/SQRT(($K48-$D$2)/365)</f>
        <v>0</v>
      </c>
      <c r="V48" s="92">
        <f ca="1">_xll.qlBlackFormulaImpliedStdDev("Call",V$44,$D$17,V32)/SQRT(($K48-$D$2)/365)</f>
        <v>0</v>
      </c>
      <c r="W48" s="93">
        <f ca="1">_xll.qlBlackFormulaImpliedStdDev("Call",W$44,$D$17,W32)/SQRT(($K48-$D$2)/365)</f>
        <v>0</v>
      </c>
      <c r="Y48">
        <v>7.542527789775233E-2</v>
      </c>
      <c r="Z48">
        <v>7.3971047739251214E-2</v>
      </c>
      <c r="AA48">
        <v>7.3325694418673273E-2</v>
      </c>
      <c r="AB48">
        <v>7.2808321762976316E-2</v>
      </c>
      <c r="AC48">
        <v>7.2757871161488533E-2</v>
      </c>
      <c r="AD48">
        <v>7.3268608515590083E-2</v>
      </c>
      <c r="AE48">
        <v>7.4378943900205274E-2</v>
      </c>
      <c r="AF48">
        <v>7.5530820624962594E-2</v>
      </c>
      <c r="AG48">
        <v>7.7267487881232264E-2</v>
      </c>
      <c r="AH48">
        <v>7.8851099339754316E-2</v>
      </c>
      <c r="AI48">
        <v>8.1681003108937403E-2</v>
      </c>
      <c r="AK48">
        <v>9.4136493478403263E-2</v>
      </c>
      <c r="AL48">
        <v>9.0110591390840836E-2</v>
      </c>
      <c r="AM48">
        <v>8.771373847043934E-2</v>
      </c>
      <c r="AN48">
        <v>8.4875507902192088E-2</v>
      </c>
      <c r="AO48">
        <v>8.3319944418947745E-2</v>
      </c>
      <c r="AP48">
        <v>8.1833620082295958E-2</v>
      </c>
      <c r="AQ48">
        <v>8.086003105070716E-2</v>
      </c>
      <c r="AR48">
        <v>8.0433525704825995E-2</v>
      </c>
      <c r="AS48">
        <v>8.0288362010952199E-2</v>
      </c>
      <c r="AT48">
        <v>8.0530578056123223E-2</v>
      </c>
      <c r="AU48">
        <v>8.1677445517422981E-2</v>
      </c>
    </row>
    <row r="49" spans="2:47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>
        <f ca="1">_xll.qlBlackFormulaImpliedStdDev("Call",M$44,$D$17,M33)/SQRT(($K49-$D$2)/365)</f>
        <v>1.1266918407137502E-2</v>
      </c>
      <c r="N49" s="95">
        <f ca="1">_xll.qlBlackFormulaImpliedStdDev("Call",N$44,$D$17,N33)/SQRT(($K49-$D$2)/365)</f>
        <v>8.3935396507151469E-3</v>
      </c>
      <c r="O49" s="95">
        <f ca="1">_xll.qlBlackFormulaImpliedStdDev("Call",O$44,$D$17,O33)/SQRT(($K49-$D$2)/365)</f>
        <v>6.537556398451435E-3</v>
      </c>
      <c r="P49" s="95" t="e">
        <f ca="1">_xll.qlBlackFormulaImpliedStdDev("Call",P$44,$D$17,P33)/SQRT(($K49-$D$2)/365)</f>
        <v>#NUM!</v>
      </c>
      <c r="Q49" s="95" t="e">
        <f ca="1">_xll.qlBlackFormulaImpliedStdDev("Call",Q$44,$D$17,Q33)/SQRT(($K49-$D$2)/365)</f>
        <v>#NUM!</v>
      </c>
      <c r="R49" s="95">
        <f ca="1">_xll.qlBlackFormulaImpliedStdDev("Call",R$44,$D$17,R33)/SQRT(($K49-$D$2)/365)</f>
        <v>0</v>
      </c>
      <c r="S49" s="95">
        <f ca="1">_xll.qlBlackFormulaImpliedStdDev("Call",S$44,$D$17,S33)/SQRT(($K49-$D$2)/365)</f>
        <v>0</v>
      </c>
      <c r="T49" s="95">
        <f ca="1">_xll.qlBlackFormulaImpliedStdDev("Call",T$44,$D$17,T33)/SQRT(($K49-$D$2)/365)</f>
        <v>0</v>
      </c>
      <c r="U49" s="95">
        <f ca="1">_xll.qlBlackFormulaImpliedStdDev("Call",U$44,$D$17,U33)/SQRT(($K49-$D$2)/365)</f>
        <v>0</v>
      </c>
      <c r="V49" s="95">
        <f ca="1">_xll.qlBlackFormulaImpliedStdDev("Call",V$44,$D$17,V33)/SQRT(($K49-$D$2)/365)</f>
        <v>0</v>
      </c>
      <c r="W49" s="96">
        <f ca="1">_xll.qlBlackFormulaImpliedStdDev("Call",W$44,$D$17,W33)/SQRT(($K49-$D$2)/365)</f>
        <v>0</v>
      </c>
      <c r="Y49">
        <v>7.6644225959028478E-2</v>
      </c>
      <c r="Z49">
        <v>7.5681256612298575E-2</v>
      </c>
      <c r="AA49">
        <v>7.5202749143735245E-2</v>
      </c>
      <c r="AB49">
        <v>7.4882132065204166E-2</v>
      </c>
      <c r="AC49">
        <v>7.4922103053538053E-2</v>
      </c>
      <c r="AD49">
        <v>7.5403806640892218E-2</v>
      </c>
      <c r="AE49">
        <v>7.6346858495966022E-2</v>
      </c>
      <c r="AF49">
        <v>7.735460778964369E-2</v>
      </c>
      <c r="AG49">
        <v>7.9116747333029938E-2</v>
      </c>
      <c r="AH49">
        <v>8.0642595325265715E-2</v>
      </c>
      <c r="AI49">
        <v>8.3262069006134129E-2</v>
      </c>
      <c r="AK49">
        <v>9.420924386634108E-2</v>
      </c>
      <c r="AL49">
        <v>9.0288962500570835E-2</v>
      </c>
      <c r="AM49">
        <v>8.8020841034956734E-2</v>
      </c>
      <c r="AN49">
        <v>8.5407244716224073E-2</v>
      </c>
      <c r="AO49">
        <v>8.3778786790970977E-2</v>
      </c>
      <c r="AP49">
        <v>8.2277746445772321E-2</v>
      </c>
      <c r="AQ49">
        <v>8.1178978565737359E-2</v>
      </c>
      <c r="AR49">
        <v>8.0729862243122119E-2</v>
      </c>
      <c r="AS49">
        <v>8.0632962352270479E-2</v>
      </c>
      <c r="AT49">
        <v>8.0857508964585573E-2</v>
      </c>
      <c r="AU49">
        <v>8.1649139976732191E-2</v>
      </c>
    </row>
    <row r="50" spans="2:47">
      <c r="B50">
        <v>0.18356164383561643</v>
      </c>
      <c r="D50" s="23"/>
      <c r="E50" s="23"/>
    </row>
    <row r="51" spans="2:47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  <c r="Y51" t="s">
        <v>31</v>
      </c>
      <c r="AK51" t="s">
        <v>31</v>
      </c>
    </row>
    <row r="52" spans="2:47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ca="1">M44</f>
        <v>0.92570347666154618</v>
      </c>
      <c r="N52" s="78">
        <f ca="1">N44</f>
        <v>0.94485470244839209</v>
      </c>
      <c r="O52" s="78">
        <f ca="1">O44</f>
        <v>0.95722426352554535</v>
      </c>
      <c r="P52" s="78">
        <f ca="1">P44</f>
        <v>0.97342355466376962</v>
      </c>
      <c r="Q52" s="78">
        <f ca="1">Q44</f>
        <v>0.98559825780144861</v>
      </c>
      <c r="R52" s="78">
        <f ca="1">R44</f>
        <v>1</v>
      </c>
      <c r="S52" s="78">
        <f ca="1">S44</f>
        <v>1.0156751018216339</v>
      </c>
      <c r="T52" s="78">
        <f ca="1">T44</f>
        <v>1.0274236390747691</v>
      </c>
      <c r="U52" s="78">
        <f ca="1">U44</f>
        <v>1.0430652283709834</v>
      </c>
      <c r="V52" s="78">
        <f ca="1">V44</f>
        <v>1.0550763709786988</v>
      </c>
      <c r="W52" s="67">
        <f ca="1">W44</f>
        <v>1.0738834255435867</v>
      </c>
      <c r="Y52">
        <v>0.94393541148952453</v>
      </c>
      <c r="Z52">
        <v>0.95715629806923241</v>
      </c>
      <c r="AA52">
        <v>0.965943888454602</v>
      </c>
      <c r="AB52">
        <v>0.97817092352916069</v>
      </c>
      <c r="AC52">
        <v>0.9877508468104681</v>
      </c>
      <c r="AD52">
        <v>1</v>
      </c>
      <c r="AE52">
        <v>1.0142661974899161</v>
      </c>
      <c r="AF52">
        <v>1.0256213494873978</v>
      </c>
      <c r="AG52">
        <v>1.0410959182271773</v>
      </c>
      <c r="AH52">
        <v>1.0531383740251883</v>
      </c>
      <c r="AI52">
        <v>1.0716573495212076</v>
      </c>
      <c r="AK52">
        <v>0.92570347666154618</v>
      </c>
      <c r="AL52">
        <v>0.94485470244839209</v>
      </c>
      <c r="AM52">
        <v>0.95722426352554535</v>
      </c>
      <c r="AN52">
        <v>0.97342355466376962</v>
      </c>
      <c r="AO52">
        <v>0.98559825780144861</v>
      </c>
      <c r="AP52">
        <v>1</v>
      </c>
      <c r="AQ52">
        <v>1.0156751018216339</v>
      </c>
      <c r="AR52">
        <v>1.0274236390747691</v>
      </c>
      <c r="AS52">
        <v>1.0430652283709834</v>
      </c>
      <c r="AT52">
        <v>1.0550763709786988</v>
      </c>
      <c r="AU52">
        <v>1.0738834255435867</v>
      </c>
    </row>
    <row r="53" spans="2:47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>
        <f ca="1">_xll.qlBlackFormulaImpliedStdDev("Put",M$52,$D$17,M37)/SQRT(($K53-$D$2)/365)</f>
        <v>0</v>
      </c>
      <c r="N53" s="89">
        <f ca="1">_xll.qlBlackFormulaImpliedStdDev("Put",N$52,$D$17,N37)/SQRT(($K53-$D$2)/365)</f>
        <v>0</v>
      </c>
      <c r="O53" s="89">
        <f ca="1">_xll.qlBlackFormulaImpliedStdDev("Put",O$52,$D$17,O37)/SQRT(($K53-$D$2)/365)</f>
        <v>0</v>
      </c>
      <c r="P53" s="89">
        <f ca="1">_xll.qlBlackFormulaImpliedStdDev("Put",P$52,$D$17,P37)/SQRT(($K53-$D$2)/365)</f>
        <v>0</v>
      </c>
      <c r="Q53" s="89">
        <f ca="1">_xll.qlBlackFormulaImpliedStdDev("Put",Q$52,$D$17,Q37)/SQRT(($K53-$D$2)/365)</f>
        <v>0</v>
      </c>
      <c r="R53" s="89">
        <f ca="1">_xll.qlBlackFormulaImpliedStdDev("Put",R$52,$D$17,R37)/SQRT(($K53-$D$2)/365)</f>
        <v>0</v>
      </c>
      <c r="S53" s="89" t="e">
        <f ca="1">_xll.qlBlackFormulaImpliedStdDev("Put",S$52,$D$17,S37)/SQRT(($K53-$D$2)/365)</f>
        <v>#NUM!</v>
      </c>
      <c r="T53" s="89">
        <f ca="1">_xll.qlBlackFormulaImpliedStdDev("Put",T$52,$D$17,T37)/SQRT(($K53-$D$2)/365)</f>
        <v>1.3827783411554112E-2</v>
      </c>
      <c r="U53" s="89">
        <f ca="1">_xll.qlBlackFormulaImpliedStdDev("Put",U$52,$D$17,U37)/SQRT(($K53-$D$2)/365)</f>
        <v>2.1382235548743703E-2</v>
      </c>
      <c r="V53" s="89">
        <f ca="1">_xll.qlBlackFormulaImpliedStdDev("Put",V$52,$D$17,V37)/SQRT(($K53-$D$2)/365)</f>
        <v>2.7305404315188526E-2</v>
      </c>
      <c r="W53" s="90">
        <f ca="1">_xll.qlBlackFormulaImpliedStdDev("Put",W$52,$D$17,W37)/SQRT(($K53-$D$2)/365)</f>
        <v>3.6537934539849125E-2</v>
      </c>
      <c r="Y53">
        <v>7.3190967377985486E-2</v>
      </c>
      <c r="Z53">
        <v>7.0590232899990071E-2</v>
      </c>
      <c r="AA53">
        <v>6.8492247446142643E-2</v>
      </c>
      <c r="AB53">
        <v>6.5374502325737216E-2</v>
      </c>
      <c r="AC53">
        <v>6.4728120050199595E-2</v>
      </c>
      <c r="AD53">
        <v>6.5775535763781617E-2</v>
      </c>
      <c r="AE53">
        <v>6.987107167752106E-2</v>
      </c>
      <c r="AF53">
        <v>7.4135330433251795E-2</v>
      </c>
      <c r="AG53">
        <v>8.0839746771861329E-2</v>
      </c>
      <c r="AH53">
        <v>8.68438092894116E-2</v>
      </c>
      <c r="AI53">
        <v>9.6272008040348717E-2</v>
      </c>
      <c r="AK53">
        <v>9.8842921726999419E-2</v>
      </c>
      <c r="AL53">
        <v>9.0410851271004095E-2</v>
      </c>
      <c r="AM53">
        <v>8.6163774209208191E-2</v>
      </c>
      <c r="AN53">
        <v>8.1660643291034091E-2</v>
      </c>
      <c r="AO53">
        <v>7.9355624550668455E-2</v>
      </c>
      <c r="AP53">
        <v>7.7973908547350312E-2</v>
      </c>
      <c r="AQ53">
        <v>7.7992423163463456E-2</v>
      </c>
      <c r="AR53">
        <v>7.9683917957486625E-2</v>
      </c>
      <c r="AS53">
        <v>8.396684820768259E-2</v>
      </c>
      <c r="AT53">
        <v>8.8243332913321149E-2</v>
      </c>
      <c r="AU53">
        <v>9.8013134065971619E-2</v>
      </c>
    </row>
    <row r="54" spans="2:47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>
        <f ca="1">_xll.qlBlackFormulaImpliedStdDev("Put",M$52,$D$17,M38)/SQRT(($K54-$D$2)/365)</f>
        <v>0</v>
      </c>
      <c r="N54" s="92">
        <f ca="1">_xll.qlBlackFormulaImpliedStdDev("Put",N$52,$D$17,N38)/SQRT(($K54-$D$2)/365)</f>
        <v>0</v>
      </c>
      <c r="O54" s="92">
        <f ca="1">_xll.qlBlackFormulaImpliedStdDev("Put",O$52,$D$17,O38)/SQRT(($K54-$D$2)/365)</f>
        <v>0</v>
      </c>
      <c r="P54" s="92">
        <f ca="1">_xll.qlBlackFormulaImpliedStdDev("Put",P$52,$D$17,P38)/SQRT(($K54-$D$2)/365)</f>
        <v>0</v>
      </c>
      <c r="Q54" s="92">
        <f ca="1">_xll.qlBlackFormulaImpliedStdDev("Put",Q$52,$D$17,Q38)/SQRT(($K54-$D$2)/365)</f>
        <v>0</v>
      </c>
      <c r="R54" s="92">
        <f ca="1">_xll.qlBlackFormulaImpliedStdDev("Put",R$52,$D$17,R38)/SQRT(($K54-$D$2)/365)</f>
        <v>0</v>
      </c>
      <c r="S54" s="92" t="e">
        <f ca="1">_xll.qlBlackFormulaImpliedStdDev("Put",S$52,$D$17,S38)/SQRT(($K54-$D$2)/365)</f>
        <v>#NUM!</v>
      </c>
      <c r="T54" s="92">
        <f ca="1">_xll.qlBlackFormulaImpliedStdDev("Put",T$52,$D$17,T38)/SQRT(($K54-$D$2)/365)</f>
        <v>8.026745656257165E-3</v>
      </c>
      <c r="U54" s="92">
        <f ca="1">_xll.qlBlackFormulaImpliedStdDev("Put",U$52,$D$17,U38)/SQRT(($K54-$D$2)/365)</f>
        <v>1.2411950722958026E-2</v>
      </c>
      <c r="V54" s="92">
        <f ca="1">_xll.qlBlackFormulaImpliedStdDev("Put",V$52,$D$17,V38)/SQRT(($K54-$D$2)/365)</f>
        <v>1.5850229133336717E-2</v>
      </c>
      <c r="W54" s="93">
        <f ca="1">_xll.qlBlackFormulaImpliedStdDev("Put",W$52,$D$17,W38)/SQRT(($K54-$D$2)/365)</f>
        <v>2.1209524233022439E-2</v>
      </c>
      <c r="Y54">
        <v>6.9119469690869476E-2</v>
      </c>
      <c r="Z54">
        <v>6.7053702097816428E-2</v>
      </c>
      <c r="AA54">
        <v>6.6172487353686041E-2</v>
      </c>
      <c r="AB54">
        <v>6.5756616620875591E-2</v>
      </c>
      <c r="AC54">
        <v>6.5979425690369839E-2</v>
      </c>
      <c r="AD54">
        <v>6.7125373316087783E-2</v>
      </c>
      <c r="AE54">
        <v>6.9318928006914679E-2</v>
      </c>
      <c r="AF54">
        <v>7.1690427240338514E-2</v>
      </c>
      <c r="AG54">
        <v>7.5397172077334734E-2</v>
      </c>
      <c r="AH54">
        <v>7.8688126380938458E-2</v>
      </c>
      <c r="AI54">
        <v>8.3678625709486421E-2</v>
      </c>
      <c r="AK54">
        <v>9.7545202768171191E-2</v>
      </c>
      <c r="AL54">
        <v>9.0619527102757197E-2</v>
      </c>
      <c r="AM54">
        <v>8.6589376515064875E-2</v>
      </c>
      <c r="AN54">
        <v>8.2098769167479019E-2</v>
      </c>
      <c r="AO54">
        <v>7.9480150976944608E-2</v>
      </c>
      <c r="AP54">
        <v>7.781060886997461E-2</v>
      </c>
      <c r="AQ54">
        <v>7.7378257835144473E-2</v>
      </c>
      <c r="AR54">
        <v>7.78827233149708E-2</v>
      </c>
      <c r="AS54">
        <v>7.9608591032946374E-2</v>
      </c>
      <c r="AT54">
        <v>8.1787139579971552E-2</v>
      </c>
      <c r="AU54">
        <v>8.6389128485346384E-2</v>
      </c>
    </row>
    <row r="55" spans="2:47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>
        <f ca="1">_xll.qlBlackFormulaImpliedStdDev("Put",M$52,$D$17,M39)/SQRT(($K55-$D$2)/365)</f>
        <v>0</v>
      </c>
      <c r="N55" s="92">
        <f ca="1">_xll.qlBlackFormulaImpliedStdDev("Put",N$52,$D$17,N39)/SQRT(($K55-$D$2)/365)</f>
        <v>0</v>
      </c>
      <c r="O55" s="92">
        <f ca="1">_xll.qlBlackFormulaImpliedStdDev("Put",O$52,$D$17,O39)/SQRT(($K55-$D$2)/365)</f>
        <v>0</v>
      </c>
      <c r="P55" s="92">
        <f ca="1">_xll.qlBlackFormulaImpliedStdDev("Put",P$52,$D$17,P39)/SQRT(($K55-$D$2)/365)</f>
        <v>0</v>
      </c>
      <c r="Q55" s="92">
        <f ca="1">_xll.qlBlackFormulaImpliedStdDev("Put",Q$52,$D$17,Q39)/SQRT(($K55-$D$2)/365)</f>
        <v>0</v>
      </c>
      <c r="R55" s="92">
        <f ca="1">_xll.qlBlackFormulaImpliedStdDev("Put",R$52,$D$17,R39)/SQRT(($K55-$D$2)/365)</f>
        <v>0</v>
      </c>
      <c r="S55" s="92" t="e">
        <f ca="1">_xll.qlBlackFormulaImpliedStdDev("Put",S$52,$D$17,S39)/SQRT(($K55-$D$2)/365)</f>
        <v>#NUM!</v>
      </c>
      <c r="T55" s="92">
        <f ca="1">_xll.qlBlackFormulaImpliedStdDev("Put",T$52,$D$17,T39)/SQRT(($K55-$D$2)/365)</f>
        <v>5.7068666064346955E-3</v>
      </c>
      <c r="U55" s="92">
        <f ca="1">_xll.qlBlackFormulaImpliedStdDev("Put",U$52,$D$17,U39)/SQRT(($K55-$D$2)/365)</f>
        <v>8.8246657032597948E-3</v>
      </c>
      <c r="V55" s="92">
        <f ca="1">_xll.qlBlackFormulaImpliedStdDev("Put",V$52,$D$17,V39)/SQRT(($K55-$D$2)/365)</f>
        <v>1.126921759067628E-2</v>
      </c>
      <c r="W55" s="93">
        <f ca="1">_xll.qlBlackFormulaImpliedStdDev("Put",W$52,$D$17,W39)/SQRT(($K55-$D$2)/365)</f>
        <v>1.5079576551606293E-2</v>
      </c>
      <c r="Y55">
        <v>7.407934962194769E-2</v>
      </c>
      <c r="Z55">
        <v>7.2477177389878175E-2</v>
      </c>
      <c r="AA55">
        <v>7.183152424754817E-2</v>
      </c>
      <c r="AB55">
        <v>7.1475968836865134E-2</v>
      </c>
      <c r="AC55">
        <v>7.1483836772618103E-2</v>
      </c>
      <c r="AD55">
        <v>7.1919682045415517E-2</v>
      </c>
      <c r="AE55">
        <v>7.3117096223786954E-2</v>
      </c>
      <c r="AF55">
        <v>7.4457694092474255E-2</v>
      </c>
      <c r="AG55">
        <v>7.6841036719123082E-2</v>
      </c>
      <c r="AH55">
        <v>7.9122951985552831E-2</v>
      </c>
      <c r="AI55">
        <v>8.2818896608789425E-2</v>
      </c>
      <c r="AK55">
        <v>9.4816169013974702E-2</v>
      </c>
      <c r="AL55">
        <v>8.9684905373731985E-2</v>
      </c>
      <c r="AM55">
        <v>8.6644853711564773E-2</v>
      </c>
      <c r="AN55">
        <v>8.3149899383885506E-2</v>
      </c>
      <c r="AO55">
        <v>8.1108007297967619E-2</v>
      </c>
      <c r="AP55">
        <v>7.9380012225784516E-2</v>
      </c>
      <c r="AQ55">
        <v>7.8317091467999492E-2</v>
      </c>
      <c r="AR55">
        <v>7.8155230372024875E-2</v>
      </c>
      <c r="AS55">
        <v>7.8858331258118072E-2</v>
      </c>
      <c r="AT55">
        <v>7.9917973744948717E-2</v>
      </c>
      <c r="AU55">
        <v>8.2374192334944016E-2</v>
      </c>
    </row>
    <row r="56" spans="2:47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>
        <f ca="1">_xll.qlBlackFormulaImpliedStdDev("Put",M$52,$D$17,M40)/SQRT(($K56-$D$2)/365)</f>
        <v>0</v>
      </c>
      <c r="N56" s="92">
        <f ca="1">_xll.qlBlackFormulaImpliedStdDev("Put",N$52,$D$17,N40)/SQRT(($K56-$D$2)/365)</f>
        <v>0</v>
      </c>
      <c r="O56" s="92">
        <f ca="1">_xll.qlBlackFormulaImpliedStdDev("Put",O$52,$D$17,O40)/SQRT(($K56-$D$2)/365)</f>
        <v>0</v>
      </c>
      <c r="P56" s="92">
        <f ca="1">_xll.qlBlackFormulaImpliedStdDev("Put",P$52,$D$17,P40)/SQRT(($K56-$D$2)/365)</f>
        <v>0</v>
      </c>
      <c r="Q56" s="92">
        <f ca="1">_xll.qlBlackFormulaImpliedStdDev("Put",Q$52,$D$17,Q40)/SQRT(($K56-$D$2)/365)</f>
        <v>0</v>
      </c>
      <c r="R56" s="92">
        <f ca="1">_xll.qlBlackFormulaImpliedStdDev("Put",R$52,$D$17,R40)/SQRT(($K56-$D$2)/365)</f>
        <v>0</v>
      </c>
      <c r="S56" s="92" t="e">
        <f ca="1">_xll.qlBlackFormulaImpliedStdDev("Put",S$52,$D$17,S40)/SQRT(($K56-$D$2)/365)</f>
        <v>#NUM!</v>
      </c>
      <c r="T56" s="92">
        <f ca="1">_xll.qlBlackFormulaImpliedStdDev("Put",T$52,$D$17,T40)/SQRT(($K56-$D$2)/365)</f>
        <v>4.659637071964544E-3</v>
      </c>
      <c r="U56" s="92">
        <f ca="1">_xll.qlBlackFormulaImpliedStdDev("Put",U$52,$D$17,U40)/SQRT(($K56-$D$2)/365)</f>
        <v>7.20530937454179E-3</v>
      </c>
      <c r="V56" s="92">
        <f ca="1">_xll.qlBlackFormulaImpliedStdDev("Put",V$52,$D$17,V40)/SQRT(($K56-$D$2)/365)</f>
        <v>9.2012776325177698E-3</v>
      </c>
      <c r="W56" s="93">
        <f ca="1">_xll.qlBlackFormulaImpliedStdDev("Put",W$52,$D$17,W40)/SQRT(($K56-$D$2)/365)</f>
        <v>1.2312422696224448E-2</v>
      </c>
      <c r="Y56">
        <v>7.5499923641124442E-2</v>
      </c>
      <c r="Z56">
        <v>7.4034468386291533E-2</v>
      </c>
      <c r="AA56">
        <v>7.338347987013373E-2</v>
      </c>
      <c r="AB56">
        <v>7.2861172251395587E-2</v>
      </c>
      <c r="AC56">
        <v>7.2808106160076741E-2</v>
      </c>
      <c r="AD56">
        <v>7.331697834732484E-2</v>
      </c>
      <c r="AE56">
        <v>7.4428802474922146E-2</v>
      </c>
      <c r="AF56">
        <v>7.558298265587178E-2</v>
      </c>
      <c r="AG56">
        <v>7.7325082402008402E-2</v>
      </c>
      <c r="AH56">
        <v>7.891480052318503E-2</v>
      </c>
      <c r="AI56">
        <v>8.1757480611487257E-2</v>
      </c>
      <c r="AK56">
        <v>9.4232403752886593E-2</v>
      </c>
      <c r="AL56">
        <v>9.0189325636218426E-2</v>
      </c>
      <c r="AM56">
        <v>8.7783391725725218E-2</v>
      </c>
      <c r="AN56">
        <v>8.4939125011336755E-2</v>
      </c>
      <c r="AO56">
        <v>8.3379995925351891E-2</v>
      </c>
      <c r="AP56">
        <v>8.1891679085843147E-2</v>
      </c>
      <c r="AQ56">
        <v>8.0919503641498275E-2</v>
      </c>
      <c r="AR56">
        <v>8.049574192638885E-2</v>
      </c>
      <c r="AS56">
        <v>8.0357195541144941E-2</v>
      </c>
      <c r="AT56">
        <v>8.0607115258350404E-2</v>
      </c>
      <c r="AU56">
        <v>8.1771278662961411E-2</v>
      </c>
    </row>
    <row r="57" spans="2:47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>
        <f ca="1">_xll.qlBlackFormulaImpliedStdDev("Put",M$52,$D$17,M41)/SQRT(($K57-$D$2)/365)</f>
        <v>0</v>
      </c>
      <c r="N57" s="95">
        <f ca="1">_xll.qlBlackFormulaImpliedStdDev("Put",N$52,$D$17,N41)/SQRT(($K57-$D$2)/365)</f>
        <v>0</v>
      </c>
      <c r="O57" s="95">
        <f ca="1">_xll.qlBlackFormulaImpliedStdDev("Put",O$52,$D$17,O41)/SQRT(($K57-$D$2)/365)</f>
        <v>0</v>
      </c>
      <c r="P57" s="95">
        <f ca="1">_xll.qlBlackFormulaImpliedStdDev("Put",P$52,$D$17,P41)/SQRT(($K57-$D$2)/365)</f>
        <v>0</v>
      </c>
      <c r="Q57" s="95">
        <f ca="1">_xll.qlBlackFormulaImpliedStdDev("Put",Q$52,$D$17,Q41)/SQRT(($K57-$D$2)/365)</f>
        <v>0</v>
      </c>
      <c r="R57" s="95">
        <f ca="1">_xll.qlBlackFormulaImpliedStdDev("Put",R$52,$D$17,R41)/SQRT(($K57-$D$2)/365)</f>
        <v>0</v>
      </c>
      <c r="S57" s="95" t="e">
        <f ca="1">_xll.qlBlackFormulaImpliedStdDev("Put",S$52,$D$17,S41)/SQRT(($K57-$D$2)/365)</f>
        <v>#NUM!</v>
      </c>
      <c r="T57" s="95">
        <f ca="1">_xll.qlBlackFormulaImpliedStdDev("Put",T$52,$D$17,T41)/SQRT(($K57-$D$2)/365)</f>
        <v>4.0298323893158544E-3</v>
      </c>
      <c r="U57" s="95">
        <f ca="1">_xll.qlBlackFormulaImpliedStdDev("Put",U$52,$D$17,U41)/SQRT(($K57-$D$2)/365)</f>
        <v>6.2314271785823341E-3</v>
      </c>
      <c r="V57" s="95">
        <f ca="1">_xll.qlBlackFormulaImpliedStdDev("Put",V$52,$D$17,V41)/SQRT(($K57-$D$2)/365)</f>
        <v>7.9576168817316328E-3</v>
      </c>
      <c r="W57" s="96">
        <f ca="1">_xll.qlBlackFormulaImpliedStdDev("Put",W$52,$D$17,W41)/SQRT(($K57-$D$2)/365)</f>
        <v>1.06482541463844E-2</v>
      </c>
      <c r="Y57">
        <v>7.6706449638868662E-2</v>
      </c>
      <c r="Z57">
        <v>7.5737059831023718E-2</v>
      </c>
      <c r="AA57">
        <v>7.5255142904680106E-2</v>
      </c>
      <c r="AB57">
        <v>7.4930502775293423E-2</v>
      </c>
      <c r="AC57">
        <v>7.4968739204672369E-2</v>
      </c>
      <c r="AD57">
        <v>7.5450169928226979E-2</v>
      </c>
      <c r="AE57">
        <v>7.6393109498881007E-2</v>
      </c>
      <c r="AF57">
        <v>7.7402300608874389E-2</v>
      </c>
      <c r="AG57">
        <v>7.9167825650402895E-2</v>
      </c>
      <c r="AH57">
        <v>8.0697418851891287E-2</v>
      </c>
      <c r="AI57">
        <v>8.3324538347397642E-2</v>
      </c>
      <c r="AK57">
        <v>9.429340706214609E-2</v>
      </c>
      <c r="AL57">
        <v>9.0360240228122224E-2</v>
      </c>
      <c r="AM57">
        <v>8.8086812103645828E-2</v>
      </c>
      <c r="AN57">
        <v>8.5468401376258246E-2</v>
      </c>
      <c r="AO57">
        <v>8.3837356058388157E-2</v>
      </c>
      <c r="AP57">
        <v>8.2334946885545102E-2</v>
      </c>
      <c r="AQ57">
        <v>8.1236955920645143E-2</v>
      </c>
      <c r="AR57">
        <v>8.0789725533292264E-2</v>
      </c>
      <c r="AS57">
        <v>8.0697355228955867E-2</v>
      </c>
      <c r="AT57">
        <v>8.0927077225867117E-2</v>
      </c>
      <c r="AU57">
        <v>8.1730149158452156E-2</v>
      </c>
    </row>
    <row r="58" spans="2:47">
      <c r="B58">
        <v>0.33698630136986302</v>
      </c>
    </row>
    <row r="59" spans="2:47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  <c r="Y59" t="s">
        <v>31</v>
      </c>
      <c r="AK59" t="s">
        <v>31</v>
      </c>
    </row>
    <row r="60" spans="2:47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ca="1">M52</f>
        <v>0.92570347666154618</v>
      </c>
      <c r="N60" s="78">
        <f ca="1">N52</f>
        <v>0.94485470244839209</v>
      </c>
      <c r="O60" s="78">
        <f ca="1">O52</f>
        <v>0.95722426352554535</v>
      </c>
      <c r="P60" s="78">
        <f ca="1">P52</f>
        <v>0.97342355466376962</v>
      </c>
      <c r="Q60" s="78">
        <f ca="1">Q52</f>
        <v>0.98559825780144861</v>
      </c>
      <c r="R60" s="78">
        <f ca="1">R52</f>
        <v>1</v>
      </c>
      <c r="S60" s="78">
        <f ca="1">S52</f>
        <v>1.0156751018216339</v>
      </c>
      <c r="T60" s="78">
        <f ca="1">T52</f>
        <v>1.0274236390747691</v>
      </c>
      <c r="U60" s="78">
        <f ca="1">U52</f>
        <v>1.0430652283709834</v>
      </c>
      <c r="V60" s="78">
        <f ca="1">V52</f>
        <v>1.0550763709786988</v>
      </c>
      <c r="W60" s="67">
        <f ca="1">W52</f>
        <v>1.0738834255435867</v>
      </c>
      <c r="Y60">
        <v>0.94393541148952453</v>
      </c>
      <c r="Z60">
        <v>0.95715629806923241</v>
      </c>
      <c r="AA60">
        <v>0.965943888454602</v>
      </c>
      <c r="AB60">
        <v>0.97817092352916069</v>
      </c>
      <c r="AC60">
        <v>0.9877508468104681</v>
      </c>
      <c r="AD60">
        <v>1</v>
      </c>
      <c r="AE60">
        <v>1.0142661974899161</v>
      </c>
      <c r="AF60">
        <v>1.0256213494873978</v>
      </c>
      <c r="AG60">
        <v>1.0410959182271773</v>
      </c>
      <c r="AH60">
        <v>1.0531383740251883</v>
      </c>
      <c r="AI60">
        <v>1.0716573495212076</v>
      </c>
      <c r="AK60">
        <v>0.92570347666154618</v>
      </c>
      <c r="AL60">
        <v>0.94485470244839209</v>
      </c>
      <c r="AM60">
        <v>0.95722426352554535</v>
      </c>
      <c r="AN60">
        <v>0.97342355466376962</v>
      </c>
      <c r="AO60">
        <v>0.98559825780144861</v>
      </c>
      <c r="AP60">
        <v>1</v>
      </c>
      <c r="AQ60">
        <v>1.0156751018216339</v>
      </c>
      <c r="AR60">
        <v>1.0274236390747691</v>
      </c>
      <c r="AS60">
        <v>1.0430652283709834</v>
      </c>
      <c r="AT60">
        <v>1.0550763709786988</v>
      </c>
      <c r="AU60">
        <v>1.0738834255435867</v>
      </c>
    </row>
    <row r="61" spans="2:47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>
        <f ca="1">_xll.qlBlackVolTermStructureBlackVol(IF($M$1="GBPUSD",$D$10,IF($M$1="EURUSD",$D$9,$D$11)),$K61,M$60,TRUE)</f>
        <v>0.10276039522006639</v>
      </c>
      <c r="N61" s="89">
        <f ca="1">_xll.qlBlackVolTermStructureBlackVol(IF($M$1="GBPUSD",$D$10,IF($M$1="EURUSD",$D$9,$D$11)),$K61,N$60,TRUE)</f>
        <v>9.3487364199548867E-2</v>
      </c>
      <c r="O61" s="89">
        <f ca="1">_xll.qlBlackVolTermStructureBlackVol(IF($M$1="GBPUSD",$D$10,IF($M$1="EURUSD",$D$9,$D$11)),$K61,O$60,TRUE)</f>
        <v>8.7969943959731844E-2</v>
      </c>
      <c r="P61" s="89">
        <f ca="1">_xll.qlBlackVolTermStructureBlackVol(IF($M$1="GBPUSD",$D$10,IF($M$1="EURUSD",$D$9,$D$11)),$K61,P$60,TRUE)</f>
        <v>8.1771105708463437E-2</v>
      </c>
      <c r="Q61" s="89">
        <f ca="1">_xll.qlBlackVolTermStructureBlackVol(IF($M$1="GBPUSD",$D$10,IF($M$1="EURUSD",$D$9,$D$11)),$K61,Q$60,TRUE)</f>
        <v>7.8360523286065173E-2</v>
      </c>
      <c r="R61" s="89">
        <f ca="1">_xll.qlBlackVolTermStructureBlackVol(IF($M$1="GBPUSD",$D$10,IF($M$1="EURUSD",$D$9,$D$11)),$K61,R$60,TRUE)</f>
        <v>7.6367788259059835E-2</v>
      </c>
      <c r="S61" s="89">
        <f ca="1">_xll.qlBlackVolTermStructureBlackVol(IF($M$1="GBPUSD",$D$10,IF($M$1="EURUSD",$D$9,$D$11)),$K61,S$60,TRUE)</f>
        <v>7.7107445370046629E-2</v>
      </c>
      <c r="T61" s="89">
        <f ca="1">_xll.qlBlackVolTermStructureBlackVol(IF($M$1="GBPUSD",$D$10,IF($M$1="EURUSD",$D$9,$D$11)),$K61,T$60,TRUE)</f>
        <v>7.9393591021741428E-2</v>
      </c>
      <c r="U61" s="89">
        <f ca="1">_xll.qlBlackVolTermStructureBlackVol(IF($M$1="GBPUSD",$D$10,IF($M$1="EURUSD",$D$9,$D$11)),$K61,U$60,TRUE)</f>
        <v>8.3962901330155007E-2</v>
      </c>
      <c r="V61" s="89">
        <f ca="1">_xll.qlBlackVolTermStructureBlackVol(IF($M$1="GBPUSD",$D$10,IF($M$1="EURUSD",$D$9,$D$11)),$K61,V$60,TRUE)</f>
        <v>8.8164328751334675E-2</v>
      </c>
      <c r="W61" s="90">
        <f ca="1">_xll.qlBlackVolTermStructureBlackVol(IF($M$1="GBPUSD",$D$10,IF($M$1="EURUSD",$D$9,$D$11)),$K61,W$60,TRUE)</f>
        <v>9.5311347344491482E-2</v>
      </c>
      <c r="Y61">
        <v>7.540178588904603E-2</v>
      </c>
      <c r="Z61">
        <v>7.0552911275876221E-2</v>
      </c>
      <c r="AA61">
        <v>6.7916026144547503E-2</v>
      </c>
      <c r="AB61">
        <v>6.5472899081654129E-2</v>
      </c>
      <c r="AC61">
        <v>6.4913062654291948E-2</v>
      </c>
      <c r="AD61">
        <v>6.6182608406579316E-2</v>
      </c>
      <c r="AE61">
        <v>7.0048788016232377E-2</v>
      </c>
      <c r="AF61">
        <v>7.428932254514084E-2</v>
      </c>
      <c r="AG61">
        <v>8.0864908166381283E-2</v>
      </c>
      <c r="AH61">
        <v>8.624100572960329E-2</v>
      </c>
      <c r="AI61">
        <v>9.4577816273666002E-2</v>
      </c>
      <c r="AK61">
        <v>0.10276039522013788</v>
      </c>
      <c r="AL61">
        <v>9.3487364199627332E-2</v>
      </c>
      <c r="AM61">
        <v>8.7969943959811017E-2</v>
      </c>
      <c r="AN61">
        <v>8.1771105708533895E-2</v>
      </c>
      <c r="AO61">
        <v>7.8360523286116882E-2</v>
      </c>
      <c r="AP61">
        <v>7.6367788259071506E-2</v>
      </c>
      <c r="AQ61">
        <v>7.7107445369999084E-2</v>
      </c>
      <c r="AR61">
        <v>7.9393591021648571E-2</v>
      </c>
      <c r="AS61">
        <v>8.3962901330009249E-2</v>
      </c>
      <c r="AT61">
        <v>8.8164328751154653E-2</v>
      </c>
      <c r="AU61">
        <v>9.5311347344266523E-2</v>
      </c>
    </row>
    <row r="62" spans="2:47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242">
        <f ca="1">_xll.qlBlackVolTermStructureBlackVol(IF($M$1="GBPUSD",$D$10,IF($M$1="EURUSD",$D$9,$D$11)),$K62,M$60,TRUE)</f>
        <v>9.5896449161108399E-2</v>
      </c>
      <c r="N62" s="92">
        <f ca="1">_xll.qlBlackVolTermStructureBlackVol(IF($M$1="GBPUSD",$D$10,IF($M$1="EURUSD",$D$9,$D$11)),$K62,N$60,TRUE)</f>
        <v>8.9436037045495659E-2</v>
      </c>
      <c r="O62" s="92">
        <f ca="1">_xll.qlBlackVolTermStructureBlackVol(IF($M$1="GBPUSD",$D$10,IF($M$1="EURUSD",$D$9,$D$11)),$K62,O$60,TRUE)</f>
        <v>8.567953818160165E-2</v>
      </c>
      <c r="P62" s="92">
        <f ca="1">_xll.qlBlackVolTermStructureBlackVol(IF($M$1="GBPUSD",$D$10,IF($M$1="EURUSD",$D$9,$D$11)),$K62,P$60,TRUE)</f>
        <v>8.1496624058394765E-2</v>
      </c>
      <c r="Q62" s="92">
        <f ca="1">_xll.qlBlackVolTermStructureBlackVol(IF($M$1="GBPUSD",$D$10,IF($M$1="EURUSD",$D$9,$D$11)),$K62,Q$60,TRUE)</f>
        <v>7.9101236711044659E-2</v>
      </c>
      <c r="R62" s="92">
        <f ca="1">_xll.qlBlackVolTermStructureBlackVol(IF($M$1="GBPUSD",$D$10,IF($M$1="EURUSD",$D$9,$D$11)),$K62,R$60,TRUE)</f>
        <v>7.7328662206756285E-2</v>
      </c>
      <c r="S62" s="92">
        <f ca="1">_xll.qlBlackVolTermStructureBlackVol(IF($M$1="GBPUSD",$D$10,IF($M$1="EURUSD",$D$9,$D$11)),$K62,S$60,TRUE)</f>
        <v>7.6870199064042508E-2</v>
      </c>
      <c r="T62" s="92">
        <f ca="1">_xll.qlBlackVolTermStructureBlackVol(IF($M$1="GBPUSD",$D$10,IF($M$1="EURUSD",$D$9,$D$11)),$K62,T$60,TRUE)</f>
        <v>7.7504783039996306E-2</v>
      </c>
      <c r="U62" s="92">
        <f ca="1">_xll.qlBlackVolTermStructureBlackVol(IF($M$1="GBPUSD",$D$10,IF($M$1="EURUSD",$D$9,$D$11)),$K62,U$60,TRUE)</f>
        <v>7.9431313406069723E-2</v>
      </c>
      <c r="V62" s="92">
        <f ca="1">_xll.qlBlackVolTermStructureBlackVol(IF($M$1="GBPUSD",$D$10,IF($M$1="EURUSD",$D$9,$D$11)),$K62,V$60,TRUE)</f>
        <v>8.1543265919305066E-2</v>
      </c>
      <c r="W62" s="93">
        <f ca="1">_xll.qlBlackVolTermStructureBlackVol(IF($M$1="GBPUSD",$D$10,IF($M$1="EURUSD",$D$9,$D$11)),$K62,W$60,TRUE)</f>
        <v>8.5570071815452356E-2</v>
      </c>
      <c r="Y62">
        <v>7.0793168445434554E-2</v>
      </c>
      <c r="Z62">
        <v>6.8577549974001353E-2</v>
      </c>
      <c r="AA62">
        <v>6.7555286608266027E-2</v>
      </c>
      <c r="AB62">
        <v>6.6853868038669648E-2</v>
      </c>
      <c r="AC62">
        <v>6.6945063627309051E-2</v>
      </c>
      <c r="AD62">
        <v>6.7876131476562976E-2</v>
      </c>
      <c r="AE62">
        <v>6.9963394932104572E-2</v>
      </c>
      <c r="AF62">
        <v>7.221442739431759E-2</v>
      </c>
      <c r="AG62">
        <v>7.5842296260591552E-2</v>
      </c>
      <c r="AH62">
        <v>7.8944549557041624E-2</v>
      </c>
      <c r="AI62">
        <v>8.3960328323062314E-2</v>
      </c>
      <c r="AK62">
        <v>9.5896449161115685E-2</v>
      </c>
      <c r="AL62">
        <v>8.9436037045510064E-2</v>
      </c>
      <c r="AM62">
        <v>8.567953818161933E-2</v>
      </c>
      <c r="AN62">
        <v>8.1496624058414111E-2</v>
      </c>
      <c r="AO62">
        <v>7.9101236711062034E-2</v>
      </c>
      <c r="AP62">
        <v>7.7328662206767027E-2</v>
      </c>
      <c r="AQ62">
        <v>7.6870199064040537E-2</v>
      </c>
      <c r="AR62">
        <v>7.7504783039982261E-2</v>
      </c>
      <c r="AS62">
        <v>7.9431313406038664E-2</v>
      </c>
      <c r="AT62">
        <v>8.1543265919261171E-2</v>
      </c>
      <c r="AU62">
        <v>8.5570071815389906E-2</v>
      </c>
    </row>
    <row r="63" spans="2:47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>
        <f ca="1">_xll.qlBlackVolTermStructureBlackVol(IF($M$1="GBPUSD",$D$10,IF($M$1="EURUSD",$D$9,$D$11)),$K63,M$60,TRUE)</f>
        <v>9.5160560888353937E-2</v>
      </c>
      <c r="N63" s="92">
        <f ca="1">_xll.qlBlackVolTermStructureBlackVol(IF($M$1="GBPUSD",$D$10,IF($M$1="EURUSD",$D$9,$D$11)),$K63,N$60,TRUE)</f>
        <v>8.9912793845146249E-2</v>
      </c>
      <c r="O63" s="92">
        <f ca="1">_xll.qlBlackVolTermStructureBlackVol(IF($M$1="GBPUSD",$D$10,IF($M$1="EURUSD",$D$9,$D$11)),$K63,O$60,TRUE)</f>
        <v>8.6866091039819696E-2</v>
      </c>
      <c r="P63" s="92">
        <f ca="1">_xll.qlBlackVolTermStructureBlackVol(IF($M$1="GBPUSD",$D$10,IF($M$1="EURUSD",$D$9,$D$11)),$K63,P$60,TRUE)</f>
        <v>8.3425582921009114E-2</v>
      </c>
      <c r="Q63" s="92">
        <f ca="1">_xll.qlBlackVolTermStructureBlackVol(IF($M$1="GBPUSD",$D$10,IF($M$1="EURUSD",$D$9,$D$11)),$K63,Q$60,TRUE)</f>
        <v>8.1356103848454334E-2</v>
      </c>
      <c r="R63" s="92">
        <f ca="1">_xll.qlBlackVolTermStructureBlackVol(IF($M$1="GBPUSD",$D$10,IF($M$1="EURUSD",$D$9,$D$11)),$K63,R$60,TRUE)</f>
        <v>7.9599776700151087E-2</v>
      </c>
      <c r="S63" s="92">
        <f ca="1">_xll.qlBlackVolTermStructureBlackVol(IF($M$1="GBPUSD",$D$10,IF($M$1="EURUSD",$D$9,$D$11)),$K63,S$60,TRUE)</f>
        <v>7.8638639732722795E-2</v>
      </c>
      <c r="T63" s="92">
        <f ca="1">_xll.qlBlackVolTermStructureBlackVol(IF($M$1="GBPUSD",$D$10,IF($M$1="EURUSD",$D$9,$D$11)),$K63,T$60,TRUE)</f>
        <v>7.857980623181357E-2</v>
      </c>
      <c r="U63" s="92">
        <f ca="1">_xll.qlBlackVolTermStructureBlackVol(IF($M$1="GBPUSD",$D$10,IF($M$1="EURUSD",$D$9,$D$11)),$K63,U$60,TRUE)</f>
        <v>7.9309298578061196E-2</v>
      </c>
      <c r="V63" s="92">
        <f ca="1">_xll.qlBlackVolTermStructureBlackVol(IF($M$1="GBPUSD",$D$10,IF($M$1="EURUSD",$D$9,$D$11)),$K63,V$60,TRUE)</f>
        <v>8.040189558744032E-2</v>
      </c>
      <c r="W63" s="93">
        <f ca="1">_xll.qlBlackVolTermStructureBlackVol(IF($M$1="GBPUSD",$D$10,IF($M$1="EURUSD",$D$9,$D$11)),$K63,W$60,TRUE)</f>
        <v>8.2819105957844016E-2</v>
      </c>
      <c r="Y63">
        <v>7.4707970818943703E-2</v>
      </c>
      <c r="Z63">
        <v>7.316306893009393E-2</v>
      </c>
      <c r="AA63">
        <v>7.2461687645869022E-2</v>
      </c>
      <c r="AB63">
        <v>7.1965771114087626E-2</v>
      </c>
      <c r="AC63">
        <v>7.1984319060655041E-2</v>
      </c>
      <c r="AD63">
        <v>7.252046773977458E-2</v>
      </c>
      <c r="AE63">
        <v>7.3803853005734707E-2</v>
      </c>
      <c r="AF63">
        <v>7.525060228662718E-2</v>
      </c>
      <c r="AG63">
        <v>7.7686727972097469E-2</v>
      </c>
      <c r="AH63">
        <v>7.9853879695058055E-2</v>
      </c>
      <c r="AI63">
        <v>8.3487870666200725E-2</v>
      </c>
      <c r="AK63">
        <v>9.5160560888355283E-2</v>
      </c>
      <c r="AL63">
        <v>8.991279384514618E-2</v>
      </c>
      <c r="AM63">
        <v>8.6866091039818794E-2</v>
      </c>
      <c r="AN63">
        <v>8.3425582921007407E-2</v>
      </c>
      <c r="AO63">
        <v>8.1356103848452058E-2</v>
      </c>
      <c r="AP63">
        <v>7.9599776700148894E-2</v>
      </c>
      <c r="AQ63">
        <v>7.8638639732721116E-2</v>
      </c>
      <c r="AR63">
        <v>7.8579806231812613E-2</v>
      </c>
      <c r="AS63">
        <v>7.9309298578061585E-2</v>
      </c>
      <c r="AT63">
        <v>8.0401895587441818E-2</v>
      </c>
      <c r="AU63">
        <v>8.2819105957847416E-2</v>
      </c>
    </row>
    <row r="64" spans="2:47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>
        <f ca="1">_xll.qlBlackVolTermStructureBlackVol(IF($M$1="GBPUSD",$D$10,IF($M$1="EURUSD",$D$9,$D$11)),$K64,M$60,TRUE)</f>
        <v>9.4777050902034601E-2</v>
      </c>
      <c r="N64" s="92">
        <f ca="1">_xll.qlBlackVolTermStructureBlackVol(IF($M$1="GBPUSD",$D$10,IF($M$1="EURUSD",$D$9,$D$11)),$K64,N$60,TRUE)</f>
        <v>9.052283117726409E-2</v>
      </c>
      <c r="O64" s="92">
        <f ca="1">_xll.qlBlackVolTermStructureBlackVol(IF($M$1="GBPUSD",$D$10,IF($M$1="EURUSD",$D$9,$D$11)),$K64,O$60,TRUE)</f>
        <v>8.8046104044420578E-2</v>
      </c>
      <c r="P64" s="92">
        <f ca="1">_xll.qlBlackVolTermStructureBlackVol(IF($M$1="GBPUSD",$D$10,IF($M$1="EURUSD",$D$9,$D$11)),$K64,P$60,TRUE)</f>
        <v>8.5204356316385746E-2</v>
      </c>
      <c r="Q64" s="92">
        <f ca="1">_xll.qlBlackVolTermStructureBlackVol(IF($M$1="GBPUSD",$D$10,IF($M$1="EURUSD",$D$9,$D$11)),$K64,Q$60,TRUE)</f>
        <v>8.3424050013772219E-2</v>
      </c>
      <c r="R64" s="92">
        <f ca="1">_xll.qlBlackVolTermStructureBlackVol(IF($M$1="GBPUSD",$D$10,IF($M$1="EURUSD",$D$9,$D$11)),$K64,R$60,TRUE)</f>
        <v>8.1773047873093571E-2</v>
      </c>
      <c r="S64" s="92">
        <f ca="1">_xll.qlBlackVolTermStructureBlackVol(IF($M$1="GBPUSD",$D$10,IF($M$1="EURUSD",$D$9,$D$11)),$K64,S$60,TRUE)</f>
        <v>8.0591609242625789E-2</v>
      </c>
      <c r="T64" s="92">
        <f ca="1">_xll.qlBlackVolTermStructureBlackVol(IF($M$1="GBPUSD",$D$10,IF($M$1="EURUSD",$D$9,$D$11)),$K64,T$60,TRUE)</f>
        <v>8.0142830369457269E-2</v>
      </c>
      <c r="U64" s="92">
        <f ca="1">_xll.qlBlackVolTermStructureBlackVol(IF($M$1="GBPUSD",$D$10,IF($M$1="EURUSD",$D$9,$D$11)),$K64,U$60,TRUE)</f>
        <v>8.0110129887771012E-2</v>
      </c>
      <c r="V64" s="92">
        <f ca="1">_xll.qlBlackVolTermStructureBlackVol(IF($M$1="GBPUSD",$D$10,IF($M$1="EURUSD",$D$9,$D$11)),$K64,V$60,TRUE)</f>
        <v>8.0487794862102932E-2</v>
      </c>
      <c r="W64" s="93">
        <f ca="1">_xll.qlBlackVolTermStructureBlackVol(IF($M$1="GBPUSD",$D$10,IF($M$1="EURUSD",$D$9,$D$11)),$K64,W$60,TRUE)</f>
        <v>8.1676440819014595E-2</v>
      </c>
      <c r="Y64">
        <v>7.5566994380099284E-2</v>
      </c>
      <c r="Z64">
        <v>7.439444605290059E-2</v>
      </c>
      <c r="AA64">
        <v>7.3875636358522803E-2</v>
      </c>
      <c r="AB64">
        <v>7.3523764186669199E-2</v>
      </c>
      <c r="AC64">
        <v>7.3554908177799333E-2</v>
      </c>
      <c r="AD64">
        <v>7.3977559706246795E-2</v>
      </c>
      <c r="AE64">
        <v>7.4967631199479828E-2</v>
      </c>
      <c r="AF64">
        <v>7.608705806121159E-2</v>
      </c>
      <c r="AG64">
        <v>7.7993681740877854E-2</v>
      </c>
      <c r="AH64">
        <v>7.9713978352791134E-2</v>
      </c>
      <c r="AI64">
        <v>8.2645182529648448E-2</v>
      </c>
      <c r="AK64">
        <v>9.4777050902033186E-2</v>
      </c>
      <c r="AL64">
        <v>9.0522831177263022E-2</v>
      </c>
      <c r="AM64">
        <v>8.8046104044419801E-2</v>
      </c>
      <c r="AN64">
        <v>8.5204356316385399E-2</v>
      </c>
      <c r="AO64">
        <v>8.3424050013772288E-2</v>
      </c>
      <c r="AP64">
        <v>8.1773047873093863E-2</v>
      </c>
      <c r="AQ64">
        <v>8.059160924262633E-2</v>
      </c>
      <c r="AR64">
        <v>8.0142830369458087E-2</v>
      </c>
      <c r="AS64">
        <v>8.0110129887772011E-2</v>
      </c>
      <c r="AT64">
        <v>8.0487794862104001E-2</v>
      </c>
      <c r="AU64">
        <v>8.1676440819015747E-2</v>
      </c>
    </row>
    <row r="65" spans="2:47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>
        <f ca="1">_xll.qlBlackVolTermStructureBlackVol(IF($M$1="GBPUSD",$D$10,IF($M$1="EURUSD",$D$9,$D$11)),$K65,M$60,TRUE)</f>
        <v>9.3970583227680385E-2</v>
      </c>
      <c r="N65" s="95">
        <f ca="1">_xll.qlBlackVolTermStructureBlackVol(IF($M$1="GBPUSD",$D$10,IF($M$1="EURUSD",$D$9,$D$11)),$K65,N$60,TRUE)</f>
        <v>9.0077551663712452E-2</v>
      </c>
      <c r="O65" s="95">
        <f ca="1">_xll.qlBlackVolTermStructureBlackVol(IF($M$1="GBPUSD",$D$10,IF($M$1="EURUSD",$D$9,$D$11)),$K65,O$60,TRUE)</f>
        <v>8.7812960625646128E-2</v>
      </c>
      <c r="P65" s="95">
        <f ca="1">_xll.qlBlackVolTermStructureBlackVol(IF($M$1="GBPUSD",$D$10,IF($M$1="EURUSD",$D$9,$D$11)),$K65,P$60,TRUE)</f>
        <v>8.5208559944632362E-2</v>
      </c>
      <c r="Q65" s="95">
        <f ca="1">_xll.qlBlackVolTermStructureBlackVol(IF($M$1="GBPUSD",$D$10,IF($M$1="EURUSD",$D$9,$D$11)),$K65,Q$60,TRUE)</f>
        <v>8.3564550643177374E-2</v>
      </c>
      <c r="R65" s="95">
        <f ca="1">_xll.qlBlackVolTermStructureBlackVol(IF($M$1="GBPUSD",$D$10,IF($M$1="EURUSD",$D$9,$D$11)),$K65,R$60,TRUE)</f>
        <v>8.2014233662106251E-2</v>
      </c>
      <c r="S65" s="95">
        <f ca="1">_xll.qlBlackVolTermStructureBlackVol(IF($M$1="GBPUSD",$D$10,IF($M$1="EURUSD",$D$9,$D$11)),$K65,S$60,TRUE)</f>
        <v>8.0855317961313747E-2</v>
      </c>
      <c r="T65" s="95">
        <f ca="1">_xll.qlBlackVolTermStructureBlackVol(IF($M$1="GBPUSD",$D$10,IF($M$1="EURUSD",$D$9,$D$11)),$K65,T$60,TRUE)</f>
        <v>8.0361200748393632E-2</v>
      </c>
      <c r="U65" s="95">
        <f ca="1">_xll.qlBlackVolTermStructureBlackVol(IF($M$1="GBPUSD",$D$10,IF($M$1="EURUSD",$D$9,$D$11)),$K65,U$60,TRUE)</f>
        <v>8.0191923657368575E-2</v>
      </c>
      <c r="V65" s="95">
        <f ca="1">_xll.qlBlackVolTermStructureBlackVol(IF($M$1="GBPUSD",$D$10,IF($M$1="EURUSD",$D$9,$D$11)),$K65,V$60,TRUE)</f>
        <v>8.0415999948287589E-2</v>
      </c>
      <c r="W65" s="96">
        <f ca="1">_xll.qlBlackVolTermStructureBlackVol(IF($M$1="GBPUSD",$D$10,IF($M$1="EURUSD",$D$9,$D$11)),$K65,W$60,TRUE)</f>
        <v>8.130589865294631E-2</v>
      </c>
      <c r="Y65">
        <v>7.6255299248065136E-2</v>
      </c>
      <c r="Z65">
        <v>7.5284501532823858E-2</v>
      </c>
      <c r="AA65">
        <v>7.4859699889180911E-2</v>
      </c>
      <c r="AB65">
        <v>7.4575443326246327E-2</v>
      </c>
      <c r="AC65">
        <v>7.4604303965806557E-2</v>
      </c>
      <c r="AD65">
        <v>7.4953945434607219E-2</v>
      </c>
      <c r="AE65">
        <v>7.5770760804028559E-2</v>
      </c>
      <c r="AF65">
        <v>7.6698501698923796E-2</v>
      </c>
      <c r="AG65">
        <v>7.8291627300080283E-2</v>
      </c>
      <c r="AH65">
        <v>7.9742807743386573E-2</v>
      </c>
      <c r="AI65">
        <v>8.2242427635359938E-2</v>
      </c>
      <c r="AK65">
        <v>9.3970583227720228E-2</v>
      </c>
      <c r="AL65">
        <v>9.0077551663750977E-2</v>
      </c>
      <c r="AM65">
        <v>8.7812960625682446E-2</v>
      </c>
      <c r="AN65">
        <v>8.5208559944663809E-2</v>
      </c>
      <c r="AO65">
        <v>8.3564550643203284E-2</v>
      </c>
      <c r="AP65">
        <v>8.2014233662123889E-2</v>
      </c>
      <c r="AQ65">
        <v>8.0855317961319867E-2</v>
      </c>
      <c r="AR65">
        <v>8.0361200748389747E-2</v>
      </c>
      <c r="AS65">
        <v>8.0191923657350186E-2</v>
      </c>
      <c r="AT65">
        <v>8.0415999948257724E-2</v>
      </c>
      <c r="AU65">
        <v>8.1305898652898445E-2</v>
      </c>
    </row>
    <row r="66" spans="2:47">
      <c r="B66">
        <v>0.49041095890410957</v>
      </c>
    </row>
    <row r="67" spans="2:47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  <c r="Y67" t="s">
        <v>31</v>
      </c>
      <c r="AK67" t="s">
        <v>31</v>
      </c>
    </row>
    <row r="68" spans="2:47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ca="1">M60</f>
        <v>0.92570347666154618</v>
      </c>
      <c r="N68" s="78">
        <f ca="1">N60</f>
        <v>0.94485470244839209</v>
      </c>
      <c r="O68" s="78">
        <f ca="1">O60</f>
        <v>0.95722426352554535</v>
      </c>
      <c r="P68" s="78">
        <f ca="1">P60</f>
        <v>0.97342355466376962</v>
      </c>
      <c r="Q68" s="78">
        <f ca="1">Q60</f>
        <v>0.98559825780144861</v>
      </c>
      <c r="R68" s="78">
        <f ca="1">R60</f>
        <v>1</v>
      </c>
      <c r="S68" s="78">
        <f ca="1">S60</f>
        <v>1.0156751018216339</v>
      </c>
      <c r="T68" s="78">
        <f ca="1">T60</f>
        <v>1.0274236390747691</v>
      </c>
      <c r="U68" s="78">
        <f ca="1">U60</f>
        <v>1.0430652283709834</v>
      </c>
      <c r="V68" s="78">
        <f ca="1">V60</f>
        <v>1.0550763709786988</v>
      </c>
      <c r="W68" s="67">
        <f ca="1">W60</f>
        <v>1.0738834255435867</v>
      </c>
      <c r="Y68">
        <v>0.94393541148952453</v>
      </c>
      <c r="Z68">
        <v>0.95715629806923241</v>
      </c>
      <c r="AA68">
        <v>0.965943888454602</v>
      </c>
      <c r="AB68">
        <v>0.97817092352916069</v>
      </c>
      <c r="AC68">
        <v>0.9877508468104681</v>
      </c>
      <c r="AD68">
        <v>1</v>
      </c>
      <c r="AE68">
        <v>1.0142661974899161</v>
      </c>
      <c r="AF68">
        <v>1.0256213494873978</v>
      </c>
      <c r="AG68">
        <v>1.0410959182271773</v>
      </c>
      <c r="AH68">
        <v>1.0531383740251883</v>
      </c>
      <c r="AI68">
        <v>1.0716573495212076</v>
      </c>
      <c r="AK68">
        <v>0.92570347666154618</v>
      </c>
      <c r="AL68">
        <v>0.94485470244839209</v>
      </c>
      <c r="AM68">
        <v>0.95722426352554535</v>
      </c>
      <c r="AN68">
        <v>0.97342355466376962</v>
      </c>
      <c r="AO68">
        <v>0.98559825780144861</v>
      </c>
      <c r="AP68">
        <v>1</v>
      </c>
      <c r="AQ68">
        <v>1.0156751018216339</v>
      </c>
      <c r="AR68">
        <v>1.0274236390747691</v>
      </c>
      <c r="AS68">
        <v>1.0430652283709834</v>
      </c>
      <c r="AT68">
        <v>1.0550763709786988</v>
      </c>
      <c r="AU68">
        <v>1.0738834255435867</v>
      </c>
    </row>
    <row r="69" spans="2:47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>
        <f ca="1">_xll.qlLocalVTSLocalVol($H$26,$K69,M$68,TRUE)</f>
        <v>9.0785026825446702E-2</v>
      </c>
      <c r="N69" s="171">
        <f ca="1">_xll.qlLocalVTSLocalVol($H$26,$K69,N$68,TRUE)</f>
        <v>7.0034535827596972E-2</v>
      </c>
      <c r="O69" s="171">
        <f ca="1">_xll.qlLocalVTSLocalVol($H$26,$K69,O$68,TRUE)</f>
        <v>5.8462523448237491E-2</v>
      </c>
      <c r="P69" s="171">
        <f ca="1">_xll.qlLocalVTSLocalVol($H$26,$K69,P$68,TRUE)</f>
        <v>4.7001782415935812E-2</v>
      </c>
      <c r="Q69" s="171">
        <f ca="1">_xll.qlLocalVTSLocalVol($H$26,$K69,Q$68,TRUE)</f>
        <v>4.2629975070240508E-2</v>
      </c>
      <c r="R69" s="171">
        <f ca="1">_xll.qlLocalVTSLocalVol($H$26,$K69,R$68,TRUE)</f>
        <v>4.335671020619955E-2</v>
      </c>
      <c r="S69" s="171">
        <f ca="1">_xll.qlLocalVTSLocalVol($H$26,$K69,S$68,TRUE)</f>
        <v>5.0586373655987997E-2</v>
      </c>
      <c r="T69" s="171">
        <f ca="1">_xll.qlLocalVTSLocalVol($H$26,$K69,T$68,TRUE)</f>
        <v>5.8937786644683771E-2</v>
      </c>
      <c r="U69" s="171">
        <f ca="1">_xll.qlLocalVTSLocalVol($H$26,$K69,U$68,TRUE)</f>
        <v>7.2190632475534075E-2</v>
      </c>
      <c r="V69" s="171">
        <f ca="1">_xll.qlLocalVTSLocalVol($H$26,$K69,V$68,TRUE)</f>
        <v>8.3255665540640969E-2</v>
      </c>
      <c r="W69" s="172">
        <f ca="1">_xll.qlLocalVTSLocalVol($H$26,$K69,W$68,TRUE)</f>
        <v>0.10129367612389698</v>
      </c>
      <c r="Y69">
        <v>7.0962874448857849E-2</v>
      </c>
      <c r="Z69">
        <v>5.8520675047809056E-2</v>
      </c>
      <c r="AA69">
        <v>5.1638240119693792E-2</v>
      </c>
      <c r="AB69">
        <v>4.4783734171177744E-2</v>
      </c>
      <c r="AC69">
        <v>4.2326474980711189E-2</v>
      </c>
      <c r="AD69">
        <v>4.3356710206360706E-2</v>
      </c>
      <c r="AE69">
        <v>4.9723461537797706E-2</v>
      </c>
      <c r="AF69">
        <v>5.7542932620948471E-2</v>
      </c>
      <c r="AG69">
        <v>7.0433760683446506E-2</v>
      </c>
      <c r="AH69">
        <v>8.1437195482642166E-2</v>
      </c>
      <c r="AI69">
        <v>9.9132884858387213E-2</v>
      </c>
      <c r="AK69">
        <v>9.0785026404716196E-2</v>
      </c>
      <c r="AL69">
        <v>7.0034535168344569E-2</v>
      </c>
      <c r="AM69">
        <v>5.8462523387029522E-2</v>
      </c>
      <c r="AN69">
        <v>4.7001783084076681E-2</v>
      </c>
      <c r="AO69">
        <v>4.2629975582724466E-2</v>
      </c>
      <c r="AP69">
        <v>4.3356710206360706E-2</v>
      </c>
      <c r="AQ69">
        <v>5.0586373339399103E-2</v>
      </c>
      <c r="AR69">
        <v>5.8937786060047709E-2</v>
      </c>
      <c r="AS69">
        <v>7.2190632661356544E-2</v>
      </c>
      <c r="AT69">
        <v>8.3255665385223013E-2</v>
      </c>
      <c r="AU69">
        <v>0.10129367691146245</v>
      </c>
    </row>
    <row r="70" spans="2:47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>
        <f ca="1">_xll.qlLocalVTSLocalVol($H$26,$K70,M$68,TRUE)</f>
        <v>9.9946065499010098E-2</v>
      </c>
      <c r="N70" s="174">
        <f ca="1">_xll.qlLocalVTSLocalVol($H$26,$K70,N$68,TRUE)</f>
        <v>8.5181831145687115E-2</v>
      </c>
      <c r="O70" s="174">
        <f ca="1">_xll.qlLocalVTSLocalVol($H$26,$K70,O$68,TRUE)</f>
        <v>7.7545846872308935E-2</v>
      </c>
      <c r="P70" s="174">
        <f ca="1">_xll.qlLocalVTSLocalVol($H$26,$K70,P$68,TRUE)</f>
        <v>7.0623106162040886E-2</v>
      </c>
      <c r="Q70" s="174">
        <f ca="1">_xll.qlLocalVTSLocalVol($H$26,$K70,Q$68,TRUE)</f>
        <v>6.8175587785130193E-2</v>
      </c>
      <c r="R70" s="174">
        <f ca="1">_xll.qlLocalVTSLocalVol($H$26,$K70,R$68,TRUE)</f>
        <v>6.8480726777792961E-2</v>
      </c>
      <c r="S70" s="174">
        <f ca="1">_xll.qlLocalVTSLocalVol($H$26,$K70,S$68,TRUE)</f>
        <v>7.2255109445508628E-2</v>
      </c>
      <c r="T70" s="174">
        <f ca="1">_xll.qlLocalVTSLocalVol($H$26,$K70,T$68,TRUE)</f>
        <v>7.6854841651242595E-2</v>
      </c>
      <c r="U70" s="174">
        <f ca="1">_xll.qlLocalVTSLocalVol($H$26,$K70,U$68,TRUE)</f>
        <v>8.4561393002912877E-2</v>
      </c>
      <c r="V70" s="174">
        <f ca="1">_xll.qlLocalVTSLocalVol($H$26,$K70,V$68,TRUE)</f>
        <v>9.1290865692820786E-2</v>
      </c>
      <c r="W70" s="175">
        <f ca="1">_xll.qlLocalVTSLocalVol($H$26,$K70,W$68,TRUE)</f>
        <v>0.10267056824058543</v>
      </c>
      <c r="Y70">
        <v>8.5816671463563809E-2</v>
      </c>
      <c r="Z70">
        <v>7.7582769503752189E-2</v>
      </c>
      <c r="AA70">
        <v>7.3334245525531999E-2</v>
      </c>
      <c r="AB70">
        <v>6.9371331899759067E-2</v>
      </c>
      <c r="AC70">
        <v>6.8004387052255241E-2</v>
      </c>
      <c r="AD70">
        <v>6.8480726777785508E-2</v>
      </c>
      <c r="AE70">
        <v>7.17933099730267E-2</v>
      </c>
      <c r="AF70">
        <v>7.6071204192602535E-2</v>
      </c>
      <c r="AG70">
        <v>8.3515286068218161E-2</v>
      </c>
      <c r="AH70">
        <v>9.0169648322142346E-2</v>
      </c>
      <c r="AI70">
        <v>0.10128590154571045</v>
      </c>
      <c r="AK70">
        <v>9.994606608851532E-2</v>
      </c>
      <c r="AL70">
        <v>8.5181831875320912E-2</v>
      </c>
      <c r="AM70">
        <v>7.7545848560343481E-2</v>
      </c>
      <c r="AN70">
        <v>7.0623105662866267E-2</v>
      </c>
      <c r="AO70">
        <v>6.817559093912573E-2</v>
      </c>
      <c r="AP70">
        <v>6.8480726777785508E-2</v>
      </c>
      <c r="AQ70">
        <v>7.2255115975924641E-2</v>
      </c>
      <c r="AR70">
        <v>7.685483655123776E-2</v>
      </c>
      <c r="AS70">
        <v>8.4561390982683657E-2</v>
      </c>
      <c r="AT70">
        <v>9.129086569281207E-2</v>
      </c>
      <c r="AU70">
        <v>0.10267056919193956</v>
      </c>
    </row>
    <row r="71" spans="2:47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>
        <f ca="1">_xll.qlLocalVTSLocalVol($H$26,$K71,M$68,TRUE)</f>
        <v>8.7454769263925078E-2</v>
      </c>
      <c r="N71" s="174">
        <f ca="1">_xll.qlLocalVTSLocalVol($H$26,$K71,N$68,TRUE)</f>
        <v>7.907652572581772E-2</v>
      </c>
      <c r="O71" s="174">
        <f ca="1">_xll.qlLocalVTSLocalVol($H$26,$K71,O$68,TRUE)</f>
        <v>7.504017652570634E-2</v>
      </c>
      <c r="P71" s="174">
        <f ca="1">_xll.qlLocalVTSLocalVol($H$26,$K71,P$68,TRUE)</f>
        <v>7.1748886050886126E-2</v>
      </c>
      <c r="Q71" s="174">
        <f ca="1">_xll.qlLocalVTSLocalVol($H$26,$K71,Q$68,TRUE)</f>
        <v>7.0921589008503746E-2</v>
      </c>
      <c r="R71" s="174">
        <f ca="1">_xll.qlLocalVTSLocalVol($H$26,$K71,R$68,TRUE)</f>
        <v>7.1787070186795102E-2</v>
      </c>
      <c r="S71" s="174">
        <f ca="1">_xll.qlLocalVTSLocalVol($H$26,$K71,S$68,TRUE)</f>
        <v>7.4791177420563168E-2</v>
      </c>
      <c r="T71" s="174">
        <f ca="1">_xll.qlLocalVTSLocalVol($H$26,$K71,T$68,TRUE)</f>
        <v>7.820765292486527E-2</v>
      </c>
      <c r="U71" s="174">
        <f ca="1">_xll.qlLocalVTSLocalVol($H$26,$K71,U$68,TRUE)</f>
        <v>8.392598795757894E-2</v>
      </c>
      <c r="V71" s="174">
        <f ca="1">_xll.qlLocalVTSLocalVol($H$26,$K71,V$68,TRUE)</f>
        <v>8.8979247503575901E-2</v>
      </c>
      <c r="W71" s="175">
        <f ca="1">_xll.qlLocalVTSLocalVol($H$26,$K71,W$68,TRUE)</f>
        <v>9.7648322113471256E-2</v>
      </c>
      <c r="Y71">
        <v>7.9423446741216097E-2</v>
      </c>
      <c r="Z71">
        <v>7.5058958038949908E-2</v>
      </c>
      <c r="AA71">
        <v>7.2968173350863322E-2</v>
      </c>
      <c r="AB71">
        <v>7.1253917392636354E-2</v>
      </c>
      <c r="AC71">
        <v>7.0925682782780539E-2</v>
      </c>
      <c r="AD71">
        <v>7.1787070187456808E-2</v>
      </c>
      <c r="AE71">
        <v>7.4442855363495736E-2</v>
      </c>
      <c r="AF71">
        <v>7.7628193819002114E-2</v>
      </c>
      <c r="AG71">
        <v>8.3145879943445217E-2</v>
      </c>
      <c r="AH71">
        <v>8.813317148432305E-2</v>
      </c>
      <c r="AI71">
        <v>9.6586423139491853E-2</v>
      </c>
      <c r="AK71">
        <v>8.7454770526852132E-2</v>
      </c>
      <c r="AL71">
        <v>7.9076526312553311E-2</v>
      </c>
      <c r="AM71">
        <v>7.5040177795948348E-2</v>
      </c>
      <c r="AN71">
        <v>7.1748883140697398E-2</v>
      </c>
      <c r="AO71">
        <v>7.0921585806594301E-2</v>
      </c>
      <c r="AP71">
        <v>7.1787070187456808E-2</v>
      </c>
      <c r="AQ71">
        <v>7.4791183731813982E-2</v>
      </c>
      <c r="AR71">
        <v>7.8207641212921328E-2</v>
      </c>
      <c r="AS71">
        <v>8.3925983901967149E-2</v>
      </c>
      <c r="AT71">
        <v>8.8979255003525187E-2</v>
      </c>
      <c r="AU71">
        <v>9.7648321814791758E-2</v>
      </c>
    </row>
    <row r="72" spans="2:47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>
        <f ca="1">_xll.qlLocalVTSLocalVol($H$26,$K72,M$68,TRUE)</f>
        <v>8.609477227815808E-2</v>
      </c>
      <c r="N72" s="174">
        <f ca="1">_xll.qlLocalVTSLocalVol($H$26,$K72,N$68,TRUE)</f>
        <v>7.8619617438229664E-2</v>
      </c>
      <c r="O72" s="174">
        <f ca="1">_xll.qlLocalVTSLocalVol($H$26,$K72,O$68,TRUE)</f>
        <v>7.5059593234518093E-2</v>
      </c>
      <c r="P72" s="174">
        <f ca="1">_xll.qlLocalVTSLocalVol($H$26,$K72,P$68,TRUE)</f>
        <v>7.2107541958517721E-2</v>
      </c>
      <c r="Q72" s="174">
        <f ca="1">_xll.qlLocalVTSLocalVol($H$26,$K72,Q$68,TRUE)</f>
        <v>7.1236258367325167E-2</v>
      </c>
      <c r="R72" s="174">
        <f ca="1">_xll.qlLocalVTSLocalVol($H$26,$K72,R$68,TRUE)</f>
        <v>7.1681459081983173E-2</v>
      </c>
      <c r="S72" s="174">
        <f ca="1">_xll.qlLocalVTSLocalVol($H$26,$K72,S$68,TRUE)</f>
        <v>7.3831381048582459E-2</v>
      </c>
      <c r="T72" s="174">
        <f ca="1">_xll.qlLocalVTSLocalVol($H$26,$K72,T$68,TRUE)</f>
        <v>7.6418971797430277E-2</v>
      </c>
      <c r="U72" s="174">
        <f ca="1">_xll.qlLocalVTSLocalVol($H$26,$K72,U$68,TRUE)</f>
        <v>8.0905944710672709E-2</v>
      </c>
      <c r="V72" s="174">
        <f ca="1">_xll.qlLocalVTSLocalVol($H$26,$K72,V$68,TRUE)</f>
        <v>8.4984984428380039E-2</v>
      </c>
      <c r="W72" s="175">
        <f ca="1">_xll.qlLocalVTSLocalVol($H$26,$K72,W$68,TRUE)</f>
        <v>9.2170527431908025E-2</v>
      </c>
      <c r="Y72">
        <v>7.8926286057037581E-2</v>
      </c>
      <c r="Z72">
        <v>7.50761706956595E-2</v>
      </c>
      <c r="AA72">
        <v>7.322006644759145E-2</v>
      </c>
      <c r="AB72">
        <v>7.1629101463376851E-2</v>
      </c>
      <c r="AC72">
        <v>7.120285891506585E-2</v>
      </c>
      <c r="AD72">
        <v>7.1681459080631282E-2</v>
      </c>
      <c r="AE72">
        <v>7.3573834669745555E-2</v>
      </c>
      <c r="AF72">
        <v>7.5973981484938946E-2</v>
      </c>
      <c r="AG72">
        <v>8.0284902767709998E-2</v>
      </c>
      <c r="AH72">
        <v>8.4295714337326924E-2</v>
      </c>
      <c r="AI72">
        <v>9.1279339208833271E-2</v>
      </c>
      <c r="AK72">
        <v>8.6094773397308505E-2</v>
      </c>
      <c r="AL72">
        <v>7.8619619066144286E-2</v>
      </c>
      <c r="AM72">
        <v>7.5059593234518093E-2</v>
      </c>
      <c r="AN72">
        <v>7.2107545757713082E-2</v>
      </c>
      <c r="AO72">
        <v>7.1236258367325167E-2</v>
      </c>
      <c r="AP72">
        <v>7.1681459080631282E-2</v>
      </c>
      <c r="AQ72">
        <v>7.3831405210467341E-2</v>
      </c>
      <c r="AR72">
        <v>7.6418971797430277E-2</v>
      </c>
      <c r="AS72">
        <v>8.0905941575173487E-2</v>
      </c>
      <c r="AT72">
        <v>8.4984980024530671E-2</v>
      </c>
      <c r="AU72">
        <v>9.2170531514016205E-2</v>
      </c>
    </row>
    <row r="73" spans="2:47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>
        <f ca="1">_xll.qlLocalVTSLocalVol($H$26,$K73,M$68,TRUE)</f>
        <v>8.5223586586081632E-2</v>
      </c>
      <c r="N73" s="177">
        <f ca="1">_xll.qlLocalVTSLocalVol($H$26,$K73,N$68,TRUE)</f>
        <v>7.9351885006647221E-2</v>
      </c>
      <c r="O73" s="177">
        <f ca="1">_xll.qlLocalVTSLocalVol($H$26,$K73,O$68,TRUE)</f>
        <v>7.6578969834546401E-2</v>
      </c>
      <c r="P73" s="177">
        <f ca="1">_xll.qlLocalVTSLocalVol($H$26,$K73,P$68,TRUE)</f>
        <v>7.4298918343012887E-2</v>
      </c>
      <c r="Q73" s="177">
        <f ca="1">_xll.qlLocalVTSLocalVol($H$26,$K73,Q$68,TRUE)</f>
        <v>7.3635805467775442E-2</v>
      </c>
      <c r="R73" s="177">
        <f ca="1">_xll.qlLocalVTSLocalVol($H$26,$K73,R$68,TRUE)</f>
        <v>7.3991557546274705E-2</v>
      </c>
      <c r="S73" s="177">
        <f ca="1">_xll.qlLocalVTSLocalVol($H$26,$K73,S$68,TRUE)</f>
        <v>7.5666196900579366E-2</v>
      </c>
      <c r="T73" s="177">
        <f ca="1">_xll.qlLocalVTSLocalVol($H$26,$K73,T$68,TRUE)</f>
        <v>7.7681566474696193E-2</v>
      </c>
      <c r="U73" s="177">
        <f ca="1">_xll.qlLocalVTSLocalVol($H$26,$K73,U$68,TRUE)</f>
        <v>8.1185978729139005E-2</v>
      </c>
      <c r="V73" s="177">
        <f ca="1">_xll.qlLocalVTSLocalVol($H$26,$K73,V$68,TRUE)</f>
        <v>8.4381780200101814E-2</v>
      </c>
      <c r="W73" s="178">
        <f ca="1">_xll.qlLocalVTSLocalVol($H$26,$K73,W$68,TRUE)</f>
        <v>9.002886194607905E-2</v>
      </c>
      <c r="Y73">
        <v>7.9591597225705302E-2</v>
      </c>
      <c r="Z73">
        <v>7.6591830022620586E-2</v>
      </c>
      <c r="AA73">
        <v>7.515520567567717E-2</v>
      </c>
      <c r="AB73">
        <v>7.3932769999343367E-2</v>
      </c>
      <c r="AC73">
        <v>7.3611745438882964E-2</v>
      </c>
      <c r="AD73">
        <v>7.3991559332113294E-2</v>
      </c>
      <c r="AE73">
        <v>7.5465752919473897E-2</v>
      </c>
      <c r="AF73">
        <v>7.733477720268768E-2</v>
      </c>
      <c r="AG73">
        <v>8.0700204517961366E-2</v>
      </c>
      <c r="AH73">
        <v>8.384116675416145E-2</v>
      </c>
      <c r="AI73">
        <v>8.9327564149827968E-2</v>
      </c>
      <c r="AK73">
        <v>8.5223587278259891E-2</v>
      </c>
      <c r="AL73">
        <v>7.9351885530727431E-2</v>
      </c>
      <c r="AM73">
        <v>7.657897063101346E-2</v>
      </c>
      <c r="AN73">
        <v>7.4298927951037499E-2</v>
      </c>
      <c r="AO73">
        <v>7.3635592602432298E-2</v>
      </c>
      <c r="AP73">
        <v>7.3991559332113294E-2</v>
      </c>
      <c r="AQ73">
        <v>7.5666269542350686E-2</v>
      </c>
      <c r="AR73">
        <v>7.7681628960962548E-2</v>
      </c>
      <c r="AS73">
        <v>8.1185950621653291E-2</v>
      </c>
      <c r="AT73">
        <v>8.4381782964088409E-2</v>
      </c>
      <c r="AU73">
        <v>9.002887874620577E-2</v>
      </c>
    </row>
    <row r="74" spans="2:47">
      <c r="B74">
        <v>0.64383561643835618</v>
      </c>
      <c r="M74" s="241">
        <f ca="1">M62*100-VolSurface_EURUSD!C13</f>
        <v>2.5266449161108406</v>
      </c>
      <c r="N74" s="241">
        <f ca="1">N62*100-VolSurface_EURUSD!D13</f>
        <v>2.0446037045495666</v>
      </c>
      <c r="O74" s="241">
        <f ca="1">O62*100-VolSurface_EURUSD!E13</f>
        <v>1.7979538181601651</v>
      </c>
      <c r="P74" s="241">
        <f ca="1">P62*100-VolSurface_EURUSD!F13</f>
        <v>1.4656624058394767</v>
      </c>
      <c r="Q74" s="241">
        <f ca="1">Q62*100-VolSurface_EURUSD!G13</f>
        <v>1.2501236711044657</v>
      </c>
      <c r="R74" s="241">
        <f ca="1">R62*100-VolSurface_EURUSD!H13</f>
        <v>0.97286622067562867</v>
      </c>
      <c r="S74" s="241">
        <f ca="1">S62*100-VolSurface_EURUSD!I13</f>
        <v>0.68401990640425048</v>
      </c>
      <c r="T74" s="241">
        <f ca="1">T62*100-VolSurface_EURUSD!J13</f>
        <v>0.47647830399963009</v>
      </c>
      <c r="U74" s="241">
        <f ca="1">U62*100-VolSurface_EURUSD!K13</f>
        <v>0.34313134060697248</v>
      </c>
      <c r="V74" s="241">
        <f ca="1">V62*100-VolSurface_EURUSD!L13</f>
        <v>0.23032659193050709</v>
      </c>
      <c r="W74" s="241">
        <f ca="1">W62*100-VolSurface_EURUSD!M13</f>
        <v>0.28100718154523641</v>
      </c>
    </row>
    <row r="75" spans="2:47">
      <c r="B75">
        <v>0.66301369863013704</v>
      </c>
      <c r="M75">
        <f ca="1">M54*100-VolSurface_EURUSD!C13</f>
        <v>-7.0629999999999997</v>
      </c>
      <c r="N75">
        <f ca="1">N54*100-VolSurface_EURUSD!D13</f>
        <v>-6.899</v>
      </c>
      <c r="O75">
        <f ca="1">O54*100-VolSurface_EURUSD!E13</f>
        <v>-6.77</v>
      </c>
      <c r="P75">
        <f ca="1">P54*100-VolSurface_EURUSD!F13</f>
        <v>-6.6840000000000002</v>
      </c>
      <c r="Q75">
        <f ca="1">Q54*100-VolSurface_EURUSD!G13</f>
        <v>-6.66</v>
      </c>
      <c r="R75">
        <f ca="1">R54*100-VolSurface_EURUSD!H13</f>
        <v>-6.76</v>
      </c>
      <c r="S75" t="e">
        <f ca="1">S54*100-VolSurface_EURUSD!I13</f>
        <v>#NUM!</v>
      </c>
      <c r="T75">
        <f ca="1">T54*100-VolSurface_EURUSD!J13</f>
        <v>-6.4713254343742834</v>
      </c>
      <c r="U75">
        <f ca="1">U54*100-VolSurface_EURUSD!K13</f>
        <v>-6.3588049277041971</v>
      </c>
      <c r="V75">
        <f ca="1">V54*100-VolSurface_EURUSD!L13</f>
        <v>-6.3389770866663291</v>
      </c>
      <c r="W75">
        <f ca="1">W54*100-VolSurface_EURUSD!M13</f>
        <v>-6.1550475766977559</v>
      </c>
    </row>
    <row r="76" spans="2:47">
      <c r="B76">
        <v>0.68219178082191778</v>
      </c>
      <c r="M76" s="243">
        <f ca="1">M62-M54</f>
        <v>9.5896449161108399E-2</v>
      </c>
      <c r="N76" s="243">
        <f ca="1">N62-N54</f>
        <v>8.9436037045495659E-2</v>
      </c>
      <c r="O76" s="243">
        <f ca="1">O62-O54</f>
        <v>8.567953818160165E-2</v>
      </c>
      <c r="P76" s="243">
        <f ca="1">P62-P54</f>
        <v>8.1496624058394765E-2</v>
      </c>
      <c r="Q76" s="243">
        <f ca="1">Q62-Q54</f>
        <v>7.9101236711044659E-2</v>
      </c>
      <c r="R76" s="243">
        <f ca="1">R62-R54</f>
        <v>7.7328662206756285E-2</v>
      </c>
      <c r="S76" s="243" t="e">
        <f ca="1">S62-S54</f>
        <v>#NUM!</v>
      </c>
      <c r="T76" s="243">
        <f ca="1">T62-T54</f>
        <v>6.9478037383739144E-2</v>
      </c>
      <c r="U76" s="243">
        <f ca="1">U62-U54</f>
        <v>6.7019362683111691E-2</v>
      </c>
      <c r="V76" s="243">
        <f ca="1">V62-V54</f>
        <v>6.5693036785968356E-2</v>
      </c>
      <c r="W76" s="243">
        <f ca="1">W62-W54</f>
        <v>6.4360547582429914E-2</v>
      </c>
    </row>
    <row r="77" spans="2:47">
      <c r="B77">
        <v>0.70136986301369864</v>
      </c>
      <c r="M77" s="241">
        <f ca="1">M74-M75</f>
        <v>9.5896449161108404</v>
      </c>
      <c r="N77" s="241">
        <f ca="1">N74-N75</f>
        <v>8.9436037045495667</v>
      </c>
      <c r="O77" s="241">
        <f ca="1">O74-O75</f>
        <v>8.5679538181601647</v>
      </c>
      <c r="P77" s="241">
        <f ca="1">P74-P75</f>
        <v>8.1496624058394769</v>
      </c>
      <c r="Q77" s="241">
        <f ca="1">Q74-Q75</f>
        <v>7.9101236711044658</v>
      </c>
      <c r="R77" s="241">
        <f ca="1">R74-R75</f>
        <v>7.7328662206756285</v>
      </c>
      <c r="S77" s="241" t="e">
        <f ca="1">S74-S75</f>
        <v>#NUM!</v>
      </c>
      <c r="T77" s="241">
        <f ca="1">T74-T75</f>
        <v>6.9478037383739135</v>
      </c>
      <c r="U77" s="241">
        <f ca="1">U74-U75</f>
        <v>6.7019362683111696</v>
      </c>
      <c r="V77" s="241">
        <f ca="1">V74-V75</f>
        <v>6.5693036785968362</v>
      </c>
      <c r="W77" s="241">
        <f ca="1">W74-W75</f>
        <v>6.4360547582429923</v>
      </c>
    </row>
    <row r="78" spans="2:47">
      <c r="B78">
        <v>0.72054794520547949</v>
      </c>
      <c r="M78" s="240" t="e">
        <f ca="1">M62/M54</f>
        <v>#DIV/0!</v>
      </c>
      <c r="N78" s="240" t="e">
        <f ca="1">N62/N54</f>
        <v>#DIV/0!</v>
      </c>
      <c r="O78" s="240" t="e">
        <f ca="1">O62/O54</f>
        <v>#DIV/0!</v>
      </c>
      <c r="P78" s="240" t="e">
        <f ca="1">P62/P54</f>
        <v>#DIV/0!</v>
      </c>
      <c r="Q78" s="240" t="e">
        <f ca="1">Q62/Q54</f>
        <v>#DIV/0!</v>
      </c>
      <c r="R78" s="240" t="e">
        <f ca="1">R62/R54</f>
        <v>#DIV/0!</v>
      </c>
      <c r="S78" s="240" t="e">
        <f ca="1">S62/S54</f>
        <v>#NUM!</v>
      </c>
      <c r="T78" s="240">
        <f ca="1">T62/T54</f>
        <v>9.6558164864210276</v>
      </c>
      <c r="U78" s="240">
        <f ca="1">U62/U54</f>
        <v>6.3995833675965148</v>
      </c>
      <c r="V78" s="240">
        <f ca="1">V62/V54</f>
        <v>5.1446111745981398</v>
      </c>
      <c r="W78" s="240">
        <f ca="1">W62/W54</f>
        <v>4.0345116125812455</v>
      </c>
    </row>
    <row r="79" spans="2:47">
      <c r="B79">
        <v>0.73972602739726023</v>
      </c>
    </row>
    <row r="80" spans="2:47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N791"/>
  <sheetViews>
    <sheetView showGridLines="0" topLeftCell="A37" zoomScale="85" zoomScaleNormal="85" workbookViewId="0">
      <selection activeCell="E41" sqref="E41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7.77734375" customWidth="1"/>
    <col min="13" max="13" width="20" customWidth="1"/>
    <col min="14" max="14" width="9.88671875" customWidth="1"/>
    <col min="15" max="15" width="12.5546875" customWidth="1"/>
    <col min="17" max="17" width="7" customWidth="1"/>
    <col min="20" max="20" width="7.88671875" customWidth="1"/>
    <col min="34" max="34" width="14.33203125" bestFit="1" customWidth="1"/>
    <col min="35" max="35" width="13.5546875" bestFit="1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obj_003f3#0003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VolSurface_EURGBP!Q13:AA13</f>
        <v>0.93783084196211497</v>
      </c>
      <c r="M4" s="68">
        <v>0.9525250595146586</v>
      </c>
      <c r="N4" s="68">
        <v>0.9621378809473865</v>
      </c>
      <c r="O4" s="68">
        <v>0.97580128526763166</v>
      </c>
      <c r="P4" s="68">
        <v>0.98642410226775057</v>
      </c>
      <c r="Q4" s="68">
        <v>1</v>
      </c>
      <c r="R4" s="68">
        <v>1.0159173094247689</v>
      </c>
      <c r="S4" s="68">
        <v>1.0286587116064256</v>
      </c>
      <c r="T4" s="68">
        <v>1.0464573763345759</v>
      </c>
      <c r="U4" s="68">
        <v>1.061404861051086</v>
      </c>
      <c r="V4" s="69">
        <v>1.0846836371535387</v>
      </c>
      <c r="W4" t="s">
        <v>157</v>
      </c>
    </row>
    <row r="5" spans="2:23">
      <c r="B5" s="7" t="s">
        <v>5</v>
      </c>
      <c r="C5" s="8">
        <v>0</v>
      </c>
      <c r="D5" s="9" t="str">
        <f>_xll.qlFlatForward(,,"NullCalendar",C5)</f>
        <v>obj_003f4#0003</v>
      </c>
      <c r="F5" s="38" t="s">
        <v>100</v>
      </c>
      <c r="G5" s="39" t="str">
        <f>_xll.qlRealMCAsset(,,C17)</f>
        <v>obj_003f5#0003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>$K5&amp;TEXT(L$4*100,"000")</f>
        <v>10Nov2017094</v>
      </c>
      <c r="M5" s="71" t="str">
        <f>$K5&amp;TEXT(M$4*100,"000")</f>
        <v>10Nov2017095</v>
      </c>
      <c r="N5" s="71" t="str">
        <f>$K5&amp;TEXT(N$4*100,"000")</f>
        <v>10Nov2017096</v>
      </c>
      <c r="O5" s="71" t="str">
        <f>$K5&amp;TEXT(O$4*100,"000")</f>
        <v>10Nov2017098</v>
      </c>
      <c r="P5" s="71" t="str">
        <f>$K5&amp;TEXT(P$4*100,"000")</f>
        <v>10Nov2017099</v>
      </c>
      <c r="Q5" s="71" t="str">
        <f>$K5&amp;TEXT(Q$4*100,"000")</f>
        <v>10Nov2017100</v>
      </c>
      <c r="R5" s="71" t="str">
        <f>$K5&amp;TEXT(R$4*100,"000")</f>
        <v>10Nov2017102</v>
      </c>
      <c r="S5" s="71" t="str">
        <f>$K5&amp;TEXT(S$4*100,"000")</f>
        <v>10Nov2017103</v>
      </c>
      <c r="T5" s="71" t="str">
        <f>$K5&amp;TEXT(T$4*100,"000")</f>
        <v>10Nov2017105</v>
      </c>
      <c r="U5" s="71" t="str">
        <f>$K5&amp;TEXT(U$4*100,"000")</f>
        <v>10Nov2017106</v>
      </c>
      <c r="V5" s="57" t="str">
        <f>$K5&amp;TEXT(V$4*100,"000")</f>
        <v>10Nov2017108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obj_003f6#0003</v>
      </c>
      <c r="F6" s="40" t="s">
        <v>101</v>
      </c>
      <c r="G6" s="41" t="str">
        <f>_xll.qlRealMCAsset(,,C18)</f>
        <v>obj_003f7#0003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>$K6&amp;TEXT(L$4*100,"000")</f>
        <v>10Jan2018094</v>
      </c>
      <c r="M6" s="53" t="str">
        <f>$K6&amp;TEXT(M$4*100,"000")</f>
        <v>10Jan2018095</v>
      </c>
      <c r="N6" s="53" t="str">
        <f>$K6&amp;TEXT(N$4*100,"000")</f>
        <v>10Jan2018096</v>
      </c>
      <c r="O6" s="53" t="str">
        <f>$K6&amp;TEXT(O$4*100,"000")</f>
        <v>10Jan2018098</v>
      </c>
      <c r="P6" s="53" t="str">
        <f>$K6&amp;TEXT(P$4*100,"000")</f>
        <v>10Jan2018099</v>
      </c>
      <c r="Q6" s="53" t="str">
        <f>$K6&amp;TEXT(Q$4*100,"000")</f>
        <v>10Jan2018100</v>
      </c>
      <c r="R6" s="53" t="str">
        <f>$K6&amp;TEXT(R$4*100,"000")</f>
        <v>10Jan2018102</v>
      </c>
      <c r="S6" s="53" t="str">
        <f>$K6&amp;TEXT(S$4*100,"000")</f>
        <v>10Jan2018103</v>
      </c>
      <c r="T6" s="53" t="str">
        <f>$K6&amp;TEXT(T$4*100,"000")</f>
        <v>10Jan2018105</v>
      </c>
      <c r="U6" s="53" t="str">
        <f>$K6&amp;TEXT(U$4*100,"000")</f>
        <v>10Jan2018106</v>
      </c>
      <c r="V6" s="59" t="str">
        <f>$K6&amp;TEXT(V$4*100,"000")</f>
        <v>10Jan2018108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>$K7&amp;TEXT(L$4*100,"000")</f>
        <v>10Apr2018094</v>
      </c>
      <c r="M7" s="53" t="str">
        <f>$K7&amp;TEXT(M$4*100,"000")</f>
        <v>10Apr2018095</v>
      </c>
      <c r="N7" s="53" t="str">
        <f>$K7&amp;TEXT(N$4*100,"000")</f>
        <v>10Apr2018096</v>
      </c>
      <c r="O7" s="53" t="str">
        <f>$K7&amp;TEXT(O$4*100,"000")</f>
        <v>10Apr2018098</v>
      </c>
      <c r="P7" s="53" t="str">
        <f>$K7&amp;TEXT(P$4*100,"000")</f>
        <v>10Apr2018099</v>
      </c>
      <c r="Q7" s="53" t="str">
        <f>$K7&amp;TEXT(Q$4*100,"000")</f>
        <v>10Apr2018100</v>
      </c>
      <c r="R7" s="53" t="str">
        <f>$K7&amp;TEXT(R$4*100,"000")</f>
        <v>10Apr2018102</v>
      </c>
      <c r="S7" s="53" t="str">
        <f>$K7&amp;TEXT(S$4*100,"000")</f>
        <v>10Apr2018103</v>
      </c>
      <c r="T7" s="53" t="str">
        <f>$K7&amp;TEXT(T$4*100,"000")</f>
        <v>10Apr2018105</v>
      </c>
      <c r="U7" s="53" t="str">
        <f>$K7&amp;TEXT(U$4*100,"000")</f>
        <v>10Apr2018106</v>
      </c>
      <c r="V7" s="59" t="str">
        <f>$K7&amp;TEXT(V$4*100,"000")</f>
        <v>10Apr2018108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obj_00177#0003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>$K8&amp;TEXT(L$4*100,"000")</f>
        <v>10Jul2018094</v>
      </c>
      <c r="M8" s="53" t="str">
        <f>$K8&amp;TEXT(M$4*100,"000")</f>
        <v>10Jul2018095</v>
      </c>
      <c r="N8" s="53" t="str">
        <f>$K8&amp;TEXT(N$4*100,"000")</f>
        <v>10Jul2018096</v>
      </c>
      <c r="O8" s="53" t="str">
        <f>$K8&amp;TEXT(O$4*100,"000")</f>
        <v>10Jul2018098</v>
      </c>
      <c r="P8" s="53" t="str">
        <f>$K8&amp;TEXT(P$4*100,"000")</f>
        <v>10Jul2018099</v>
      </c>
      <c r="Q8" s="53" t="str">
        <f>$K8&amp;TEXT(Q$4*100,"000")</f>
        <v>10Jul2018100</v>
      </c>
      <c r="R8" s="53" t="str">
        <f>$K8&amp;TEXT(R$4*100,"000")</f>
        <v>10Jul2018102</v>
      </c>
      <c r="S8" s="53" t="str">
        <f>$K8&amp;TEXT(S$4*100,"000")</f>
        <v>10Jul2018103</v>
      </c>
      <c r="T8" s="53" t="str">
        <f>$K8&amp;TEXT(T$4*100,"000")</f>
        <v>10Jul2018105</v>
      </c>
      <c r="U8" s="53" t="str">
        <f>$K8&amp;TEXT(U$4*100,"000")</f>
        <v>10Jul2018106</v>
      </c>
      <c r="V8" s="59" t="str">
        <f>$K8&amp;TEXT(V$4*100,"000")</f>
        <v>10Jul2018108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obj_002a3#0003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>$K9&amp;TEXT(L$4*100,"000")</f>
        <v>10Oct2018094</v>
      </c>
      <c r="M9" s="74" t="str">
        <f>$K9&amp;TEXT(M$4*100,"000")</f>
        <v>10Oct2018095</v>
      </c>
      <c r="N9" s="74" t="str">
        <f>$K9&amp;TEXT(N$4*100,"000")</f>
        <v>10Oct2018096</v>
      </c>
      <c r="O9" s="74" t="str">
        <f>$K9&amp;TEXT(O$4*100,"000")</f>
        <v>10Oct2018098</v>
      </c>
      <c r="P9" s="74" t="str">
        <f>$K9&amp;TEXT(P$4*100,"000")</f>
        <v>10Oct2018099</v>
      </c>
      <c r="Q9" s="74" t="str">
        <f>$K9&amp;TEXT(Q$4*100,"000")</f>
        <v>10Oct2018100</v>
      </c>
      <c r="R9" s="74" t="str">
        <f>$K9&amp;TEXT(R$4*100,"000")</f>
        <v>10Oct2018102</v>
      </c>
      <c r="S9" s="74" t="str">
        <f>$K9&amp;TEXT(S$4*100,"000")</f>
        <v>10Oct2018103</v>
      </c>
      <c r="T9" s="74" t="str">
        <f>$K9&amp;TEXT(T$4*100,"000")</f>
        <v>10Oct2018105</v>
      </c>
      <c r="U9" s="74" t="str">
        <f>$K9&amp;TEXT(U$4*100,"000")</f>
        <v>10Oct2018106</v>
      </c>
      <c r="V9" s="61" t="str">
        <f>$K9&amp;TEXT(V$4*100,"000")</f>
        <v>10Oct2018108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0.49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0.49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>L4</f>
        <v>0.93783084196211497</v>
      </c>
      <c r="M12" s="78">
        <f>M4</f>
        <v>0.9525250595146586</v>
      </c>
      <c r="N12" s="78">
        <f>N4</f>
        <v>0.9621378809473865</v>
      </c>
      <c r="O12" s="78">
        <f>O4</f>
        <v>0.97580128526763166</v>
      </c>
      <c r="P12" s="78">
        <f>P4</f>
        <v>0.98642410226775057</v>
      </c>
      <c r="Q12" s="78">
        <f>Q4</f>
        <v>1</v>
      </c>
      <c r="R12" s="78">
        <f>R4</f>
        <v>1.0159173094247689</v>
      </c>
      <c r="S12" s="78">
        <f>S4</f>
        <v>1.0286587116064256</v>
      </c>
      <c r="T12" s="78">
        <f>T4</f>
        <v>1.0464573763345759</v>
      </c>
      <c r="U12" s="78">
        <f>U4</f>
        <v>1.061404861051086</v>
      </c>
      <c r="V12" s="67">
        <f>V4</f>
        <v>1.0846836371535387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>"C"&amp;L5&amp;"=Pay(Max(EURUSD("&amp;$K13&amp;")-GBPUSD("&amp;$K13&amp;")*"&amp;L$12&amp;",0.0),"&amp;$K13&amp;")"</f>
        <v>C10Nov2017094=Pay(Max(EURUSD(10Nov2017)-GBPUSD(10Nov2017)*0.937830841962115,0.0),10Nov2017)</v>
      </c>
      <c r="M13" s="71" t="str">
        <f>"C"&amp;M5&amp;"=Pay(Max(EURUSD("&amp;$K13&amp;")-GBPUSD("&amp;$K13&amp;")*"&amp;M$12&amp;",0.0),"&amp;$K13&amp;")"</f>
        <v>C10Nov2017095=Pay(Max(EURUSD(10Nov2017)-GBPUSD(10Nov2017)*0.952525059514659,0.0),10Nov2017)</v>
      </c>
      <c r="N13" s="71" t="str">
        <f>"C"&amp;N5&amp;"=Pay(Max(EURUSD("&amp;$K13&amp;")-GBPUSD("&amp;$K13&amp;")*"&amp;N$12&amp;",0.0),"&amp;$K13&amp;")"</f>
        <v>C10Nov2017096=Pay(Max(EURUSD(10Nov2017)-GBPUSD(10Nov2017)*0.962137880947387,0.0),10Nov2017)</v>
      </c>
      <c r="O13" s="71" t="str">
        <f>"C"&amp;O5&amp;"=Pay(Max(EURUSD("&amp;$K13&amp;")-GBPUSD("&amp;$K13&amp;")*"&amp;O$12&amp;",0.0),"&amp;$K13&amp;")"</f>
        <v>C10Nov2017098=Pay(Max(EURUSD(10Nov2017)-GBPUSD(10Nov2017)*0.975801285267632,0.0),10Nov2017)</v>
      </c>
      <c r="P13" s="71" t="str">
        <f>"C"&amp;P5&amp;"=Pay(Max(EURUSD("&amp;$K13&amp;")-GBPUSD("&amp;$K13&amp;")*"&amp;P$12&amp;",0.0),"&amp;$K13&amp;")"</f>
        <v>C10Nov2017099=Pay(Max(EURUSD(10Nov2017)-GBPUSD(10Nov2017)*0.986424102267751,0.0),10Nov2017)</v>
      </c>
      <c r="Q13" s="71" t="str">
        <f>"C"&amp;Q5&amp;"=Pay(Max(EURUSD("&amp;$K13&amp;")-GBPUSD("&amp;$K13&amp;")*"&amp;Q$12&amp;",0.0),"&amp;$K13&amp;")"</f>
        <v>C10Nov2017100=Pay(Max(EURUSD(10Nov2017)-GBPUSD(10Nov2017)*1,0.0),10Nov2017)</v>
      </c>
      <c r="R13" s="71" t="str">
        <f>"C"&amp;R5&amp;"=Pay(Max(EURUSD("&amp;$K13&amp;")-GBPUSD("&amp;$K13&amp;")*"&amp;R$12&amp;",0.0),"&amp;$K13&amp;")"</f>
        <v>C10Nov2017102=Pay(Max(EURUSD(10Nov2017)-GBPUSD(10Nov2017)*1.01591730942477,0.0),10Nov2017)</v>
      </c>
      <c r="S13" s="71" t="str">
        <f>"C"&amp;S5&amp;"=Pay(Max(EURUSD("&amp;$K13&amp;")-GBPUSD("&amp;$K13&amp;")*"&amp;S$12&amp;",0.0),"&amp;$K13&amp;")"</f>
        <v>C10Nov2017103=Pay(Max(EURUSD(10Nov2017)-GBPUSD(10Nov2017)*1.02865871160643,0.0),10Nov2017)</v>
      </c>
      <c r="T13" s="71" t="str">
        <f>"C"&amp;T5&amp;"=Pay(Max(EURUSD("&amp;$K13&amp;")-GBPUSD("&amp;$K13&amp;")*"&amp;T$12&amp;",0.0),"&amp;$K13&amp;")"</f>
        <v>C10Nov2017105=Pay(Max(EURUSD(10Nov2017)-GBPUSD(10Nov2017)*1.04645737633458,0.0),10Nov2017)</v>
      </c>
      <c r="U13" s="71" t="str">
        <f>"C"&amp;U5&amp;"=Pay(Max(EURUSD("&amp;$K13&amp;")-GBPUSD("&amp;$K13&amp;")*"&amp;U$12&amp;",0.0),"&amp;$K13&amp;")"</f>
        <v>C10Nov2017106=Pay(Max(EURUSD(10Nov2017)-GBPUSD(10Nov2017)*1.06140486105109,0.0),10Nov2017)</v>
      </c>
      <c r="V13" s="57" t="str">
        <f>"C"&amp;V5&amp;"=Pay(Max(EURUSD("&amp;$K13&amp;")-GBPUSD("&amp;$K13&amp;")*"&amp;V$12&amp;",0.0),"&amp;$K13&amp;")"</f>
        <v>C10Nov2017108=Pay(Max(EURUSD(10Nov2017)-GBPUSD(10Nov2017)*1.08468363715354,0.0),10Nov2017)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>"C"&amp;L6&amp;"=Pay(Max(EURUSD("&amp;$K14&amp;")-GBPUSD("&amp;$K14&amp;")*"&amp;L$12&amp;",0.0),"&amp;$K14&amp;")"</f>
        <v>C10Jan2018094=Pay(Max(EURUSD(10Jan2018)-GBPUSD(10Jan2018)*0.937830841962115,0.0),10Jan2018)</v>
      </c>
      <c r="M14" s="53" t="str">
        <f>"C"&amp;M6&amp;"=Pay(Max(EURUSD("&amp;$K14&amp;")-GBPUSD("&amp;$K14&amp;")*"&amp;M$12&amp;",0.0),"&amp;$K14&amp;")"</f>
        <v>C10Jan2018095=Pay(Max(EURUSD(10Jan2018)-GBPUSD(10Jan2018)*0.952525059514659,0.0),10Jan2018)</v>
      </c>
      <c r="N14" s="53" t="str">
        <f>"C"&amp;N6&amp;"=Pay(Max(EURUSD("&amp;$K14&amp;")-GBPUSD("&amp;$K14&amp;")*"&amp;N$12&amp;",0.0),"&amp;$K14&amp;")"</f>
        <v>C10Jan2018096=Pay(Max(EURUSD(10Jan2018)-GBPUSD(10Jan2018)*0.962137880947387,0.0),10Jan2018)</v>
      </c>
      <c r="O14" s="53" t="str">
        <f>"C"&amp;O6&amp;"=Pay(Max(EURUSD("&amp;$K14&amp;")-GBPUSD("&amp;$K14&amp;")*"&amp;O$12&amp;",0.0),"&amp;$K14&amp;")"</f>
        <v>C10Jan2018098=Pay(Max(EURUSD(10Jan2018)-GBPUSD(10Jan2018)*0.975801285267632,0.0),10Jan2018)</v>
      </c>
      <c r="P14" s="53" t="str">
        <f>"C"&amp;P6&amp;"=Pay(Max(EURUSD("&amp;$K14&amp;")-GBPUSD("&amp;$K14&amp;")*"&amp;P$12&amp;",0.0),"&amp;$K14&amp;")"</f>
        <v>C10Jan2018099=Pay(Max(EURUSD(10Jan2018)-GBPUSD(10Jan2018)*0.986424102267751,0.0),10Jan2018)</v>
      </c>
      <c r="Q14" s="53" t="str">
        <f>"C"&amp;Q6&amp;"=Pay(Max(EURUSD("&amp;$K14&amp;")-GBPUSD("&amp;$K14&amp;")*"&amp;Q$12&amp;",0.0),"&amp;$K14&amp;")"</f>
        <v>C10Jan2018100=Pay(Max(EURUSD(10Jan2018)-GBPUSD(10Jan2018)*1,0.0),10Jan2018)</v>
      </c>
      <c r="R14" s="53" t="str">
        <f>"C"&amp;R6&amp;"=Pay(Max(EURUSD("&amp;$K14&amp;")-GBPUSD("&amp;$K14&amp;")*"&amp;R$12&amp;",0.0),"&amp;$K14&amp;")"</f>
        <v>C10Jan2018102=Pay(Max(EURUSD(10Jan2018)-GBPUSD(10Jan2018)*1.01591730942477,0.0),10Jan2018)</v>
      </c>
      <c r="S14" s="53" t="str">
        <f>"C"&amp;S6&amp;"=Pay(Max(EURUSD("&amp;$K14&amp;")-GBPUSD("&amp;$K14&amp;")*"&amp;S$12&amp;",0.0),"&amp;$K14&amp;")"</f>
        <v>C10Jan2018103=Pay(Max(EURUSD(10Jan2018)-GBPUSD(10Jan2018)*1.02865871160643,0.0),10Jan2018)</v>
      </c>
      <c r="T14" s="53" t="str">
        <f>"C"&amp;T6&amp;"=Pay(Max(EURUSD("&amp;$K14&amp;")-GBPUSD("&amp;$K14&amp;")*"&amp;T$12&amp;",0.0),"&amp;$K14&amp;")"</f>
        <v>C10Jan2018105=Pay(Max(EURUSD(10Jan2018)-GBPUSD(10Jan2018)*1.04645737633458,0.0),10Jan2018)</v>
      </c>
      <c r="U14" s="53" t="str">
        <f>"C"&amp;U6&amp;"=Pay(Max(EURUSD("&amp;$K14&amp;")-GBPUSD("&amp;$K14&amp;")*"&amp;U$12&amp;",0.0),"&amp;$K14&amp;")"</f>
        <v>C10Jan2018106=Pay(Max(EURUSD(10Jan2018)-GBPUSD(10Jan2018)*1.06140486105109,0.0),10Jan2018)</v>
      </c>
      <c r="V14" s="59" t="str">
        <f>"C"&amp;V6&amp;"=Pay(Max(EURUSD("&amp;$K14&amp;")-GBPUSD("&amp;$K14&amp;")*"&amp;V$12&amp;",0.0),"&amp;$K14&amp;")"</f>
        <v>C10Jan2018108=Pay(Max(EURUSD(10Jan2018)-GBPUSD(10Jan2018)*1.08468363715354,0.0),10Jan2018)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>"C"&amp;L7&amp;"=Pay(Max(EURUSD("&amp;$K15&amp;")-GBPUSD("&amp;$K15&amp;")*"&amp;L$12&amp;",0.0),"&amp;$K15&amp;")"</f>
        <v>C10Apr2018094=Pay(Max(EURUSD(10Apr2018)-GBPUSD(10Apr2018)*0.937830841962115,0.0),10Apr2018)</v>
      </c>
      <c r="M15" s="53" t="str">
        <f>"C"&amp;M7&amp;"=Pay(Max(EURUSD("&amp;$K15&amp;")-GBPUSD("&amp;$K15&amp;")*"&amp;M$12&amp;",0.0),"&amp;$K15&amp;")"</f>
        <v>C10Apr2018095=Pay(Max(EURUSD(10Apr2018)-GBPUSD(10Apr2018)*0.952525059514659,0.0),10Apr2018)</v>
      </c>
      <c r="N15" s="53" t="str">
        <f>"C"&amp;N7&amp;"=Pay(Max(EURUSD("&amp;$K15&amp;")-GBPUSD("&amp;$K15&amp;")*"&amp;N$12&amp;",0.0),"&amp;$K15&amp;")"</f>
        <v>C10Apr2018096=Pay(Max(EURUSD(10Apr2018)-GBPUSD(10Apr2018)*0.962137880947387,0.0),10Apr2018)</v>
      </c>
      <c r="O15" s="53" t="str">
        <f>"C"&amp;O7&amp;"=Pay(Max(EURUSD("&amp;$K15&amp;")-GBPUSD("&amp;$K15&amp;")*"&amp;O$12&amp;",0.0),"&amp;$K15&amp;")"</f>
        <v>C10Apr2018098=Pay(Max(EURUSD(10Apr2018)-GBPUSD(10Apr2018)*0.975801285267632,0.0),10Apr2018)</v>
      </c>
      <c r="P15" s="53" t="str">
        <f>"C"&amp;P7&amp;"=Pay(Max(EURUSD("&amp;$K15&amp;")-GBPUSD("&amp;$K15&amp;")*"&amp;P$12&amp;",0.0),"&amp;$K15&amp;")"</f>
        <v>C10Apr2018099=Pay(Max(EURUSD(10Apr2018)-GBPUSD(10Apr2018)*0.986424102267751,0.0),10Apr2018)</v>
      </c>
      <c r="Q15" s="53" t="str">
        <f>"C"&amp;Q7&amp;"=Pay(Max(EURUSD("&amp;$K15&amp;")-GBPUSD("&amp;$K15&amp;")*"&amp;Q$12&amp;",0.0),"&amp;$K15&amp;")"</f>
        <v>C10Apr2018100=Pay(Max(EURUSD(10Apr2018)-GBPUSD(10Apr2018)*1,0.0),10Apr2018)</v>
      </c>
      <c r="R15" s="53" t="str">
        <f>"C"&amp;R7&amp;"=Pay(Max(EURUSD("&amp;$K15&amp;")-GBPUSD("&amp;$K15&amp;")*"&amp;R$12&amp;",0.0),"&amp;$K15&amp;")"</f>
        <v>C10Apr2018102=Pay(Max(EURUSD(10Apr2018)-GBPUSD(10Apr2018)*1.01591730942477,0.0),10Apr2018)</v>
      </c>
      <c r="S15" s="53" t="str">
        <f>"C"&amp;S7&amp;"=Pay(Max(EURUSD("&amp;$K15&amp;")-GBPUSD("&amp;$K15&amp;")*"&amp;S$12&amp;",0.0),"&amp;$K15&amp;")"</f>
        <v>C10Apr2018103=Pay(Max(EURUSD(10Apr2018)-GBPUSD(10Apr2018)*1.02865871160643,0.0),10Apr2018)</v>
      </c>
      <c r="T15" s="53" t="str">
        <f>"C"&amp;T7&amp;"=Pay(Max(EURUSD("&amp;$K15&amp;")-GBPUSD("&amp;$K15&amp;")*"&amp;T$12&amp;",0.0),"&amp;$K15&amp;")"</f>
        <v>C10Apr2018105=Pay(Max(EURUSD(10Apr2018)-GBPUSD(10Apr2018)*1.04645737633458,0.0),10Apr2018)</v>
      </c>
      <c r="U15" s="53" t="str">
        <f>"C"&amp;U7&amp;"=Pay(Max(EURUSD("&amp;$K15&amp;")-GBPUSD("&amp;$K15&amp;")*"&amp;U$12&amp;",0.0),"&amp;$K15&amp;")"</f>
        <v>C10Apr2018106=Pay(Max(EURUSD(10Apr2018)-GBPUSD(10Apr2018)*1.06140486105109,0.0),10Apr2018)</v>
      </c>
      <c r="V15" s="59" t="str">
        <f>"C"&amp;V7&amp;"=Pay(Max(EURUSD("&amp;$K15&amp;")-GBPUSD("&amp;$K15&amp;")*"&amp;V$12&amp;",0.0),"&amp;$K15&amp;")"</f>
        <v>C10Apr2018108=Pay(Max(EURUSD(10Apr2018)-GBPUSD(10Apr2018)*1.08468363715354,0.0),10Apr2018)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>"C"&amp;L8&amp;"=Pay(Max(EURUSD("&amp;$K16&amp;")-GBPUSD("&amp;$K16&amp;")*"&amp;L$12&amp;",0.0),"&amp;$K16&amp;")"</f>
        <v>C10Jul2018094=Pay(Max(EURUSD(10Jul2018)-GBPUSD(10Jul2018)*0.937830841962115,0.0),10Jul2018)</v>
      </c>
      <c r="M16" s="53" t="str">
        <f>"C"&amp;M8&amp;"=Pay(Max(EURUSD("&amp;$K16&amp;")-GBPUSD("&amp;$K16&amp;")*"&amp;M$12&amp;",0.0),"&amp;$K16&amp;")"</f>
        <v>C10Jul2018095=Pay(Max(EURUSD(10Jul2018)-GBPUSD(10Jul2018)*0.952525059514659,0.0),10Jul2018)</v>
      </c>
      <c r="N16" s="53" t="str">
        <f>"C"&amp;N8&amp;"=Pay(Max(EURUSD("&amp;$K16&amp;")-GBPUSD("&amp;$K16&amp;")*"&amp;N$12&amp;",0.0),"&amp;$K16&amp;")"</f>
        <v>C10Jul2018096=Pay(Max(EURUSD(10Jul2018)-GBPUSD(10Jul2018)*0.962137880947387,0.0),10Jul2018)</v>
      </c>
      <c r="O16" s="53" t="str">
        <f>"C"&amp;O8&amp;"=Pay(Max(EURUSD("&amp;$K16&amp;")-GBPUSD("&amp;$K16&amp;")*"&amp;O$12&amp;",0.0),"&amp;$K16&amp;")"</f>
        <v>C10Jul2018098=Pay(Max(EURUSD(10Jul2018)-GBPUSD(10Jul2018)*0.975801285267632,0.0),10Jul2018)</v>
      </c>
      <c r="P16" s="53" t="str">
        <f>"C"&amp;P8&amp;"=Pay(Max(EURUSD("&amp;$K16&amp;")-GBPUSD("&amp;$K16&amp;")*"&amp;P$12&amp;",0.0),"&amp;$K16&amp;")"</f>
        <v>C10Jul2018099=Pay(Max(EURUSD(10Jul2018)-GBPUSD(10Jul2018)*0.986424102267751,0.0),10Jul2018)</v>
      </c>
      <c r="Q16" s="53" t="str">
        <f>"C"&amp;Q8&amp;"=Pay(Max(EURUSD("&amp;$K16&amp;")-GBPUSD("&amp;$K16&amp;")*"&amp;Q$12&amp;",0.0),"&amp;$K16&amp;")"</f>
        <v>C10Jul2018100=Pay(Max(EURUSD(10Jul2018)-GBPUSD(10Jul2018)*1,0.0),10Jul2018)</v>
      </c>
      <c r="R16" s="53" t="str">
        <f>"C"&amp;R8&amp;"=Pay(Max(EURUSD("&amp;$K16&amp;")-GBPUSD("&amp;$K16&amp;")*"&amp;R$12&amp;",0.0),"&amp;$K16&amp;")"</f>
        <v>C10Jul2018102=Pay(Max(EURUSD(10Jul2018)-GBPUSD(10Jul2018)*1.01591730942477,0.0),10Jul2018)</v>
      </c>
      <c r="S16" s="53" t="str">
        <f>"C"&amp;S8&amp;"=Pay(Max(EURUSD("&amp;$K16&amp;")-GBPUSD("&amp;$K16&amp;")*"&amp;S$12&amp;",0.0),"&amp;$K16&amp;")"</f>
        <v>C10Jul2018103=Pay(Max(EURUSD(10Jul2018)-GBPUSD(10Jul2018)*1.02865871160643,0.0),10Jul2018)</v>
      </c>
      <c r="T16" s="53" t="str">
        <f>"C"&amp;T8&amp;"=Pay(Max(EURUSD("&amp;$K16&amp;")-GBPUSD("&amp;$K16&amp;")*"&amp;T$12&amp;",0.0),"&amp;$K16&amp;")"</f>
        <v>C10Jul2018105=Pay(Max(EURUSD(10Jul2018)-GBPUSD(10Jul2018)*1.04645737633458,0.0),10Jul2018)</v>
      </c>
      <c r="U16" s="53" t="str">
        <f>"C"&amp;U8&amp;"=Pay(Max(EURUSD("&amp;$K16&amp;")-GBPUSD("&amp;$K16&amp;")*"&amp;U$12&amp;",0.0),"&amp;$K16&amp;")"</f>
        <v>C10Jul2018106=Pay(Max(EURUSD(10Jul2018)-GBPUSD(10Jul2018)*1.06140486105109,0.0),10Jul2018)</v>
      </c>
      <c r="V16" s="59" t="str">
        <f>"C"&amp;V8&amp;"=Pay(Max(EURUSD("&amp;$K16&amp;")-GBPUSD("&amp;$K16&amp;")*"&amp;V$12&amp;",0.0),"&amp;$K16&amp;")"</f>
        <v>C10Jul2018108=Pay(Max(EURUSD(10Jul2018)-GBPUSD(10Jul2018)*1.08468363715354,0.0),10Jul2018)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obj_003f8#0003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>"C"&amp;L9&amp;"=Pay(Max(EURUSD("&amp;$K17&amp;")-GBPUSD("&amp;$K17&amp;")*"&amp;L$12&amp;",0.0),"&amp;$K17&amp;")"</f>
        <v>C10Oct2018094=Pay(Max(EURUSD(10Oct2018)-GBPUSD(10Oct2018)*0.937830841962115,0.0),10Oct2018)</v>
      </c>
      <c r="M17" s="74" t="str">
        <f>"C"&amp;M9&amp;"=Pay(Max(EURUSD("&amp;$K17&amp;")-GBPUSD("&amp;$K17&amp;")*"&amp;M$12&amp;",0.0),"&amp;$K17&amp;")"</f>
        <v>C10Oct2018095=Pay(Max(EURUSD(10Oct2018)-GBPUSD(10Oct2018)*0.952525059514659,0.0),10Oct2018)</v>
      </c>
      <c r="N17" s="74" t="str">
        <f>"C"&amp;N9&amp;"=Pay(Max(EURUSD("&amp;$K17&amp;")-GBPUSD("&amp;$K17&amp;")*"&amp;N$12&amp;",0.0),"&amp;$K17&amp;")"</f>
        <v>C10Oct2018096=Pay(Max(EURUSD(10Oct2018)-GBPUSD(10Oct2018)*0.962137880947387,0.0),10Oct2018)</v>
      </c>
      <c r="O17" s="74" t="str">
        <f>"C"&amp;O9&amp;"=Pay(Max(EURUSD("&amp;$K17&amp;")-GBPUSD("&amp;$K17&amp;")*"&amp;O$12&amp;",0.0),"&amp;$K17&amp;")"</f>
        <v>C10Oct2018098=Pay(Max(EURUSD(10Oct2018)-GBPUSD(10Oct2018)*0.975801285267632,0.0),10Oct2018)</v>
      </c>
      <c r="P17" s="74" t="str">
        <f>"C"&amp;P9&amp;"=Pay(Max(EURUSD("&amp;$K17&amp;")-GBPUSD("&amp;$K17&amp;")*"&amp;P$12&amp;",0.0),"&amp;$K17&amp;")"</f>
        <v>C10Oct2018099=Pay(Max(EURUSD(10Oct2018)-GBPUSD(10Oct2018)*0.986424102267751,0.0),10Oct2018)</v>
      </c>
      <c r="Q17" s="53" t="str">
        <f>"C"&amp;Q9&amp;"=Pay(Max(EURUSD("&amp;$K17&amp;")-GBPUSD("&amp;$K17&amp;")*"&amp;Q$12&amp;",0.0),"&amp;$K17&amp;")"</f>
        <v>C10Oct2018100=Pay(Max(EURUSD(10Oct2018)-GBPUSD(10Oct2018)*1,0.0),10Oct2018)</v>
      </c>
      <c r="R17" s="74" t="str">
        <f>"C"&amp;R9&amp;"=Pay(Max(EURUSD("&amp;$K17&amp;")-GBPUSD("&amp;$K17&amp;")*"&amp;R$12&amp;",0.0),"&amp;$K17&amp;")"</f>
        <v>C10Oct2018102=Pay(Max(EURUSD(10Oct2018)-GBPUSD(10Oct2018)*1.01591730942477,0.0),10Oct2018)</v>
      </c>
      <c r="S17" s="74" t="str">
        <f>"C"&amp;S9&amp;"=Pay(Max(EURUSD("&amp;$K17&amp;")-GBPUSD("&amp;$K17&amp;")*"&amp;S$12&amp;",0.0),"&amp;$K17&amp;")"</f>
        <v>C10Oct2018103=Pay(Max(EURUSD(10Oct2018)-GBPUSD(10Oct2018)*1.02865871160643,0.0),10Oct2018)</v>
      </c>
      <c r="T17" s="74" t="str">
        <f>"C"&amp;T9&amp;"=Pay(Max(EURUSD("&amp;$K17&amp;")-GBPUSD("&amp;$K17&amp;")*"&amp;T$12&amp;",0.0),"&amp;$K17&amp;")"</f>
        <v>C10Oct2018105=Pay(Max(EURUSD(10Oct2018)-GBPUSD(10Oct2018)*1.04645737633458,0.0),10Oct2018)</v>
      </c>
      <c r="U17" s="74" t="str">
        <f>"C"&amp;U9&amp;"=Pay(Max(EURUSD("&amp;$K17&amp;")-GBPUSD("&amp;$K17&amp;")*"&amp;U$12&amp;",0.0),"&amp;$K17&amp;")"</f>
        <v>C10Oct2018106=Pay(Max(EURUSD(10Oct2018)-GBPUSD(10Oct2018)*1.06140486105109,0.0),10Oct2018)</v>
      </c>
      <c r="V17" s="61" t="str">
        <f>"C"&amp;V9&amp;"=Pay(Max(EURUSD("&amp;$K17&amp;")-GBPUSD("&amp;$K17&amp;")*"&amp;V$12&amp;",0.0),"&amp;$K17&amp;")"</f>
        <v>C10Oct2018108=Pay(Max(EURUSD(10Oct2018)-GBPUSD(10Oct2018)*1.08468363715354,0.0),10Oct2018)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obj_003f9#0003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160</v>
      </c>
      <c r="I20" s="54" t="s">
        <v>25</v>
      </c>
      <c r="J20" s="55" t="s">
        <v>30</v>
      </c>
      <c r="K20" s="55" t="s">
        <v>4</v>
      </c>
      <c r="L20" s="77">
        <f>L12</f>
        <v>0.93783084196211497</v>
      </c>
      <c r="M20" s="78">
        <f>M12</f>
        <v>0.9525250595146586</v>
      </c>
      <c r="N20" s="78">
        <f>N12</f>
        <v>0.9621378809473865</v>
      </c>
      <c r="O20" s="78">
        <f>O12</f>
        <v>0.97580128526763166</v>
      </c>
      <c r="P20" s="78">
        <f>P12</f>
        <v>0.98642410226775057</v>
      </c>
      <c r="Q20" s="78">
        <f>Q12</f>
        <v>1</v>
      </c>
      <c r="R20" s="78">
        <f>R12</f>
        <v>1.0159173094247689</v>
      </c>
      <c r="S20" s="78">
        <f>S12</f>
        <v>1.0286587116064256</v>
      </c>
      <c r="T20" s="78">
        <f>T12</f>
        <v>1.0464573763345759</v>
      </c>
      <c r="U20" s="78">
        <f>U12</f>
        <v>1.061404861051086</v>
      </c>
      <c r="V20" s="67">
        <f>V12</f>
        <v>1.0846836371535387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>"P"&amp;L5&amp;"=Pay(Max("&amp;L$20&amp;"*GBPUSD("&amp;$K21&amp;")-EURUSD("&amp;$K21&amp;"),0),"&amp;$K21&amp;")"</f>
        <v>P10Nov2017094=Pay(Max(0.937830841962115*GBPUSD(10Nov2017)-EURUSD(10Nov2017),0),10Nov2017)</v>
      </c>
      <c r="M21" s="71" t="str">
        <f>"P"&amp;M5&amp;"=Pay(Max("&amp;M$20&amp;"*GBPUSD("&amp;$K21&amp;")-EURUSD("&amp;$K21&amp;"),0),"&amp;$K21&amp;")"</f>
        <v>P10Nov2017095=Pay(Max(0.952525059514659*GBPUSD(10Nov2017)-EURUSD(10Nov2017),0),10Nov2017)</v>
      </c>
      <c r="N21" s="71" t="str">
        <f>"P"&amp;N5&amp;"=Pay(Max("&amp;N$20&amp;"*GBPUSD("&amp;$K21&amp;")-EURUSD("&amp;$K21&amp;"),0),"&amp;$K21&amp;")"</f>
        <v>P10Nov2017096=Pay(Max(0.962137880947387*GBPUSD(10Nov2017)-EURUSD(10Nov2017),0),10Nov2017)</v>
      </c>
      <c r="O21" s="71" t="str">
        <f>"P"&amp;O5&amp;"=Pay(Max("&amp;O$20&amp;"*GBPUSD("&amp;$K21&amp;")-EURUSD("&amp;$K21&amp;"),0),"&amp;$K21&amp;")"</f>
        <v>P10Nov2017098=Pay(Max(0.975801285267632*GBPUSD(10Nov2017)-EURUSD(10Nov2017),0),10Nov2017)</v>
      </c>
      <c r="P21" s="71" t="str">
        <f>"P"&amp;P5&amp;"=Pay(Max("&amp;P$20&amp;"*GBPUSD("&amp;$K21&amp;")-EURUSD("&amp;$K21&amp;"),0),"&amp;$K21&amp;")"</f>
        <v>P10Nov2017099=Pay(Max(0.986424102267751*GBPUSD(10Nov2017)-EURUSD(10Nov2017),0),10Nov2017)</v>
      </c>
      <c r="Q21" s="71" t="str">
        <f>"P"&amp;Q5&amp;"=Pay(Max("&amp;Q$20&amp;"*GBPUSD("&amp;$K21&amp;")-EURUSD("&amp;$K21&amp;"),0),"&amp;$K21&amp;")"</f>
        <v>P10Nov2017100=Pay(Max(1*GBPUSD(10Nov2017)-EURUSD(10Nov2017),0),10Nov2017)</v>
      </c>
      <c r="R21" s="71" t="str">
        <f>"P"&amp;R5&amp;"=Pay(Max("&amp;R$20&amp;"*GBPUSD("&amp;$K21&amp;")-EURUSD("&amp;$K21&amp;"),0),"&amp;$K21&amp;")"</f>
        <v>P10Nov2017102=Pay(Max(1.01591730942477*GBPUSD(10Nov2017)-EURUSD(10Nov2017),0),10Nov2017)</v>
      </c>
      <c r="S21" s="71" t="str">
        <f>"P"&amp;S5&amp;"=Pay(Max("&amp;S$20&amp;"*GBPUSD("&amp;$K21&amp;")-EURUSD("&amp;$K21&amp;"),0),"&amp;$K21&amp;")"</f>
        <v>P10Nov2017103=Pay(Max(1.02865871160643*GBPUSD(10Nov2017)-EURUSD(10Nov2017),0),10Nov2017)</v>
      </c>
      <c r="T21" s="71" t="str">
        <f>"P"&amp;T5&amp;"=Pay(Max("&amp;T$20&amp;"*GBPUSD("&amp;$K21&amp;")-EURUSD("&amp;$K21&amp;"),0),"&amp;$K21&amp;")"</f>
        <v>P10Nov2017105=Pay(Max(1.04645737633458*GBPUSD(10Nov2017)-EURUSD(10Nov2017),0),10Nov2017)</v>
      </c>
      <c r="U21" s="71" t="str">
        <f>"P"&amp;U5&amp;"=Pay(Max("&amp;U$20&amp;"*GBPUSD("&amp;$K21&amp;")-EURUSD("&amp;$K21&amp;"),0),"&amp;$K21&amp;")"</f>
        <v>P10Nov2017106=Pay(Max(1.06140486105109*GBPUSD(10Nov2017)-EURUSD(10Nov2017),0),10Nov2017)</v>
      </c>
      <c r="V21" s="57" t="str">
        <f>"P"&amp;V5&amp;"=Pay(Max("&amp;V$20&amp;"*GBPUSD("&amp;$K21&amp;")-EURUSD("&amp;$K21&amp;"),0),"&amp;$K21&amp;")"</f>
        <v>P10Nov2017108=Pay(Max(1.08468363715354*GBPUSD(10Nov2017)-EURUSD(10Nov2017),0),10Nov2017)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_xll.qlGeneralizedBlackScholesProcess2(,VolSurface_EURGBP!C32,D14,,D2,D4,D5)</f>
        <v>obj_003fa#0003</v>
      </c>
      <c r="F22" s="44" t="s">
        <v>37</v>
      </c>
      <c r="G22" s="48" t="str">
        <f>_xll.qlRealMCScript(,F5:F6,G5:G6,L13:V17,TRUE)</f>
        <v>obj_003fb#0003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>"P"&amp;L6&amp;"=Pay(Max("&amp;L$20&amp;"*GBPUSD("&amp;$K22&amp;")-EURUSD("&amp;$K22&amp;"),0),"&amp;$K22&amp;")"</f>
        <v>P10Jan2018094=Pay(Max(0.937830841962115*GBPUSD(10Jan2018)-EURUSD(10Jan2018),0),10Jan2018)</v>
      </c>
      <c r="M22" s="53" t="str">
        <f>"P"&amp;M6&amp;"=Pay(Max("&amp;M$20&amp;"*GBPUSD("&amp;$K22&amp;")-EURUSD("&amp;$K22&amp;"),0),"&amp;$K22&amp;")"</f>
        <v>P10Jan2018095=Pay(Max(0.952525059514659*GBPUSD(10Jan2018)-EURUSD(10Jan2018),0),10Jan2018)</v>
      </c>
      <c r="N22" s="53" t="str">
        <f>"P"&amp;N6&amp;"=Pay(Max("&amp;N$20&amp;"*GBPUSD("&amp;$K22&amp;")-EURUSD("&amp;$K22&amp;"),0),"&amp;$K22&amp;")"</f>
        <v>P10Jan2018096=Pay(Max(0.962137880947387*GBPUSD(10Jan2018)-EURUSD(10Jan2018),0),10Jan2018)</v>
      </c>
      <c r="O22" s="53" t="str">
        <f>"P"&amp;O6&amp;"=Pay(Max("&amp;O$20&amp;"*GBPUSD("&amp;$K22&amp;")-EURUSD("&amp;$K22&amp;"),0),"&amp;$K22&amp;")"</f>
        <v>P10Jan2018098=Pay(Max(0.975801285267632*GBPUSD(10Jan2018)-EURUSD(10Jan2018),0),10Jan2018)</v>
      </c>
      <c r="P22" s="53" t="str">
        <f>"P"&amp;P6&amp;"=Pay(Max("&amp;P$20&amp;"*GBPUSD("&amp;$K22&amp;")-EURUSD("&amp;$K22&amp;"),0),"&amp;$K22&amp;")"</f>
        <v>P10Jan2018099=Pay(Max(0.986424102267751*GBPUSD(10Jan2018)-EURUSD(10Jan2018),0),10Jan2018)</v>
      </c>
      <c r="Q22" s="53" t="str">
        <f>"P"&amp;Q6&amp;"=Pay(Max("&amp;Q$20&amp;"*GBPUSD("&amp;$K22&amp;")-EURUSD("&amp;$K22&amp;"),0),"&amp;$K22&amp;")"</f>
        <v>P10Jan2018100=Pay(Max(1*GBPUSD(10Jan2018)-EURUSD(10Jan2018),0),10Jan2018)</v>
      </c>
      <c r="R22" s="53" t="str">
        <f>"P"&amp;R6&amp;"=Pay(Max("&amp;R$20&amp;"*GBPUSD("&amp;$K22&amp;")-EURUSD("&amp;$K22&amp;"),0),"&amp;$K22&amp;")"</f>
        <v>P10Jan2018102=Pay(Max(1.01591730942477*GBPUSD(10Jan2018)-EURUSD(10Jan2018),0),10Jan2018)</v>
      </c>
      <c r="S22" s="53" t="str">
        <f>"P"&amp;S6&amp;"=Pay(Max("&amp;S$20&amp;"*GBPUSD("&amp;$K22&amp;")-EURUSD("&amp;$K22&amp;"),0),"&amp;$K22&amp;")"</f>
        <v>P10Jan2018103=Pay(Max(1.02865871160643*GBPUSD(10Jan2018)-EURUSD(10Jan2018),0),10Jan2018)</v>
      </c>
      <c r="T22" s="53" t="str">
        <f>"P"&amp;T6&amp;"=Pay(Max("&amp;T$20&amp;"*GBPUSD("&amp;$K22&amp;")-EURUSD("&amp;$K22&amp;"),0),"&amp;$K22&amp;")"</f>
        <v>P10Jan2018105=Pay(Max(1.04645737633458*GBPUSD(10Jan2018)-EURUSD(10Jan2018),0),10Jan2018)</v>
      </c>
      <c r="U22" s="53" t="str">
        <f>"P"&amp;U6&amp;"=Pay(Max("&amp;U$20&amp;"*GBPUSD("&amp;$K22&amp;")-EURUSD("&amp;$K22&amp;"),0),"&amp;$K22&amp;")"</f>
        <v>P10Jan2018106=Pay(Max(1.06140486105109*GBPUSD(10Jan2018)-EURUSD(10Jan2018),0),10Jan2018)</v>
      </c>
      <c r="V22" s="59" t="str">
        <f>"P"&amp;V6&amp;"=Pay(Max("&amp;V$20&amp;"*GBPUSD("&amp;$K22&amp;")-EURUSD("&amp;$K22&amp;"),0),"&amp;$K22&amp;")"</f>
        <v>P10Jan2018108=Pay(Max(1.08468363715354*GBPUSD(10Jan2018)-EURUSD(10Jan2018),0),10Jan2018)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_xll.qlRealMCScript(,F5:F6,G5:G6,L21:W25,TRUE)</f>
        <v>obj_003fc#0003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>"P"&amp;L7&amp;"=Pay(Max("&amp;L$20&amp;"*GBPUSD("&amp;$K23&amp;")-EURUSD("&amp;$K23&amp;"),0),"&amp;$K23&amp;")"</f>
        <v>P10Apr2018094=Pay(Max(0.937830841962115*GBPUSD(10Apr2018)-EURUSD(10Apr2018),0),10Apr2018)</v>
      </c>
      <c r="M23" s="53" t="str">
        <f>"P"&amp;M7&amp;"=Pay(Max("&amp;M$20&amp;"*GBPUSD("&amp;$K23&amp;")-EURUSD("&amp;$K23&amp;"),0),"&amp;$K23&amp;")"</f>
        <v>P10Apr2018095=Pay(Max(0.952525059514659*GBPUSD(10Apr2018)-EURUSD(10Apr2018),0),10Apr2018)</v>
      </c>
      <c r="N23" s="53" t="str">
        <f>"P"&amp;N7&amp;"=Pay(Max("&amp;N$20&amp;"*GBPUSD("&amp;$K23&amp;")-EURUSD("&amp;$K23&amp;"),0),"&amp;$K23&amp;")"</f>
        <v>P10Apr2018096=Pay(Max(0.962137880947387*GBPUSD(10Apr2018)-EURUSD(10Apr2018),0),10Apr2018)</v>
      </c>
      <c r="O23" s="53" t="str">
        <f>"P"&amp;O7&amp;"=Pay(Max("&amp;O$20&amp;"*GBPUSD("&amp;$K23&amp;")-EURUSD("&amp;$K23&amp;"),0),"&amp;$K23&amp;")"</f>
        <v>P10Apr2018098=Pay(Max(0.975801285267632*GBPUSD(10Apr2018)-EURUSD(10Apr2018),0),10Apr2018)</v>
      </c>
      <c r="P23" s="53" t="str">
        <f>"P"&amp;P7&amp;"=Pay(Max("&amp;P$20&amp;"*GBPUSD("&amp;$K23&amp;")-EURUSD("&amp;$K23&amp;"),0),"&amp;$K23&amp;")"</f>
        <v>P10Apr2018099=Pay(Max(0.986424102267751*GBPUSD(10Apr2018)-EURUSD(10Apr2018),0),10Apr2018)</v>
      </c>
      <c r="Q23" s="53" t="str">
        <f>"P"&amp;Q7&amp;"=Pay(Max("&amp;Q$20&amp;"*GBPUSD("&amp;$K23&amp;")-EURUSD("&amp;$K23&amp;"),0),"&amp;$K23&amp;")"</f>
        <v>P10Apr2018100=Pay(Max(1*GBPUSD(10Apr2018)-EURUSD(10Apr2018),0),10Apr2018)</v>
      </c>
      <c r="R23" s="53" t="str">
        <f>"P"&amp;R7&amp;"=Pay(Max("&amp;R$20&amp;"*GBPUSD("&amp;$K23&amp;")-EURUSD("&amp;$K23&amp;"),0),"&amp;$K23&amp;")"</f>
        <v>P10Apr2018102=Pay(Max(1.01591730942477*GBPUSD(10Apr2018)-EURUSD(10Apr2018),0),10Apr2018)</v>
      </c>
      <c r="S23" s="53" t="str">
        <f>"P"&amp;S7&amp;"=Pay(Max("&amp;S$20&amp;"*GBPUSD("&amp;$K23&amp;")-EURUSD("&amp;$K23&amp;"),0),"&amp;$K23&amp;")"</f>
        <v>P10Apr2018103=Pay(Max(1.02865871160643*GBPUSD(10Apr2018)-EURUSD(10Apr2018),0),10Apr2018)</v>
      </c>
      <c r="T23" s="53" t="str">
        <f>"P"&amp;T7&amp;"=Pay(Max("&amp;T$20&amp;"*GBPUSD("&amp;$K23&amp;")-EURUSD("&amp;$K23&amp;"),0),"&amp;$K23&amp;")"</f>
        <v>P10Apr2018105=Pay(Max(1.04645737633458*GBPUSD(10Apr2018)-EURUSD(10Apr2018),0),10Apr2018)</v>
      </c>
      <c r="U23" s="53" t="str">
        <f>"P"&amp;U7&amp;"=Pay(Max("&amp;U$20&amp;"*GBPUSD("&amp;$K23&amp;")-EURUSD("&amp;$K23&amp;"),0),"&amp;$K23&amp;")"</f>
        <v>P10Apr2018106=Pay(Max(1.06140486105109*GBPUSD(10Apr2018)-EURUSD(10Apr2018),0),10Apr2018)</v>
      </c>
      <c r="V23" s="59" t="str">
        <f>"P"&amp;V7&amp;"=Pay(Max("&amp;V$20&amp;"*GBPUSD("&amp;$K23&amp;")-EURUSD("&amp;$K23&amp;"),0),"&amp;$K23&amp;")"</f>
        <v>P10Apr2018108=Pay(Max(1.08468363715354*GBPUSD(10Apr2018)-EURUSD(10Apr2018),0),10Apr2018)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str">
        <f>_xll.qlCTSlocalInCrossCorrFX(D20,D17:D18,D22,0.5)</f>
        <v>localInCross#0003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>"P"&amp;L8&amp;"=Pay(Max("&amp;L$20&amp;"*GBPUSD("&amp;$K24&amp;")-EURUSD("&amp;$K24&amp;"),0),"&amp;$K24&amp;")"</f>
        <v>P10Jul2018094=Pay(Max(0.937830841962115*GBPUSD(10Jul2018)-EURUSD(10Jul2018),0),10Jul2018)</v>
      </c>
      <c r="M24" s="53" t="str">
        <f>"P"&amp;M8&amp;"=Pay(Max("&amp;M$20&amp;"*GBPUSD("&amp;$K24&amp;")-EURUSD("&amp;$K24&amp;"),0),"&amp;$K24&amp;")"</f>
        <v>P10Jul2018095=Pay(Max(0.952525059514659*GBPUSD(10Jul2018)-EURUSD(10Jul2018),0),10Jul2018)</v>
      </c>
      <c r="N24" s="53" t="str">
        <f>"P"&amp;N8&amp;"=Pay(Max("&amp;N$20&amp;"*GBPUSD("&amp;$K24&amp;")-EURUSD("&amp;$K24&amp;"),0),"&amp;$K24&amp;")"</f>
        <v>P10Jul2018096=Pay(Max(0.962137880947387*GBPUSD(10Jul2018)-EURUSD(10Jul2018),0),10Jul2018)</v>
      </c>
      <c r="O24" s="53" t="str">
        <f>"P"&amp;O8&amp;"=Pay(Max("&amp;O$20&amp;"*GBPUSD("&amp;$K24&amp;")-EURUSD("&amp;$K24&amp;"),0),"&amp;$K24&amp;")"</f>
        <v>P10Jul2018098=Pay(Max(0.975801285267632*GBPUSD(10Jul2018)-EURUSD(10Jul2018),0),10Jul2018)</v>
      </c>
      <c r="P24" s="53" t="str">
        <f>"P"&amp;P8&amp;"=Pay(Max("&amp;P$20&amp;"*GBPUSD("&amp;$K24&amp;")-EURUSD("&amp;$K24&amp;"),0),"&amp;$K24&amp;")"</f>
        <v>P10Jul2018099=Pay(Max(0.986424102267751*GBPUSD(10Jul2018)-EURUSD(10Jul2018),0),10Jul2018)</v>
      </c>
      <c r="Q24" s="53" t="str">
        <f>"P"&amp;Q8&amp;"=Pay(Max("&amp;Q$20&amp;"*GBPUSD("&amp;$K24&amp;")-EURUSD("&amp;$K24&amp;"),0),"&amp;$K24&amp;")"</f>
        <v>P10Jul2018100=Pay(Max(1*GBPUSD(10Jul2018)-EURUSD(10Jul2018),0),10Jul2018)</v>
      </c>
      <c r="R24" s="53" t="str">
        <f>"P"&amp;R8&amp;"=Pay(Max("&amp;R$20&amp;"*GBPUSD("&amp;$K24&amp;")-EURUSD("&amp;$K24&amp;"),0),"&amp;$K24&amp;")"</f>
        <v>P10Jul2018102=Pay(Max(1.01591730942477*GBPUSD(10Jul2018)-EURUSD(10Jul2018),0),10Jul2018)</v>
      </c>
      <c r="S24" s="53" t="str">
        <f>"P"&amp;S8&amp;"=Pay(Max("&amp;S$20&amp;"*GBPUSD("&amp;$K24&amp;")-EURUSD("&amp;$K24&amp;"),0),"&amp;$K24&amp;")"</f>
        <v>P10Jul2018103=Pay(Max(1.02865871160643*GBPUSD(10Jul2018)-EURUSD(10Jul2018),0),10Jul2018)</v>
      </c>
      <c r="T24" s="53" t="str">
        <f>"P"&amp;T8&amp;"=Pay(Max("&amp;T$20&amp;"*GBPUSD("&amp;$K24&amp;")-EURUSD("&amp;$K24&amp;"),0),"&amp;$K24&amp;")"</f>
        <v>P10Jul2018105=Pay(Max(1.04645737633458*GBPUSD(10Jul2018)-EURUSD(10Jul2018),0),10Jul2018)</v>
      </c>
      <c r="U24" s="53" t="str">
        <f>"P"&amp;U8&amp;"=Pay(Max("&amp;U$20&amp;"*GBPUSD("&amp;$K24&amp;")-EURUSD("&amp;$K24&amp;"),0),"&amp;$K24&amp;")"</f>
        <v>P10Jul2018106=Pay(Max(1.06140486105109*GBPUSD(10Jul2018)-EURUSD(10Jul2018),0),10Jul2018)</v>
      </c>
      <c r="V24" s="59" t="str">
        <f>"P"&amp;V8&amp;"=Pay(Max("&amp;V$20&amp;"*GBPUSD("&amp;$K24&amp;")-EURUSD("&amp;$K24&amp;"),0),"&amp;$K24&amp;")"</f>
        <v>P10Jul2018108=Pay(Max(1.08468363715354*GBPUSD(10Jul2018)-EURUSD(10Jul2018),0),10Jul2018)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>_xll.ohRangeRetrieveError(D24)</f>
        <v/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>"P"&amp;L9&amp;"=Pay(Max("&amp;L$20&amp;"*GBPUSD("&amp;$K25&amp;")-EURUSD("&amp;$K25&amp;"),0),"&amp;$K25&amp;")"</f>
        <v>P10Oct2018094=Pay(Max(0.937830841962115*GBPUSD(10Oct2018)-EURUSD(10Oct2018),0),10Oct2018)</v>
      </c>
      <c r="M25" s="74" t="str">
        <f>"P"&amp;M9&amp;"=Pay(Max("&amp;M$20&amp;"*GBPUSD("&amp;$K25&amp;")-EURUSD("&amp;$K25&amp;"),0),"&amp;$K25&amp;")"</f>
        <v>P10Oct2018095=Pay(Max(0.952525059514659*GBPUSD(10Oct2018)-EURUSD(10Oct2018),0),10Oct2018)</v>
      </c>
      <c r="N25" s="74" t="str">
        <f>"P"&amp;N9&amp;"=Pay(Max("&amp;N$20&amp;"*GBPUSD("&amp;$K25&amp;")-EURUSD("&amp;$K25&amp;"),0),"&amp;$K25&amp;")"</f>
        <v>P10Oct2018096=Pay(Max(0.962137880947387*GBPUSD(10Oct2018)-EURUSD(10Oct2018),0),10Oct2018)</v>
      </c>
      <c r="O25" s="74" t="str">
        <f>"P"&amp;O9&amp;"=Pay(Max("&amp;O$20&amp;"*GBPUSD("&amp;$K25&amp;")-EURUSD("&amp;$K25&amp;"),0),"&amp;$K25&amp;")"</f>
        <v>P10Oct2018098=Pay(Max(0.975801285267632*GBPUSD(10Oct2018)-EURUSD(10Oct2018),0),10Oct2018)</v>
      </c>
      <c r="P25" s="74" t="str">
        <f>"P"&amp;P9&amp;"=Pay(Max("&amp;P$20&amp;"*GBPUSD("&amp;$K25&amp;")-EURUSD("&amp;$K25&amp;"),0),"&amp;$K25&amp;")"</f>
        <v>P10Oct2018099=Pay(Max(0.986424102267751*GBPUSD(10Oct2018)-EURUSD(10Oct2018),0),10Oct2018)</v>
      </c>
      <c r="Q25" s="53" t="str">
        <f>"P"&amp;Q9&amp;"=Pay(Max("&amp;Q$20&amp;"*GBPUSD("&amp;$K25&amp;")-EURUSD("&amp;$K25&amp;"),0),"&amp;$K25&amp;")"</f>
        <v>P10Oct2018100=Pay(Max(1*GBPUSD(10Oct2018)-EURUSD(10Oct2018),0),10Oct2018)</v>
      </c>
      <c r="R25" s="74" t="str">
        <f>"P"&amp;R9&amp;"=Pay(Max("&amp;R$20&amp;"*GBPUSD("&amp;$K25&amp;")-EURUSD("&amp;$K25&amp;"),0),"&amp;$K25&amp;")"</f>
        <v>P10Oct2018102=Pay(Max(1.01591730942477*GBPUSD(10Oct2018)-EURUSD(10Oct2018),0),10Oct2018)</v>
      </c>
      <c r="S25" s="74" t="str">
        <f>"P"&amp;S9&amp;"=Pay(Max("&amp;S$20&amp;"*GBPUSD("&amp;$K25&amp;")-EURUSD("&amp;$K25&amp;"),0),"&amp;$K25&amp;")"</f>
        <v>P10Oct2018103=Pay(Max(1.02865871160643*GBPUSD(10Oct2018)-EURUSD(10Oct2018),0),10Oct2018)</v>
      </c>
      <c r="T25" s="74" t="str">
        <f>"P"&amp;T9&amp;"=Pay(Max("&amp;T$20&amp;"*GBPUSD("&amp;$K25&amp;")-EURUSD("&amp;$K25&amp;"),0),"&amp;$K25&amp;")"</f>
        <v>P10Oct2018105=Pay(Max(1.04645737633458*GBPUSD(10Oct2018)-EURUSD(10Oct2018),0),10Oct2018)</v>
      </c>
      <c r="U25" s="74" t="str">
        <f>"P"&amp;U9&amp;"=Pay(Max("&amp;U$20&amp;"*GBPUSD("&amp;$K25&amp;")-EURUSD("&amp;$K25&amp;"),0),"&amp;$K25&amp;")"</f>
        <v>P10Oct2018106=Pay(Max(1.06140486105109*GBPUSD(10Oct2018)-EURUSD(10Oct2018),0),10Oct2018)</v>
      </c>
      <c r="V25" s="61" t="str">
        <f>"P"&amp;V9&amp;"=Pay(Max("&amp;V$20&amp;"*GBPUSD("&amp;$K25&amp;")-EURUSD("&amp;$K25&amp;"),0),"&amp;$K25&amp;")"</f>
        <v>P10Oct2018108=Pay(Max(1.08468363715354*GBPUSD(10Oct2018)-EURUSD(10Oct2018),0),10Oct2018)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>
      <c r="G26" t="str">
        <f>_xll.qlLocalVTSFromGBSProcess(,D17)</f>
        <v>obj_003fe#0003</v>
      </c>
      <c r="H26" s="49"/>
      <c r="N26" s="283"/>
    </row>
    <row r="27" spans="2:23">
      <c r="B27" s="179" t="s">
        <v>106</v>
      </c>
      <c r="C27" s="180"/>
      <c r="D27" s="181" t="s">
        <v>163</v>
      </c>
      <c r="E27" t="s">
        <v>255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/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>L20</f>
        <v>0.93783084196211497</v>
      </c>
      <c r="M28" s="78">
        <f>M20</f>
        <v>0.9525250595146586</v>
      </c>
      <c r="N28" s="78">
        <f>N20</f>
        <v>0.9621378809473865</v>
      </c>
      <c r="O28" s="78">
        <f>O20</f>
        <v>0.97580128526763166</v>
      </c>
      <c r="P28" s="78">
        <f>P20</f>
        <v>0.98642410226775057</v>
      </c>
      <c r="Q28" s="78">
        <f>Q20</f>
        <v>1</v>
      </c>
      <c r="R28" s="78">
        <f>R20</f>
        <v>1.0159173094247689</v>
      </c>
      <c r="S28" s="78">
        <f>S20</f>
        <v>1.0286587116064256</v>
      </c>
      <c r="T28" s="78">
        <f>T20</f>
        <v>1.0464573763345759</v>
      </c>
      <c r="U28" s="78">
        <f>U20</f>
        <v>1.061404861051086</v>
      </c>
      <c r="V28" s="67">
        <f>V20</f>
        <v>1.0846836371535387</v>
      </c>
    </row>
    <row r="29" spans="2:23" ht="14.4">
      <c r="B29" s="186" t="s">
        <v>109</v>
      </c>
      <c r="C29" s="187"/>
      <c r="D29" s="188" t="str">
        <f>D20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_xll.qlRealMCScriptNPV($G$22,$D$63,"C"&amp;L5,$D$64:$D$66)</f>
        <v>6.2169158037930217E-2</v>
      </c>
      <c r="M29" s="80">
        <f>_xll.qlRealMCScriptNPV($G$22,$D$63,"C"&amp;M5,$D$64:$D$66)</f>
        <v>4.7474940485330346E-2</v>
      </c>
      <c r="N29" s="80">
        <f>_xll.qlRealMCScriptNPV($G$22,$D$63,"C"&amp;N5,$D$64:$D$66)</f>
        <v>3.786211905255854E-2</v>
      </c>
      <c r="O29" s="80">
        <f>_xll.qlRealMCScriptNPV($G$22,$D$63,"C"&amp;O5,$D$64:$D$66)</f>
        <v>2.419871473238968E-2</v>
      </c>
      <c r="P29" s="80">
        <f>_xll.qlRealMCScriptNPV($G$22,$D$63,"C"&amp;P5,$D$64:$D$66)</f>
        <v>1.3575897732234601E-2</v>
      </c>
      <c r="Q29" s="80">
        <f>_xll.qlRealMCScriptNPV($G$22,$D$63,"C"&amp;Q5,$D$64:$D$66)</f>
        <v>0</v>
      </c>
      <c r="R29" s="80">
        <f>_xll.qlRealMCScriptNPV($G$22,$D$63,"C"&amp;R5,$D$64:$D$66)</f>
        <v>0</v>
      </c>
      <c r="S29" s="80">
        <f>_xll.qlRealMCScriptNPV($G$22,$D$63,"C"&amp;S5,$D$64:$D$66)</f>
        <v>0</v>
      </c>
      <c r="T29" s="80">
        <f>_xll.qlRealMCScriptNPV($G$22,$D$63,"C"&amp;T5,$D$64:$D$66)</f>
        <v>0</v>
      </c>
      <c r="U29" s="80">
        <f>_xll.qlRealMCScriptNPV($G$22,$D$63,"C"&amp;U5,$D$64:$D$66)</f>
        <v>0</v>
      </c>
      <c r="V29" s="81">
        <f>_xll.qlRealMCScriptNPV($G$22,$D$63,"C"&amp;V5,$D$64:$D$66)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_xll.qlRealMCScriptNPV($G$22,$D$63,"C"&amp;L6,$D$64:$D$66)</f>
        <v>6.2169158037930217E-2</v>
      </c>
      <c r="M30" s="83">
        <f>_xll.qlRealMCScriptNPV($G$22,$D$63,"C"&amp;M6,$D$64:$D$66)</f>
        <v>4.7474940485330346E-2</v>
      </c>
      <c r="N30" s="281">
        <f>_xll.qlRealMCScriptNPV($G$22,$D$63,"C"&amp;N6,$D$64:$D$66)</f>
        <v>3.786211905255854E-2</v>
      </c>
      <c r="O30" s="83">
        <f>_xll.qlRealMCScriptNPV($G$22,$D$63,"C"&amp;O6,$D$64:$D$66)</f>
        <v>2.419871473238968E-2</v>
      </c>
      <c r="P30" s="83">
        <f>_xll.qlRealMCScriptNPV($G$22,$D$63,"C"&amp;P6,$D$64:$D$66)</f>
        <v>1.3575897732234601E-2</v>
      </c>
      <c r="Q30" s="83">
        <f>_xll.qlRealMCScriptNPV($G$22,$D$63,"C"&amp;Q6,$D$64:$D$66)</f>
        <v>0</v>
      </c>
      <c r="R30" s="83">
        <f>_xll.qlRealMCScriptNPV($G$22,$D$63,"C"&amp;R6,$D$64:$D$66)</f>
        <v>0</v>
      </c>
      <c r="S30" s="83">
        <f>_xll.qlRealMCScriptNPV($G$22,$D$63,"C"&amp;S6,$D$64:$D$66)</f>
        <v>0</v>
      </c>
      <c r="T30" s="83">
        <f>_xll.qlRealMCScriptNPV($G$22,$D$63,"C"&amp;T6,$D$64:$D$66)</f>
        <v>0</v>
      </c>
      <c r="U30" s="83">
        <f>_xll.qlRealMCScriptNPV($G$22,$D$63,"C"&amp;U6,$D$64:$D$66)</f>
        <v>0</v>
      </c>
      <c r="V30" s="84">
        <f>_xll.qlRealMCScriptNPV($G$22,$D$63,"C"&amp;V6,$D$64:$D$66)</f>
        <v>0</v>
      </c>
    </row>
    <row r="31" spans="2:23" ht="14.4">
      <c r="B31" s="189" t="s">
        <v>115</v>
      </c>
      <c r="C31" s="190"/>
      <c r="D31" s="191">
        <v>100000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_xll.qlRealMCScriptNPV($G$22,$D$63,"C"&amp;L7,$D$64:$D$66)</f>
        <v>6.2169158037930217E-2</v>
      </c>
      <c r="M31" s="83">
        <f>_xll.qlRealMCScriptNPV($G$22,$D$63,"C"&amp;M7,$D$64:$D$66)</f>
        <v>4.7474940485330346E-2</v>
      </c>
      <c r="N31" s="281">
        <f>_xll.qlRealMCScriptNPV($G$22,$D$63,"C"&amp;N7,$D$64:$D$66)</f>
        <v>3.786211905255854E-2</v>
      </c>
      <c r="O31" s="83">
        <f>_xll.qlRealMCScriptNPV($G$22,$D$63,"C"&amp;O7,$D$64:$D$66)</f>
        <v>2.419871473238968E-2</v>
      </c>
      <c r="P31" s="83">
        <f>_xll.qlRealMCScriptNPV($G$22,$D$63,"C"&amp;P7,$D$64:$D$66)</f>
        <v>1.3575897732234601E-2</v>
      </c>
      <c r="Q31" s="83">
        <f>_xll.qlRealMCScriptNPV($G$22,$D$63,"C"&amp;Q7,$D$64:$D$66)</f>
        <v>0</v>
      </c>
      <c r="R31" s="83">
        <f>_xll.qlRealMCScriptNPV($G$22,$D$63,"C"&amp;R7,$D$64:$D$66)</f>
        <v>0</v>
      </c>
      <c r="S31" s="83">
        <f>_xll.qlRealMCScriptNPV($G$22,$D$63,"C"&amp;S7,$D$64:$D$66)</f>
        <v>0</v>
      </c>
      <c r="T31" s="83">
        <f>_xll.qlRealMCScriptNPV($G$22,$D$63,"C"&amp;T7,$D$64:$D$66)</f>
        <v>0</v>
      </c>
      <c r="U31" s="83">
        <f>_xll.qlRealMCScriptNPV($G$22,$D$63,"C"&amp;U7,$D$64:$D$66)</f>
        <v>0</v>
      </c>
      <c r="V31" s="84">
        <f>_xll.qlRealMCScriptNPV($G$22,$D$63,"C"&amp;V7,$D$64:$D$66)</f>
        <v>0</v>
      </c>
    </row>
    <row r="32" spans="2:23" ht="14.4">
      <c r="B32" s="189" t="s">
        <v>116</v>
      </c>
      <c r="C32" s="190"/>
      <c r="D32" s="191">
        <f>3/12</f>
        <v>0.25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_xll.qlRealMCScriptNPV($G$22,$D$63,"C"&amp;L8,$D$64:$D$66)</f>
        <v>6.2169158037930217E-2</v>
      </c>
      <c r="M32" s="83">
        <f>_xll.qlRealMCScriptNPV($G$22,$D$63,"C"&amp;M8,$D$64:$D$66)</f>
        <v>4.7474940485330346E-2</v>
      </c>
      <c r="N32" s="281">
        <f>_xll.qlRealMCScriptNPV($G$22,$D$63,"C"&amp;N8,$D$64:$D$66)</f>
        <v>3.786211905255854E-2</v>
      </c>
      <c r="O32" s="83">
        <f>_xll.qlRealMCScriptNPV($G$22,$D$63,"C"&amp;O8,$D$64:$D$66)</f>
        <v>2.419871473238968E-2</v>
      </c>
      <c r="P32" s="83">
        <f>_xll.qlRealMCScriptNPV($G$22,$D$63,"C"&amp;P8,$D$64:$D$66)</f>
        <v>1.3575897732234601E-2</v>
      </c>
      <c r="Q32" s="83">
        <f>_xll.qlRealMCScriptNPV($G$22,$D$63,"C"&amp;Q8,$D$64:$D$66)</f>
        <v>0</v>
      </c>
      <c r="R32" s="83">
        <f>_xll.qlRealMCScriptNPV($G$22,$D$63,"C"&amp;R8,$D$64:$D$66)</f>
        <v>0</v>
      </c>
      <c r="S32" s="83">
        <f>_xll.qlRealMCScriptNPV($G$22,$D$63,"C"&amp;S8,$D$64:$D$66)</f>
        <v>0</v>
      </c>
      <c r="T32" s="83">
        <f>_xll.qlRealMCScriptNPV($G$22,$D$63,"C"&amp;T8,$D$64:$D$66)</f>
        <v>0</v>
      </c>
      <c r="U32" s="83">
        <f>_xll.qlRealMCScriptNPV($G$22,$D$63,"C"&amp;U8,$D$64:$D$66)</f>
        <v>0</v>
      </c>
      <c r="V32" s="84">
        <f>_xll.qlRealMCScriptNPV($G$22,$D$63,"C"&amp;V8,$D$64:$D$66)</f>
        <v>0</v>
      </c>
    </row>
    <row r="33" spans="2:92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_xll.qlRealMCScriptNPV($G$22,$D$63,"C"&amp;L9,$D$64:$D$66)</f>
        <v>6.2169158037930217E-2</v>
      </c>
      <c r="M33" s="86">
        <f>_xll.qlRealMCScriptNPV($G$22,$D$63,"C"&amp;M9,$D$64:$D$66)</f>
        <v>4.7474940485330346E-2</v>
      </c>
      <c r="N33" s="282">
        <f>_xll.qlRealMCScriptNPV($G$22,$D$63,"C"&amp;N9,$D$64:$D$66)</f>
        <v>3.786211905255854E-2</v>
      </c>
      <c r="O33" s="86">
        <f>_xll.qlRealMCScriptNPV($G$22,$D$63,"C"&amp;O9,$D$64:$D$66)</f>
        <v>2.419871473238968E-2</v>
      </c>
      <c r="P33" s="86">
        <f>_xll.qlRealMCScriptNPV($G$22,$D$63,"C"&amp;P9,$D$64:$D$66)</f>
        <v>1.3575897732234601E-2</v>
      </c>
      <c r="Q33" s="86">
        <f>_xll.qlRealMCScriptNPV($G$22,$D$63,"C"&amp;Q9,$D$64:$D$66)</f>
        <v>0</v>
      </c>
      <c r="R33" s="86">
        <f>_xll.qlRealMCScriptNPV($G$22,$D$63,"C"&amp;R9,$D$64:$D$66)</f>
        <v>0</v>
      </c>
      <c r="S33" s="86">
        <f>_xll.qlRealMCScriptNPV($G$22,$D$63,"C"&amp;S9,$D$64:$D$66)</f>
        <v>0</v>
      </c>
      <c r="T33" s="86">
        <f>_xll.qlRealMCScriptNPV($G$22,$D$63,"C"&amp;T9,$D$64:$D$66)</f>
        <v>0</v>
      </c>
      <c r="U33" s="86">
        <f>_xll.qlRealMCScriptNPV($G$22,$D$63,"C"&amp;U9,$D$64:$D$66)</f>
        <v>0</v>
      </c>
      <c r="V33" s="87">
        <f>_xll.qlRealMCScriptNPV($G$22,$D$63,"C"&amp;V9,$D$64:$D$66)</f>
        <v>0</v>
      </c>
      <c r="W33" s="238"/>
    </row>
    <row r="34" spans="2:92" ht="14.4">
      <c r="B34" s="189" t="s">
        <v>118</v>
      </c>
      <c r="C34" s="190"/>
      <c r="D34" s="191">
        <v>0.25</v>
      </c>
      <c r="E34">
        <v>0.25</v>
      </c>
      <c r="L34" t="str">
        <f>_xll.ohRangeRetrieveError(L37)</f>
        <v/>
      </c>
      <c r="Q34" s="23">
        <f>Q33-Q41</f>
        <v>0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159</v>
      </c>
      <c r="AB35" t="s">
        <v>158</v>
      </c>
      <c r="AH35" t="str">
        <f>_xll.qlBlackCalculator(,"Call",AF44,1,AH58*SQRT(($J57-$D$2)/365))</f>
        <v>obj_003ff#0003</v>
      </c>
      <c r="AI35" s="271">
        <f>_xll.qlBlackCalculatorValue(AH35)</f>
        <v>3.2143762544678267E-2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>L28</f>
        <v>0.93783084196211497</v>
      </c>
      <c r="M36" s="78">
        <f>M28</f>
        <v>0.9525250595146586</v>
      </c>
      <c r="N36" s="78">
        <f>N28</f>
        <v>0.9621378809473865</v>
      </c>
      <c r="O36" s="78">
        <f>O28</f>
        <v>0.97580128526763166</v>
      </c>
      <c r="P36" s="78">
        <f>P28</f>
        <v>0.98642410226775057</v>
      </c>
      <c r="Q36" s="78">
        <f>Q28</f>
        <v>1</v>
      </c>
      <c r="R36" s="78">
        <f>R28</f>
        <v>1.0159173094247689</v>
      </c>
      <c r="S36" s="78">
        <f>S28</f>
        <v>1.0286587116064256</v>
      </c>
      <c r="T36" s="78">
        <f>T28</f>
        <v>1.0464573763345759</v>
      </c>
      <c r="U36" s="78">
        <f>U28</f>
        <v>1.061404861051086</v>
      </c>
      <c r="V36" s="67">
        <f>V28</f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  <c r="AH36" t="str">
        <f>_xll.qlBlackCalculator(,"Call",AF44,1,AX58*SQRT(($J57-$D$2)/365))</f>
        <v>obj_00400#0003</v>
      </c>
      <c r="AI36" s="271">
        <f>_xll.qlBlackCalculatorValue(AH36)</f>
        <v>3.1183600285116964E-2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_xll.qlRealMCScriptNPV($G$23,$D$63,"P"&amp;L5,$D$64:$D$66)</f>
        <v>0</v>
      </c>
      <c r="M37" s="80">
        <f>_xll.qlRealMCScriptNPV($G$23,$D$63,"P"&amp;M5,$D$64:$D$66)</f>
        <v>0</v>
      </c>
      <c r="N37" s="80">
        <f>_xll.qlRealMCScriptNPV($G$23,$D$63,"P"&amp;N5,$D$64:$D$66)</f>
        <v>0</v>
      </c>
      <c r="O37" s="80">
        <f>_xll.qlRealMCScriptNPV($G$23,$D$63,"P"&amp;O5,$D$64:$D$66)</f>
        <v>0</v>
      </c>
      <c r="P37" s="80">
        <f>_xll.qlRealMCScriptNPV($G$23,$D$63,"P"&amp;P5,$D$64:$D$66)</f>
        <v>0</v>
      </c>
      <c r="Q37" s="80">
        <f>_xll.qlRealMCScriptNPV($G$23,$D$63,"P"&amp;Q5,$D$64:$D$66)</f>
        <v>0</v>
      </c>
      <c r="R37" s="80">
        <f>_xll.qlRealMCScriptNPV($G$23,$D$63,"P"&amp;R5,$D$64:$D$66)</f>
        <v>1.5917309424803669E-2</v>
      </c>
      <c r="S37" s="80">
        <f>_xll.qlRealMCScriptNPV($G$23,$D$63,"P"&amp;S5,$D$64:$D$66)</f>
        <v>2.8658711606443243E-2</v>
      </c>
      <c r="T37" s="80">
        <f>_xll.qlRealMCScriptNPV($G$23,$D$63,"P"&amp;T5,$D$64:$D$66)</f>
        <v>4.6457376334648935E-2</v>
      </c>
      <c r="U37" s="80">
        <f>_xll.qlRealMCScriptNPV($G$23,$D$63,"P"&amp;U5,$D$64:$D$66)</f>
        <v>6.1404861051169074E-2</v>
      </c>
      <c r="V37" s="81">
        <f>_xll.qlRealMCScriptNPV($G$23,$D$63,"P"&amp;V5,$D$64:$D$66)</f>
        <v>8.4683637153625202E-2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_xll.qlRealMCScriptNPV($G$23,$D$63,"P"&amp;L6,$D$64:$D$66)</f>
        <v>0</v>
      </c>
      <c r="M38" s="83">
        <f>_xll.qlRealMCScriptNPV($G$23,$D$63,"P"&amp;M6,$D$64:$D$66)</f>
        <v>0</v>
      </c>
      <c r="N38" s="83">
        <f>_xll.qlRealMCScriptNPV($G$23,$D$63,"P"&amp;N6,$D$64:$D$66)</f>
        <v>0</v>
      </c>
      <c r="O38" s="83">
        <f>_xll.qlRealMCScriptNPV($G$23,$D$63,"P"&amp;O6,$D$64:$D$66)</f>
        <v>0</v>
      </c>
      <c r="P38" s="83">
        <f>_xll.qlRealMCScriptNPV($G$23,$D$63,"P"&amp;P6,$D$64:$D$66)</f>
        <v>0</v>
      </c>
      <c r="Q38" s="83">
        <f>_xll.qlRealMCScriptNPV($G$23,$D$63,"P"&amp;Q6,$D$64:$D$66)</f>
        <v>0</v>
      </c>
      <c r="R38" s="83">
        <f>_xll.qlRealMCScriptNPV($G$23,$D$63,"P"&amp;R6,$D$64:$D$66)</f>
        <v>1.5917309424803669E-2</v>
      </c>
      <c r="S38" s="83">
        <f>_xll.qlRealMCScriptNPV($G$23,$D$63,"P"&amp;S6,$D$64:$D$66)</f>
        <v>2.8658711606443243E-2</v>
      </c>
      <c r="T38" s="83">
        <f>_xll.qlRealMCScriptNPV($G$23,$D$63,"P"&amp;T6,$D$64:$D$66)</f>
        <v>4.6457376334648935E-2</v>
      </c>
      <c r="U38" s="83">
        <f>_xll.qlRealMCScriptNPV($G$23,$D$63,"P"&amp;U6,$D$64:$D$66)</f>
        <v>6.1404861051169074E-2</v>
      </c>
      <c r="V38" s="84">
        <f>_xll.qlRealMCScriptNPV($G$23,$D$63,"P"&amp;V6,$D$64:$D$66)</f>
        <v>8.4683637153625202E-2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_xll.qlRealMCScriptNPV($G$23,$D$63,"P"&amp;L7,$D$64:$D$66)</f>
        <v>0</v>
      </c>
      <c r="M39" s="83">
        <f>_xll.qlRealMCScriptNPV($G$23,$D$63,"P"&amp;M7,$D$64:$D$66)</f>
        <v>0</v>
      </c>
      <c r="N39" s="83">
        <f>_xll.qlRealMCScriptNPV($G$23,$D$63,"P"&amp;N7,$D$64:$D$66)</f>
        <v>0</v>
      </c>
      <c r="O39" s="83">
        <f>_xll.qlRealMCScriptNPV($G$23,$D$63,"P"&amp;O7,$D$64:$D$66)</f>
        <v>0</v>
      </c>
      <c r="P39" s="83">
        <f>_xll.qlRealMCScriptNPV($G$23,$D$63,"P"&amp;P7,$D$64:$D$66)</f>
        <v>0</v>
      </c>
      <c r="Q39" s="83">
        <f>_xll.qlRealMCScriptNPV($G$23,$D$63,"P"&amp;Q7,$D$64:$D$66)</f>
        <v>0</v>
      </c>
      <c r="R39" s="83">
        <f>_xll.qlRealMCScriptNPV($G$23,$D$63,"P"&amp;R7,$D$64:$D$66)</f>
        <v>1.5917309424803669E-2</v>
      </c>
      <c r="S39" s="83">
        <f>_xll.qlRealMCScriptNPV($G$23,$D$63,"P"&amp;S7,$D$64:$D$66)</f>
        <v>2.8658711606443243E-2</v>
      </c>
      <c r="T39" s="83">
        <f>_xll.qlRealMCScriptNPV($G$23,$D$63,"P"&amp;T7,$D$64:$D$66)</f>
        <v>4.6457376334648935E-2</v>
      </c>
      <c r="U39" s="83">
        <f>_xll.qlRealMCScriptNPV($G$23,$D$63,"P"&amp;U7,$D$64:$D$66)</f>
        <v>6.1404861051169074E-2</v>
      </c>
      <c r="V39" s="84">
        <f>_xll.qlRealMCScriptNPV($G$23,$D$63,"P"&amp;V7,$D$64:$D$66)</f>
        <v>8.4683637153625202E-2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_xll.qlRealMCScriptNPV($G$23,$D$63,"P"&amp;L8,$D$64:$D$66)</f>
        <v>0</v>
      </c>
      <c r="M40" s="83">
        <f>_xll.qlRealMCScriptNPV($G$23,$D$63,"P"&amp;M8,$D$64:$D$66)</f>
        <v>0</v>
      </c>
      <c r="N40" s="83">
        <f>_xll.qlRealMCScriptNPV($G$23,$D$63,"P"&amp;N8,$D$64:$D$66)</f>
        <v>0</v>
      </c>
      <c r="O40" s="83">
        <f>_xll.qlRealMCScriptNPV($G$23,$D$63,"P"&amp;O8,$D$64:$D$66)</f>
        <v>0</v>
      </c>
      <c r="P40" s="83">
        <f>_xll.qlRealMCScriptNPV($G$23,$D$63,"P"&amp;P8,$D$64:$D$66)</f>
        <v>0</v>
      </c>
      <c r="Q40" s="83">
        <f>_xll.qlRealMCScriptNPV($G$23,$D$63,"P"&amp;Q8,$D$64:$D$66)</f>
        <v>0</v>
      </c>
      <c r="R40" s="83">
        <f>_xll.qlRealMCScriptNPV($G$23,$D$63,"P"&amp;R8,$D$64:$D$66)</f>
        <v>1.5917309424803669E-2</v>
      </c>
      <c r="S40" s="83">
        <f>_xll.qlRealMCScriptNPV($G$23,$D$63,"P"&amp;S8,$D$64:$D$66)</f>
        <v>2.8658711606443243E-2</v>
      </c>
      <c r="T40" s="83">
        <f>_xll.qlRealMCScriptNPV($G$23,$D$63,"P"&amp;T8,$D$64:$D$66)</f>
        <v>4.6457376334648935E-2</v>
      </c>
      <c r="U40" s="83">
        <f>_xll.qlRealMCScriptNPV($G$23,$D$63,"P"&amp;U8,$D$64:$D$66)</f>
        <v>6.1404861051169074E-2</v>
      </c>
      <c r="V40" s="84">
        <f>_xll.qlRealMCScriptNPV($G$23,$D$63,"P"&amp;V8,$D$64:$D$66)</f>
        <v>8.4683637153625202E-2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_xll.qlRealMCScriptNPV($G$23,$D$63,"P"&amp;L9,$D$64:$D$66)</f>
        <v>0</v>
      </c>
      <c r="M41" s="86">
        <f>_xll.qlRealMCScriptNPV($G$23,$D$63,"P"&amp;M9,$D$64:$D$66)</f>
        <v>0</v>
      </c>
      <c r="N41" s="86">
        <f>_xll.qlRealMCScriptNPV($G$23,$D$63,"P"&amp;N9,$D$64:$D$66)</f>
        <v>0</v>
      </c>
      <c r="O41" s="86">
        <f>_xll.qlRealMCScriptNPV($G$23,$D$63,"P"&amp;O9,$D$64:$D$66)</f>
        <v>0</v>
      </c>
      <c r="P41" s="86">
        <f>_xll.qlRealMCScriptNPV($G$23,$D$63,"P"&amp;P9,$D$64:$D$66)</f>
        <v>0</v>
      </c>
      <c r="Q41" s="86">
        <f>_xll.qlRealMCScriptNPV($G$23,$D$63,"P"&amp;Q9,$D$64:$D$66)</f>
        <v>0</v>
      </c>
      <c r="R41" s="86">
        <f>_xll.qlRealMCScriptNPV($G$23,$D$63,"P"&amp;R9,$D$64:$D$66)</f>
        <v>1.5917309424803669E-2</v>
      </c>
      <c r="S41" s="86">
        <f>_xll.qlRealMCScriptNPV($G$23,$D$63,"P"&amp;S9,$D$64:$D$66)</f>
        <v>2.8658711606443243E-2</v>
      </c>
      <c r="T41" s="86">
        <f>_xll.qlRealMCScriptNPV($G$23,$D$63,"P"&amp;T9,$D$64:$D$66)</f>
        <v>4.6457376334648935E-2</v>
      </c>
      <c r="U41" s="86">
        <f>_xll.qlRealMCScriptNPV($G$23,$D$63,"P"&amp;U9,$D$64:$D$66)</f>
        <v>6.1404861051169074E-2</v>
      </c>
      <c r="V41" s="87">
        <f>_xll.qlRealMCScriptNPV($G$23,$D$63,"P"&amp;V9,$D$64:$D$66)</f>
        <v>8.4683637153625202E-2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167</v>
      </c>
      <c r="AN42" t="s">
        <v>224</v>
      </c>
      <c r="BC42" t="s">
        <v>225</v>
      </c>
      <c r="BO42" t="s">
        <v>223</v>
      </c>
    </row>
    <row r="43" spans="2:92" ht="14.4">
      <c r="B43" s="186" t="s">
        <v>108</v>
      </c>
      <c r="C43" s="187"/>
      <c r="D43" s="188" t="s">
        <v>127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31</v>
      </c>
      <c r="BO43" t="s">
        <v>39</v>
      </c>
      <c r="BR43" t="s">
        <v>31</v>
      </c>
      <c r="CD43" s="264" t="s">
        <v>166</v>
      </c>
      <c r="CE43" s="264"/>
      <c r="CF43" s="264"/>
      <c r="CG43" s="264"/>
      <c r="CH43" s="264"/>
      <c r="CI43" s="264"/>
      <c r="CJ43" s="264"/>
      <c r="CK43" s="264"/>
      <c r="CL43" s="264"/>
      <c r="CM43" s="264"/>
      <c r="CN43" s="264"/>
    </row>
    <row r="44" spans="2:92" ht="14.4">
      <c r="B44" s="189" t="s">
        <v>128</v>
      </c>
      <c r="C44" s="190"/>
      <c r="D44" s="191" t="str">
        <f>D4</f>
        <v>obj_003f3#0003</v>
      </c>
      <c r="E44" s="182"/>
      <c r="I44" s="54" t="s">
        <v>25</v>
      </c>
      <c r="J44" s="55" t="s">
        <v>30</v>
      </c>
      <c r="K44" s="55" t="s">
        <v>4</v>
      </c>
      <c r="L44" s="77">
        <f>L36</f>
        <v>0.93783084196211497</v>
      </c>
      <c r="M44" s="78">
        <f>M36</f>
        <v>0.9525250595146586</v>
      </c>
      <c r="N44" s="78">
        <f>N36</f>
        <v>0.9621378809473865</v>
      </c>
      <c r="O44" s="78">
        <f>O36</f>
        <v>0.97580128526763166</v>
      </c>
      <c r="P44" s="78">
        <f>P36</f>
        <v>0.98642410226775057</v>
      </c>
      <c r="Q44" s="78">
        <f>Q36</f>
        <v>1</v>
      </c>
      <c r="R44" s="78">
        <f>R36</f>
        <v>1.0159173094247689</v>
      </c>
      <c r="S44" s="78">
        <f>S36</f>
        <v>1.0286587116064256</v>
      </c>
      <c r="T44" s="78">
        <f>T36</f>
        <v>1.0464573763345759</v>
      </c>
      <c r="U44" s="78">
        <f>U36</f>
        <v>1.061404861051086</v>
      </c>
      <c r="V44" s="67">
        <f>V36</f>
        <v>1.0846836371535387</v>
      </c>
      <c r="X44" t="s">
        <v>25</v>
      </c>
      <c r="Y44" t="s">
        <v>30</v>
      </c>
      <c r="Z44" t="s">
        <v>4</v>
      </c>
      <c r="AA44" s="264">
        <v>0.93783084196211497</v>
      </c>
      <c r="AB44" s="264">
        <v>0.9525250595146586</v>
      </c>
      <c r="AC44" s="264">
        <v>0.9621378809473865</v>
      </c>
      <c r="AD44" s="264">
        <v>0.97580128526763166</v>
      </c>
      <c r="AE44" s="264">
        <v>0.98642410226775057</v>
      </c>
      <c r="AF44" s="264">
        <v>1</v>
      </c>
      <c r="AG44" s="264">
        <v>1.0159173094247689</v>
      </c>
      <c r="AH44" s="264">
        <v>1.0286587116064256</v>
      </c>
      <c r="AI44" s="264">
        <v>1.0464573763345759</v>
      </c>
      <c r="AJ44" s="264">
        <v>1.061404861051086</v>
      </c>
      <c r="AK44" s="264">
        <v>1.0846836371535387</v>
      </c>
      <c r="AN44" t="s">
        <v>25</v>
      </c>
      <c r="AO44" t="s">
        <v>30</v>
      </c>
      <c r="AP44" t="s">
        <v>4</v>
      </c>
      <c r="AQ44" s="264">
        <v>0.93783084196211497</v>
      </c>
      <c r="AR44" s="264">
        <v>0.9525250595146586</v>
      </c>
      <c r="AS44" s="264">
        <v>0.9621378809473865</v>
      </c>
      <c r="AT44" s="264">
        <v>0.97580128526763166</v>
      </c>
      <c r="AU44" s="264">
        <v>0.98642410226775057</v>
      </c>
      <c r="AV44" s="264">
        <v>1</v>
      </c>
      <c r="AW44" s="264">
        <v>1.0159173094247689</v>
      </c>
      <c r="AX44" s="264">
        <v>1.0286587116064256</v>
      </c>
      <c r="AY44" s="264">
        <v>1.0464573763345759</v>
      </c>
      <c r="AZ44" s="264">
        <v>1.061404861051086</v>
      </c>
      <c r="BA44" s="264">
        <v>1.0846836371535387</v>
      </c>
      <c r="BC44" s="264">
        <v>0.93783084196211497</v>
      </c>
      <c r="BD44" s="264">
        <v>0.9525250595146586</v>
      </c>
      <c r="BE44" s="264">
        <v>0.9621378809473865</v>
      </c>
      <c r="BF44" s="264">
        <v>0.97580128526763166</v>
      </c>
      <c r="BG44" s="264">
        <v>0.98642410226775057</v>
      </c>
      <c r="BH44" s="264">
        <v>1</v>
      </c>
      <c r="BI44" s="264">
        <v>1.0159173094247689</v>
      </c>
      <c r="BJ44" s="264">
        <v>1.0286587116064256</v>
      </c>
      <c r="BK44" s="264">
        <v>1.0464573763345759</v>
      </c>
      <c r="BL44" s="264">
        <v>1.061404861051086</v>
      </c>
      <c r="BM44" s="264">
        <v>1.0846836371535387</v>
      </c>
      <c r="BO44" t="s">
        <v>25</v>
      </c>
      <c r="BP44" t="s">
        <v>30</v>
      </c>
      <c r="BQ44" t="s">
        <v>4</v>
      </c>
      <c r="BR44" s="264">
        <v>0.93783084196211497</v>
      </c>
      <c r="BS44" s="264">
        <v>0.9525250595146586</v>
      </c>
      <c r="BT44" s="264">
        <v>0.9621378809473865</v>
      </c>
      <c r="BU44" s="264">
        <v>0.97580128526763166</v>
      </c>
      <c r="BV44" s="264">
        <v>0.98642410226775057</v>
      </c>
      <c r="BW44" s="264">
        <v>1</v>
      </c>
      <c r="BX44" s="264">
        <v>1.0159173094247689</v>
      </c>
      <c r="BY44" s="264">
        <v>1.0286587116064256</v>
      </c>
      <c r="BZ44" s="264">
        <v>1.0464573763345759</v>
      </c>
      <c r="CA44" s="264">
        <v>1.061404861051086</v>
      </c>
      <c r="CB44" s="264">
        <v>1.0846836371535387</v>
      </c>
      <c r="CD44" s="264">
        <v>0.93783084196211497</v>
      </c>
      <c r="CE44" s="264">
        <v>0.9525250595146586</v>
      </c>
      <c r="CF44" s="264">
        <v>0.9621378809473865</v>
      </c>
      <c r="CG44" s="264">
        <v>0.97580128526763166</v>
      </c>
      <c r="CH44" s="264">
        <v>0.98642410226775057</v>
      </c>
      <c r="CI44" s="264">
        <v>1</v>
      </c>
      <c r="CJ44" s="264">
        <v>1.0159173094247689</v>
      </c>
      <c r="CK44" s="264">
        <v>1.0286587116064256</v>
      </c>
      <c r="CL44" s="264">
        <v>1.0464573763345759</v>
      </c>
      <c r="CM44" s="264">
        <v>1.061404861051086</v>
      </c>
      <c r="CN44" s="264">
        <v>1.0846836371535387</v>
      </c>
    </row>
    <row r="45" spans="2:92" ht="14.4">
      <c r="B45" s="189" t="s">
        <v>129</v>
      </c>
      <c r="C45" s="190"/>
      <c r="D45" s="191" t="s">
        <v>131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3.3718014409684631E-2</v>
      </c>
      <c r="M45" s="89" t="e">
        <f>_xll.qlBlackFormulaImpliedStdDev("Call",M$36,$W37,M29)/SQRT(($J45-$D$2)/365)</f>
        <v>#NUM!</v>
      </c>
      <c r="N45" s="89" t="e">
        <f>_xll.qlBlackFormulaImpliedStdDev("Call",N$36,$W37,N29)/SQRT(($J45-$D$2)/365)</f>
        <v>#NUM!</v>
      </c>
      <c r="O45" s="89">
        <f>_xll.qlBlackFormulaImpliedStdDev("Call",O$36,$W37,O29)/SQRT(($J45-$D$2)/365)</f>
        <v>1.2922470882618256E-2</v>
      </c>
      <c r="P45" s="89" t="e">
        <f>_xll.qlBlackFormulaImpliedStdDev("Call",P$36,$W37,P29)/SQRT(($J45-$D$2)/365)</f>
        <v>#NUM!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 s="264">
        <v>8.8186853180894614E-2</v>
      </c>
      <c r="AB45" s="264">
        <v>8.2280565482308471E-2</v>
      </c>
      <c r="AC45" s="264">
        <v>7.8625674679345947E-2</v>
      </c>
      <c r="AD45" s="264">
        <v>7.4464503140179508E-2</v>
      </c>
      <c r="AE45" s="264">
        <v>7.2810266271353424E-2</v>
      </c>
      <c r="AF45" s="264">
        <v>7.3331758451389339E-2</v>
      </c>
      <c r="AG45" s="264">
        <v>7.7285386585975918E-2</v>
      </c>
      <c r="AH45" s="264">
        <v>8.2141441642658894E-2</v>
      </c>
      <c r="AI45" s="264">
        <v>8.9792078186517063E-2</v>
      </c>
      <c r="AJ45" s="264">
        <v>9.60101247080032E-2</v>
      </c>
      <c r="AK45" s="264">
        <v>0.10535081494521659</v>
      </c>
      <c r="AN45" t="s">
        <v>22</v>
      </c>
      <c r="AO45">
        <v>43049</v>
      </c>
      <c r="AP45" t="s">
        <v>147</v>
      </c>
      <c r="AQ45" s="264">
        <v>8.0536255263605208E-2</v>
      </c>
      <c r="AR45" s="264">
        <v>7.6636010539953128E-2</v>
      </c>
      <c r="AS45" s="264">
        <v>7.4659346508265639E-2</v>
      </c>
      <c r="AT45" s="264">
        <v>7.2822305455665232E-2</v>
      </c>
      <c r="AU45" s="264">
        <v>7.2325299098872392E-2</v>
      </c>
      <c r="AV45" s="264">
        <v>7.2661205929712411E-2</v>
      </c>
      <c r="AW45" s="264">
        <v>7.4372256604773576E-2</v>
      </c>
      <c r="AX45" s="264">
        <v>7.668101085746766E-2</v>
      </c>
      <c r="AY45" s="264">
        <v>8.0783045417902169E-2</v>
      </c>
      <c r="AZ45" s="264">
        <v>8.5052059644923961E-2</v>
      </c>
      <c r="BA45" s="264">
        <v>9.2703323681916971E-2</v>
      </c>
      <c r="BC45" s="264">
        <v>7.9965078629675154E-2</v>
      </c>
      <c r="BD45" s="264">
        <v>7.5995235872274552E-2</v>
      </c>
      <c r="BE45" s="264">
        <v>7.3995058168464245E-2</v>
      </c>
      <c r="BF45" s="264">
        <v>7.2136647140978977E-2</v>
      </c>
      <c r="BG45" s="264">
        <v>7.1633904316498687E-2</v>
      </c>
      <c r="BH45" s="264">
        <v>7.1963751185591479E-2</v>
      </c>
      <c r="BI45" s="264">
        <v>7.367513033074799E-2</v>
      </c>
      <c r="BJ45" s="264">
        <v>7.5992233338097959E-2</v>
      </c>
      <c r="BK45" s="264">
        <v>8.0116918742960522E-2</v>
      </c>
      <c r="BL45" s="264">
        <v>8.4434640497970267E-2</v>
      </c>
      <c r="BM45" s="264">
        <v>9.2138565082467608E-2</v>
      </c>
      <c r="BO45" t="s">
        <v>22</v>
      </c>
      <c r="BP45">
        <v>43049</v>
      </c>
      <c r="BQ45" t="s">
        <v>147</v>
      </c>
      <c r="BR45" s="264">
        <v>7.939267426955525E-2</v>
      </c>
      <c r="BS45" s="264">
        <v>7.5345951578976028E-2</v>
      </c>
      <c r="BT45" s="264">
        <v>7.3319967604470987E-2</v>
      </c>
      <c r="BU45" s="264">
        <v>7.144912620788435E-2</v>
      </c>
      <c r="BV45" s="264">
        <v>7.0938379258889475E-2</v>
      </c>
      <c r="BW45" s="264">
        <v>7.1258750321050904E-2</v>
      </c>
      <c r="BX45" s="264">
        <v>7.2971356096488138E-2</v>
      </c>
      <c r="BY45" s="264">
        <v>7.5295830298636957E-2</v>
      </c>
      <c r="BZ45" s="264">
        <v>7.9447528543174148E-2</v>
      </c>
      <c r="CA45" s="264">
        <v>8.3817558755603663E-2</v>
      </c>
      <c r="CB45" s="264">
        <v>9.1585499698144709E-2</v>
      </c>
      <c r="CD45" s="264">
        <v>9.1045110638422702E-2</v>
      </c>
      <c r="CE45" s="264">
        <v>8.4125304038482077E-2</v>
      </c>
      <c r="CF45" s="264">
        <v>8.0324519592464852E-2</v>
      </c>
      <c r="CG45" s="264">
        <v>7.5711071732201679E-2</v>
      </c>
      <c r="CH45" s="264">
        <v>7.3645478763119304E-2</v>
      </c>
      <c r="CI45" s="264">
        <v>7.4401536644755198E-2</v>
      </c>
      <c r="CJ45" s="264">
        <v>7.8848471745142187E-2</v>
      </c>
      <c r="CK45" s="264">
        <v>8.3662176953954254E-2</v>
      </c>
      <c r="CL45" s="264">
        <v>9.2346948328430406E-2</v>
      </c>
      <c r="CM45" s="264">
        <v>9.8464301027151813E-2</v>
      </c>
      <c r="CN45" s="264">
        <v>0.10664001336315986</v>
      </c>
    </row>
    <row r="46" spans="2:92" ht="14.4">
      <c r="B46" s="189" t="s">
        <v>110</v>
      </c>
      <c r="C46" s="190"/>
      <c r="D46" s="198" t="s">
        <v>132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270">
        <f>_xll.qlBlackFormulaImpliedStdDev("Call",L$36,$W38,L30)/SQRT(($J46-$D$2)/365)</f>
        <v>1.9572618231379617E-2</v>
      </c>
      <c r="M46" s="92" t="e">
        <f>_xll.qlBlackFormulaImpliedStdDev("Call",M$36,$W38,M30)/SQRT(($J46-$D$2)/365)</f>
        <v>#NUM!</v>
      </c>
      <c r="N46" s="92" t="e">
        <f>_xll.qlBlackFormulaImpliedStdDev("Call",N$36,$W38,N30)/SQRT(($J46-$D$2)/365)</f>
        <v>#NUM!</v>
      </c>
      <c r="O46" s="92">
        <f>_xll.qlBlackFormulaImpliedStdDev("Call",O$36,$W38,O30)/SQRT(($J46-$D$2)/365)</f>
        <v>7.5012302361125889E-3</v>
      </c>
      <c r="P46" s="92" t="e">
        <f>_xll.qlBlackFormulaImpliedStdDev("Call",P$36,$W38,P30)/SQRT(($J46-$D$2)/365)</f>
        <v>#NUM!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 s="264">
        <v>7.8142417601178876E-2</v>
      </c>
      <c r="AB46" s="264">
        <v>7.5558757059306786E-2</v>
      </c>
      <c r="AC46" s="264">
        <v>7.4307238324158656E-2</v>
      </c>
      <c r="AD46" s="264">
        <v>7.3467819413830238E-2</v>
      </c>
      <c r="AE46" s="264">
        <v>7.3603980220056583E-2</v>
      </c>
      <c r="AF46" s="264">
        <v>7.4820519334833094E-2</v>
      </c>
      <c r="AG46" s="264">
        <v>7.7601965638741444E-2</v>
      </c>
      <c r="AH46" s="264">
        <v>8.0594271026008607E-2</v>
      </c>
      <c r="AI46" s="264">
        <v>8.5463754735999042E-2</v>
      </c>
      <c r="AJ46" s="264">
        <v>8.989843742800066E-2</v>
      </c>
      <c r="AK46" s="264">
        <v>9.7074464665871746E-2</v>
      </c>
      <c r="AN46" t="s">
        <v>29</v>
      </c>
      <c r="AO46">
        <v>43110</v>
      </c>
      <c r="AP46" t="s">
        <v>148</v>
      </c>
      <c r="AQ46" s="264">
        <v>7.5275723082489573E-2</v>
      </c>
      <c r="AR46" s="264">
        <v>7.4603658980912077E-2</v>
      </c>
      <c r="AS46" s="264">
        <v>7.4283701573056318E-2</v>
      </c>
      <c r="AT46" s="264">
        <v>7.4305803195222161E-2</v>
      </c>
      <c r="AU46" s="264">
        <v>7.4599945175491372E-2</v>
      </c>
      <c r="AV46" s="264">
        <v>7.5290874545502207E-2</v>
      </c>
      <c r="AW46" s="264">
        <v>7.6672448785793504E-2</v>
      </c>
      <c r="AX46" s="264">
        <v>7.8185604103220577E-2</v>
      </c>
      <c r="AY46" s="264">
        <v>8.0906078752391683E-2</v>
      </c>
      <c r="AZ46" s="264">
        <v>8.3672333063474921E-2</v>
      </c>
      <c r="BA46" s="264">
        <v>8.8555591953886473E-2</v>
      </c>
      <c r="BC46" s="264">
        <v>7.4565041656006123E-2</v>
      </c>
      <c r="BD46" s="264">
        <v>7.3894711428921719E-2</v>
      </c>
      <c r="BE46" s="264">
        <v>7.3575574529991514E-2</v>
      </c>
      <c r="BF46" s="264">
        <v>7.3591486355209693E-2</v>
      </c>
      <c r="BG46" s="264">
        <v>7.3889290882198991E-2</v>
      </c>
      <c r="BH46" s="264">
        <v>7.4576362608084118E-2</v>
      </c>
      <c r="BI46" s="264">
        <v>7.5962128482967517E-2</v>
      </c>
      <c r="BJ46" s="264">
        <v>7.7479653527358555E-2</v>
      </c>
      <c r="BK46" s="264">
        <v>8.0214377975831544E-2</v>
      </c>
      <c r="BL46" s="264">
        <v>8.3005145372387179E-2</v>
      </c>
      <c r="BM46" s="264">
        <v>8.7913898545597891E-2</v>
      </c>
      <c r="BO46" t="s">
        <v>29</v>
      </c>
      <c r="BP46">
        <v>43110</v>
      </c>
      <c r="BQ46" t="s">
        <v>148</v>
      </c>
      <c r="BR46" s="264">
        <v>7.3845884031664491E-2</v>
      </c>
      <c r="BS46" s="264">
        <v>7.3178971569888868E-2</v>
      </c>
      <c r="BT46" s="264">
        <v>7.285768872298018E-2</v>
      </c>
      <c r="BU46" s="264">
        <v>7.2872155122099144E-2</v>
      </c>
      <c r="BV46" s="264">
        <v>7.316781780327955E-2</v>
      </c>
      <c r="BW46" s="264">
        <v>7.3854697848245388E-2</v>
      </c>
      <c r="BX46" s="264">
        <v>7.5243927179129366E-2</v>
      </c>
      <c r="BY46" s="264">
        <v>7.676666408753012E-2</v>
      </c>
      <c r="BZ46" s="264">
        <v>7.951722423397263E-2</v>
      </c>
      <c r="CA46" s="264">
        <v>8.2332910341768373E-2</v>
      </c>
      <c r="CB46" s="264">
        <v>8.7274203127213165E-2</v>
      </c>
      <c r="CD46" s="264">
        <v>7.6970045047823801E-2</v>
      </c>
      <c r="CE46" s="264">
        <v>7.4837760902163222E-2</v>
      </c>
      <c r="CF46" s="264">
        <v>7.3568873208409602E-2</v>
      </c>
      <c r="CG46" s="264">
        <v>7.2775890239604957E-2</v>
      </c>
      <c r="CH46" s="264">
        <v>7.2968103863141842E-2</v>
      </c>
      <c r="CI46" s="264">
        <v>7.4335592886189031E-2</v>
      </c>
      <c r="CJ46" s="264">
        <v>7.728825912946051E-2</v>
      </c>
      <c r="CK46" s="264">
        <v>8.0696672665334576E-2</v>
      </c>
      <c r="CL46" s="264">
        <v>8.5870274394635487E-2</v>
      </c>
      <c r="CM46" s="264">
        <v>9.0331483081219147E-2</v>
      </c>
      <c r="CN46" s="264">
        <v>9.7359666953346094E-2</v>
      </c>
    </row>
    <row r="47" spans="2:92" ht="14.4">
      <c r="B47" s="189" t="s">
        <v>114</v>
      </c>
      <c r="C47" s="190"/>
      <c r="D47" s="191" t="str">
        <f>D22</f>
        <v>obj_003fa#0003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1.3915766883441984E-2</v>
      </c>
      <c r="M47" s="92" t="e">
        <f>_xll.qlBlackFormulaImpliedStdDev("Call",M$36,$W39,M31)/SQRT(($J47-$D$2)/365)</f>
        <v>#NUM!</v>
      </c>
      <c r="N47" s="92" t="e">
        <f>_xll.qlBlackFormulaImpliedStdDev("Call",N$36,$W39,N31)/SQRT(($J47-$D$2)/365)</f>
        <v>#NUM!</v>
      </c>
      <c r="O47" s="92">
        <f>_xll.qlBlackFormulaImpliedStdDev("Call",O$36,$W39,O31)/SQRT(($J47-$D$2)/365)</f>
        <v>5.333234934170145E-3</v>
      </c>
      <c r="P47" s="92" t="e">
        <f>_xll.qlBlackFormulaImpliedStdDev("Call",P$36,$W39,P31)/SQRT(($J47-$D$2)/365)</f>
        <v>#NUM!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 s="264">
        <v>5.555780295674477E-2</v>
      </c>
      <c r="AB47" s="264">
        <v>5.3720868450507012E-2</v>
      </c>
      <c r="AC47" s="264">
        <v>5.2831061948244593E-2</v>
      </c>
      <c r="AD47" s="264">
        <v>5.2234250743141974E-2</v>
      </c>
      <c r="AE47" s="264">
        <v>5.2331058539406533E-2</v>
      </c>
      <c r="AF47" s="264">
        <v>5.3195995183328668E-2</v>
      </c>
      <c r="AG47" s="264">
        <v>5.5173551681209208E-2</v>
      </c>
      <c r="AH47" s="264">
        <v>5.7301025058609387E-2</v>
      </c>
      <c r="AI47" s="264">
        <v>6.076313724768307E-2</v>
      </c>
      <c r="AJ47" s="264">
        <v>6.3916114014224715E-2</v>
      </c>
      <c r="AK47" s="264">
        <v>6.9018135675861417E-2</v>
      </c>
      <c r="AN47" t="s">
        <v>32</v>
      </c>
      <c r="AO47">
        <v>43200</v>
      </c>
      <c r="AP47" t="s">
        <v>149</v>
      </c>
      <c r="AQ47" s="264">
        <v>5.351963656650862E-2</v>
      </c>
      <c r="AR47" s="264">
        <v>5.3041811512255614E-2</v>
      </c>
      <c r="AS47" s="264">
        <v>5.2814327756750032E-2</v>
      </c>
      <c r="AT47" s="264">
        <v>5.2830041598310215E-2</v>
      </c>
      <c r="AU47" s="264">
        <v>5.3039171065797502E-2</v>
      </c>
      <c r="AV47" s="264">
        <v>5.3530408974406959E-2</v>
      </c>
      <c r="AW47" s="264">
        <v>5.4512682517618399E-2</v>
      </c>
      <c r="AX47" s="264">
        <v>5.558850775504099E-2</v>
      </c>
      <c r="AY47" s="264">
        <v>5.7522714542433601E-2</v>
      </c>
      <c r="AZ47" s="264">
        <v>5.9489469816474287E-2</v>
      </c>
      <c r="BA47" s="264">
        <v>6.2961375902166772E-2</v>
      </c>
      <c r="BC47" s="264">
        <v>5.3014355313769516E-2</v>
      </c>
      <c r="BD47" s="264">
        <v>5.2537763011975366E-2</v>
      </c>
      <c r="BE47" s="264">
        <v>5.2310862623028052E-2</v>
      </c>
      <c r="BF47" s="264">
        <v>5.2322175634287392E-2</v>
      </c>
      <c r="BG47" s="264">
        <v>5.2533909104251694E-2</v>
      </c>
      <c r="BH47" s="264">
        <v>5.3022404299763806E-2</v>
      </c>
      <c r="BI47" s="264">
        <v>5.4007658017071261E-2</v>
      </c>
      <c r="BJ47" s="264">
        <v>5.5086590048948024E-2</v>
      </c>
      <c r="BK47" s="264">
        <v>5.7030928178140525E-2</v>
      </c>
      <c r="BL47" s="264">
        <v>5.9015111799221705E-2</v>
      </c>
      <c r="BM47" s="264">
        <v>6.2505143844972258E-2</v>
      </c>
      <c r="BO47" t="s">
        <v>32</v>
      </c>
      <c r="BP47">
        <v>43200</v>
      </c>
      <c r="BQ47" t="s">
        <v>149</v>
      </c>
      <c r="BR47" s="264">
        <v>5.2503047642282648E-2</v>
      </c>
      <c r="BS47" s="264">
        <v>5.2028885307942883E-2</v>
      </c>
      <c r="BT47" s="264">
        <v>5.1800459189966397E-2</v>
      </c>
      <c r="BU47" s="264">
        <v>5.1810744530200514E-2</v>
      </c>
      <c r="BV47" s="264">
        <v>5.2020955187701799E-2</v>
      </c>
      <c r="BW47" s="264">
        <v>5.2509314101651716E-2</v>
      </c>
      <c r="BX47" s="264">
        <v>5.3497030271644097E-2</v>
      </c>
      <c r="BY47" s="264">
        <v>5.4579667841723779E-2</v>
      </c>
      <c r="BZ47" s="264">
        <v>5.6535264857120224E-2</v>
      </c>
      <c r="CA47" s="264">
        <v>5.8537165217605096E-2</v>
      </c>
      <c r="CB47" s="264">
        <v>6.205033232137263E-2</v>
      </c>
      <c r="CD47" s="264">
        <v>5.4724267915077271E-2</v>
      </c>
      <c r="CE47" s="264">
        <v>5.3208253616453711E-2</v>
      </c>
      <c r="CF47" s="264">
        <v>5.2306098108243035E-2</v>
      </c>
      <c r="CG47" s="264">
        <v>5.1742301992364501E-2</v>
      </c>
      <c r="CH47" s="264">
        <v>5.1878962297354898E-2</v>
      </c>
      <c r="CI47" s="264">
        <v>5.2851221513543017E-2</v>
      </c>
      <c r="CJ47" s="264">
        <v>5.4950512198122942E-2</v>
      </c>
      <c r="CK47" s="264">
        <v>5.7373830716212097E-2</v>
      </c>
      <c r="CL47" s="264">
        <v>6.1052165150656805E-2</v>
      </c>
      <c r="CM47" s="264">
        <v>6.4224001405111183E-2</v>
      </c>
      <c r="CN47" s="264">
        <v>6.9220909188336843E-2</v>
      </c>
    </row>
    <row r="48" spans="2:92" ht="14.4">
      <c r="B48" s="192" t="s">
        <v>130</v>
      </c>
      <c r="C48" s="193"/>
      <c r="D48" s="194" t="str">
        <f>D24</f>
        <v>localInCross#0003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1.1362176081317657E-2</v>
      </c>
      <c r="M48" s="92" t="e">
        <f>_xll.qlBlackFormulaImpliedStdDev("Call",M$36,$W40,M32)/SQRT(($J48-$D$2)/365)</f>
        <v>#NUM!</v>
      </c>
      <c r="N48" s="92" t="e">
        <f>_xll.qlBlackFormulaImpliedStdDev("Call",N$36,$W40,N32)/SQRT(($J48-$D$2)/365)</f>
        <v>#NUM!</v>
      </c>
      <c r="O48" s="92">
        <f>_xll.qlBlackFormulaImpliedStdDev("Call",O$36,$W40,O32)/SQRT(($J48-$D$2)/365)</f>
        <v>4.3545680890342301E-3</v>
      </c>
      <c r="P48" s="92" t="e">
        <f>_xll.qlBlackFormulaImpliedStdDev("Call",P$36,$W40,P32)/SQRT(($J48-$D$2)/365)</f>
        <v>#NUM!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 s="264">
        <v>4.5362756158038413E-2</v>
      </c>
      <c r="AB48" s="264">
        <v>4.3862905414307124E-2</v>
      </c>
      <c r="AC48" s="264">
        <v>4.3136381447522597E-2</v>
      </c>
      <c r="AD48" s="264">
        <v>4.2649087139096951E-2</v>
      </c>
      <c r="AE48" s="264">
        <v>4.2728130373754114E-2</v>
      </c>
      <c r="AF48" s="264">
        <v>4.3434348186235643E-2</v>
      </c>
      <c r="AG48" s="264">
        <v>4.5049016305346509E-2</v>
      </c>
      <c r="AH48" s="264">
        <v>4.6786091044008514E-2</v>
      </c>
      <c r="AI48" s="264">
        <v>4.9612893809175385E-2</v>
      </c>
      <c r="AJ48" s="264">
        <v>5.2187288558801198E-2</v>
      </c>
      <c r="AK48" s="264">
        <v>5.635307180134675E-2</v>
      </c>
      <c r="AN48" t="s">
        <v>33</v>
      </c>
      <c r="AO48">
        <v>43291</v>
      </c>
      <c r="AP48" t="s">
        <v>150</v>
      </c>
      <c r="AQ48" s="264">
        <v>4.3698600269048794E-2</v>
      </c>
      <c r="AR48" s="264">
        <v>4.3308457745969607E-2</v>
      </c>
      <c r="AS48" s="264">
        <v>4.3122718037382705E-2</v>
      </c>
      <c r="AT48" s="264">
        <v>4.3135548335289833E-2</v>
      </c>
      <c r="AU48" s="264">
        <v>4.3306301830464432E-2</v>
      </c>
      <c r="AV48" s="264">
        <v>4.3707395903266145E-2</v>
      </c>
      <c r="AW48" s="264">
        <v>4.4509418892834052E-2</v>
      </c>
      <c r="AX48" s="264">
        <v>4.5387826520865357E-2</v>
      </c>
      <c r="AY48" s="264">
        <v>4.696709974957862E-2</v>
      </c>
      <c r="AZ48" s="264">
        <v>4.8572948706354417E-2</v>
      </c>
      <c r="BA48" s="264">
        <v>5.1407748154624497E-2</v>
      </c>
      <c r="BC48" s="264">
        <v>4.3286039853780434E-2</v>
      </c>
      <c r="BD48" s="264">
        <v>4.2896903868869032E-2</v>
      </c>
      <c r="BE48" s="264">
        <v>4.2711640477082383E-2</v>
      </c>
      <c r="BF48" s="264">
        <v>4.2720877512095634E-2</v>
      </c>
      <c r="BG48" s="264">
        <v>4.2893757166389448E-2</v>
      </c>
      <c r="BH48" s="264">
        <v>4.3292611823324709E-2</v>
      </c>
      <c r="BI48" s="264">
        <v>4.4097068114852575E-2</v>
      </c>
      <c r="BJ48" s="264">
        <v>4.4978012429933358E-2</v>
      </c>
      <c r="BK48" s="264">
        <v>4.6565557864586445E-2</v>
      </c>
      <c r="BL48" s="264">
        <v>4.8185637007132028E-2</v>
      </c>
      <c r="BM48" s="264">
        <v>5.1035236239815554E-2</v>
      </c>
      <c r="BO48" t="s">
        <v>33</v>
      </c>
      <c r="BP48">
        <v>43291</v>
      </c>
      <c r="BQ48" t="s">
        <v>150</v>
      </c>
      <c r="BR48" s="264">
        <v>4.2868558888209292E-2</v>
      </c>
      <c r="BS48" s="264">
        <v>4.2481406963416166E-2</v>
      </c>
      <c r="BT48" s="264">
        <v>4.229489781909377E-2</v>
      </c>
      <c r="BU48" s="264">
        <v>4.2303295764228602E-2</v>
      </c>
      <c r="BV48" s="264">
        <v>4.2474932047352976E-2</v>
      </c>
      <c r="BW48" s="264">
        <v>4.2873675430858654E-2</v>
      </c>
      <c r="BX48" s="264">
        <v>4.3680142306584471E-2</v>
      </c>
      <c r="BY48" s="264">
        <v>4.4564112180938427E-2</v>
      </c>
      <c r="BZ48" s="264">
        <v>4.616085045768209E-2</v>
      </c>
      <c r="CA48" s="264">
        <v>4.7795395257375972E-2</v>
      </c>
      <c r="CB48" s="264">
        <v>5.0663884185829927E-2</v>
      </c>
      <c r="CD48" s="264">
        <v>4.4682177646433452E-2</v>
      </c>
      <c r="CE48" s="264">
        <v>4.3444357154969769E-2</v>
      </c>
      <c r="CF48" s="264">
        <v>4.2707750267050641E-2</v>
      </c>
      <c r="CG48" s="264">
        <v>4.2247412666095482E-2</v>
      </c>
      <c r="CH48" s="264">
        <v>4.2358995337868681E-2</v>
      </c>
      <c r="CI48" s="264">
        <v>4.3152841663661755E-2</v>
      </c>
      <c r="CJ48" s="264">
        <v>4.486690532999469E-2</v>
      </c>
      <c r="CK48" s="264">
        <v>4.6845536614513329E-2</v>
      </c>
      <c r="CL48" s="264">
        <v>4.9848884103746154E-2</v>
      </c>
      <c r="CM48" s="264">
        <v>5.2438677560770752E-2</v>
      </c>
      <c r="CN48" s="264">
        <v>5.6518635680985647E-2</v>
      </c>
    </row>
    <row r="49" spans="2:92" ht="14.4">
      <c r="B49" s="179" t="s">
        <v>126</v>
      </c>
      <c r="C49" s="180"/>
      <c r="D49" s="181" t="str">
        <f>_xll.qlRealLocalCorrelationModel(D43,D44,C17:C18,D17:D18,D48)</f>
        <v>localCorrModel#0003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9.8264445231352124E-3</v>
      </c>
      <c r="M49" s="95" t="e">
        <f>_xll.qlBlackFormulaImpliedStdDev("Call",M$36,$W41,M33)/SQRT(($J49-$D$2)/365)</f>
        <v>#NUM!</v>
      </c>
      <c r="N49" s="95" t="e">
        <f>_xll.qlBlackFormulaImpliedStdDev("Call",N$36,$W41,N33)/SQRT(($J49-$D$2)/365)</f>
        <v>#NUM!</v>
      </c>
      <c r="O49" s="95">
        <f>_xll.qlBlackFormulaImpliedStdDev("Call",O$36,$W41,O33)/SQRT(($J49-$D$2)/365)</f>
        <v>3.7659970627868917E-3</v>
      </c>
      <c r="P49" s="95" t="e">
        <f>_xll.qlBlackFormulaImpliedStdDev("Call",P$36,$W41,P33)/SQRT(($J49-$D$2)/365)</f>
        <v>#NUM!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 s="264">
        <v>3.9231446829662321E-2</v>
      </c>
      <c r="AB49" s="264">
        <v>3.7934318531281874E-2</v>
      </c>
      <c r="AC49" s="264">
        <v>3.7305992812401767E-2</v>
      </c>
      <c r="AD49" s="264">
        <v>3.688456205354762E-2</v>
      </c>
      <c r="AE49" s="264">
        <v>3.6952921666594356E-2</v>
      </c>
      <c r="AF49" s="264">
        <v>3.7563685846442804E-2</v>
      </c>
      <c r="AG49" s="264">
        <v>3.89601126032686E-2</v>
      </c>
      <c r="AH49" s="264">
        <v>4.04624012872178E-2</v>
      </c>
      <c r="AI49" s="264">
        <v>4.2907128454879873E-2</v>
      </c>
      <c r="AJ49" s="264">
        <v>4.5133563515100741E-2</v>
      </c>
      <c r="AK49" s="264">
        <v>4.8736292220879877E-2</v>
      </c>
      <c r="AN49" t="s">
        <v>24</v>
      </c>
      <c r="AO49">
        <v>43383</v>
      </c>
      <c r="AP49" t="s">
        <v>151</v>
      </c>
      <c r="AQ49" s="264">
        <v>3.7792221156343161E-2</v>
      </c>
      <c r="AR49" s="264">
        <v>3.7454810977895284E-2</v>
      </c>
      <c r="AS49" s="264">
        <v>3.7294176172633503E-2</v>
      </c>
      <c r="AT49" s="264">
        <v>3.7305272305073044E-2</v>
      </c>
      <c r="AU49" s="264">
        <v>3.7452946459694145E-2</v>
      </c>
      <c r="AV49" s="264">
        <v>3.7799827957281998E-2</v>
      </c>
      <c r="AW49" s="264">
        <v>3.8493448119200323E-2</v>
      </c>
      <c r="AX49" s="264">
        <v>3.9253128638475236E-2</v>
      </c>
      <c r="AY49" s="264">
        <v>4.0618944540091143E-2</v>
      </c>
      <c r="AZ49" s="264">
        <v>4.2007744147961851E-2</v>
      </c>
      <c r="BA49" s="264">
        <v>4.4459387153076221E-2</v>
      </c>
      <c r="BC49" s="264">
        <v>3.7435423127157363E-2</v>
      </c>
      <c r="BD49" s="264">
        <v>3.7098883441421038E-2</v>
      </c>
      <c r="BE49" s="264">
        <v>3.693866057314911E-2</v>
      </c>
      <c r="BF49" s="264">
        <v>3.6946649114381558E-2</v>
      </c>
      <c r="BG49" s="264">
        <v>3.7096162052742923E-2</v>
      </c>
      <c r="BH49" s="264">
        <v>3.7441106817822985E-2</v>
      </c>
      <c r="BI49" s="264">
        <v>3.8136831392359676E-2</v>
      </c>
      <c r="BJ49" s="264">
        <v>3.8898705735633254E-2</v>
      </c>
      <c r="BK49" s="264">
        <v>4.0271675757390393E-2</v>
      </c>
      <c r="BL49" s="264">
        <v>4.1672782174275495E-2</v>
      </c>
      <c r="BM49" s="264">
        <v>4.4137224599100695E-2</v>
      </c>
      <c r="BO49" t="s">
        <v>24</v>
      </c>
      <c r="BP49">
        <v>43383</v>
      </c>
      <c r="BQ49" t="s">
        <v>151</v>
      </c>
      <c r="BR49" s="264">
        <v>3.7074369617839276E-2</v>
      </c>
      <c r="BS49" s="264">
        <v>3.6739545823191354E-2</v>
      </c>
      <c r="BT49" s="264">
        <v>3.6578245580471569E-2</v>
      </c>
      <c r="BU49" s="264">
        <v>3.6585508444678672E-2</v>
      </c>
      <c r="BV49" s="264">
        <v>3.673394606808885E-2</v>
      </c>
      <c r="BW49" s="264">
        <v>3.7078794599650369E-2</v>
      </c>
      <c r="BX49" s="264">
        <v>3.7776258004314209E-2</v>
      </c>
      <c r="BY49" s="264">
        <v>3.8540748966986796E-2</v>
      </c>
      <c r="BZ49" s="264">
        <v>3.9921669310246301E-2</v>
      </c>
      <c r="CA49" s="264">
        <v>4.133528618080165E-2</v>
      </c>
      <c r="CB49" s="264">
        <v>4.3816065137134416E-2</v>
      </c>
      <c r="CD49" s="264">
        <v>3.8642856498016229E-2</v>
      </c>
      <c r="CE49" s="264">
        <v>3.7572341985486576E-2</v>
      </c>
      <c r="CF49" s="264">
        <v>3.6935296170697796E-2</v>
      </c>
      <c r="CG49" s="264">
        <v>3.6537178603664421E-2</v>
      </c>
      <c r="CH49" s="264">
        <v>3.6633679566690808E-2</v>
      </c>
      <c r="CI49" s="264">
        <v>3.7320228236987045E-2</v>
      </c>
      <c r="CJ49" s="264">
        <v>3.8802616065321864E-2</v>
      </c>
      <c r="CK49" s="264">
        <v>4.0513812090617697E-2</v>
      </c>
      <c r="CL49" s="264">
        <v>4.311122188918344E-2</v>
      </c>
      <c r="CM49" s="264">
        <v>4.5350974340624024E-2</v>
      </c>
      <c r="CN49" s="264">
        <v>4.8879478197462453E-2</v>
      </c>
    </row>
    <row r="50" spans="2:92" ht="14.4">
      <c r="B50" s="195" t="s">
        <v>107</v>
      </c>
      <c r="C50" s="196"/>
      <c r="D50" s="197" t="str">
        <f>_xll.ohRangeRetrieveError(D49)</f>
        <v/>
      </c>
      <c r="E50" s="182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R50" s="264"/>
      <c r="BS50" s="264"/>
      <c r="BT50" s="264"/>
      <c r="BU50" s="264"/>
      <c r="BV50" s="264"/>
      <c r="BW50" s="264"/>
      <c r="BX50" s="264"/>
      <c r="BY50" s="264"/>
      <c r="BZ50" s="264"/>
      <c r="CA50" s="264"/>
      <c r="CB50" s="264"/>
      <c r="CD50" s="264"/>
      <c r="CE50" s="264"/>
      <c r="CF50" s="264"/>
      <c r="CG50" s="264"/>
      <c r="CH50" s="264"/>
      <c r="CI50" s="264"/>
      <c r="CJ50" s="264"/>
      <c r="CK50" s="264"/>
      <c r="CL50" s="264"/>
      <c r="CM50" s="264"/>
      <c r="CN50" s="264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s="264" t="s">
        <v>31</v>
      </c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N51" t="s">
        <v>40</v>
      </c>
      <c r="AQ51" s="264" t="s">
        <v>31</v>
      </c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C51" s="264" t="s">
        <v>31</v>
      </c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O51" t="s">
        <v>40</v>
      </c>
      <c r="BR51" s="264" t="s">
        <v>31</v>
      </c>
      <c r="BS51" s="264"/>
      <c r="BT51" s="264"/>
      <c r="BU51" s="264"/>
      <c r="BV51" s="264"/>
      <c r="BW51" s="264"/>
      <c r="BX51" s="264"/>
      <c r="BY51" s="264"/>
      <c r="BZ51" s="264"/>
      <c r="CA51" s="264"/>
      <c r="CB51" s="264"/>
      <c r="CD51" s="264" t="s">
        <v>31</v>
      </c>
      <c r="CE51" s="264"/>
      <c r="CF51" s="264"/>
      <c r="CG51" s="264"/>
      <c r="CH51" s="264"/>
      <c r="CI51" s="264"/>
      <c r="CJ51" s="264"/>
      <c r="CK51" s="264"/>
      <c r="CL51" s="264"/>
      <c r="CM51" s="264"/>
      <c r="CN51" s="264"/>
    </row>
    <row r="52" spans="2:92">
      <c r="B52" s="284" t="s">
        <v>8</v>
      </c>
      <c r="C52" s="285" t="s">
        <v>104</v>
      </c>
      <c r="I52" s="54" t="s">
        <v>25</v>
      </c>
      <c r="J52" s="55" t="s">
        <v>30</v>
      </c>
      <c r="K52" s="55" t="s">
        <v>4</v>
      </c>
      <c r="L52" s="77">
        <f>L44</f>
        <v>0.93783084196211497</v>
      </c>
      <c r="M52" s="78">
        <f>M44</f>
        <v>0.9525250595146586</v>
      </c>
      <c r="N52" s="78">
        <f>N44</f>
        <v>0.9621378809473865</v>
      </c>
      <c r="O52" s="78">
        <f>O44</f>
        <v>0.97580128526763166</v>
      </c>
      <c r="P52" s="78">
        <f>P44</f>
        <v>0.98642410226775057</v>
      </c>
      <c r="Q52" s="78">
        <f>Q44</f>
        <v>1</v>
      </c>
      <c r="R52" s="78">
        <f>R44</f>
        <v>1.0159173094247689</v>
      </c>
      <c r="S52" s="78">
        <f>S44</f>
        <v>1.0286587116064256</v>
      </c>
      <c r="T52" s="78">
        <f>T44</f>
        <v>1.0464573763345759</v>
      </c>
      <c r="U52" s="78">
        <f>U44</f>
        <v>1.061404861051086</v>
      </c>
      <c r="V52" s="67">
        <f>V44</f>
        <v>1.0846836371535387</v>
      </c>
      <c r="X52" t="s">
        <v>25</v>
      </c>
      <c r="Y52" t="s">
        <v>30</v>
      </c>
      <c r="Z52" t="s">
        <v>4</v>
      </c>
      <c r="AA52" s="264">
        <v>0.93783084196211497</v>
      </c>
      <c r="AB52" s="264">
        <v>0.9525250595146586</v>
      </c>
      <c r="AC52" s="264">
        <v>0.9621378809473865</v>
      </c>
      <c r="AD52" s="264">
        <v>0.97580128526763166</v>
      </c>
      <c r="AE52" s="264">
        <v>0.98642410226775057</v>
      </c>
      <c r="AF52" s="264">
        <v>1</v>
      </c>
      <c r="AG52" s="264">
        <v>1.0159173094247689</v>
      </c>
      <c r="AH52" s="264">
        <v>1.0286587116064256</v>
      </c>
      <c r="AI52" s="264">
        <v>1.0464573763345799</v>
      </c>
      <c r="AJ52" s="264">
        <v>1.061404861051086</v>
      </c>
      <c r="AK52" s="264">
        <v>1.0846836371535387</v>
      </c>
      <c r="AN52" t="s">
        <v>25</v>
      </c>
      <c r="AO52" t="s">
        <v>30</v>
      </c>
      <c r="AP52" t="s">
        <v>4</v>
      </c>
      <c r="AQ52" s="264">
        <v>0.93783084196211497</v>
      </c>
      <c r="AR52" s="264">
        <v>0.9525250595146586</v>
      </c>
      <c r="AS52" s="264">
        <v>0.9621378809473865</v>
      </c>
      <c r="AT52" s="264">
        <v>0.97580128526763166</v>
      </c>
      <c r="AU52" s="264">
        <v>0.98642410226775057</v>
      </c>
      <c r="AV52" s="264">
        <v>1</v>
      </c>
      <c r="AW52" s="264">
        <v>1.0159173094247689</v>
      </c>
      <c r="AX52" s="264">
        <v>1.0286587116064256</v>
      </c>
      <c r="AY52" s="264">
        <v>1.0464573763345759</v>
      </c>
      <c r="AZ52" s="264">
        <v>1.061404861051086</v>
      </c>
      <c r="BA52" s="264">
        <v>1.0846836371535387</v>
      </c>
      <c r="BC52" s="264">
        <v>0.93783084196211497</v>
      </c>
      <c r="BD52" s="264">
        <v>0.9525250595146586</v>
      </c>
      <c r="BE52" s="264">
        <v>0.9621378809473865</v>
      </c>
      <c r="BF52" s="264">
        <v>0.97580128526763166</v>
      </c>
      <c r="BG52" s="264">
        <v>0.98642410226775057</v>
      </c>
      <c r="BH52" s="264">
        <v>1</v>
      </c>
      <c r="BI52" s="264">
        <v>1.0159173094247689</v>
      </c>
      <c r="BJ52" s="264">
        <v>1.0286587116064256</v>
      </c>
      <c r="BK52" s="264">
        <v>1.0464573763345759</v>
      </c>
      <c r="BL52" s="264">
        <v>1.061404861051086</v>
      </c>
      <c r="BM52" s="264">
        <v>1.0846836371535387</v>
      </c>
      <c r="BO52" t="s">
        <v>25</v>
      </c>
      <c r="BP52" t="s">
        <v>30</v>
      </c>
      <c r="BQ52" t="s">
        <v>4</v>
      </c>
      <c r="BR52" s="264">
        <v>0.93783084196211497</v>
      </c>
      <c r="BS52" s="264">
        <v>0.9525250595146586</v>
      </c>
      <c r="BT52" s="264">
        <v>0.9621378809473865</v>
      </c>
      <c r="BU52" s="264">
        <v>0.97580128526763166</v>
      </c>
      <c r="BV52" s="264">
        <v>0.98642410226775057</v>
      </c>
      <c r="BW52" s="264">
        <v>1</v>
      </c>
      <c r="BX52" s="264">
        <v>1.0159173094247689</v>
      </c>
      <c r="BY52" s="264">
        <v>1.0286587116064256</v>
      </c>
      <c r="BZ52" s="264">
        <v>1.0464573763345759</v>
      </c>
      <c r="CA52" s="264">
        <v>1.061404861051086</v>
      </c>
      <c r="CB52" s="264">
        <v>1.0846836371535387</v>
      </c>
      <c r="CD52" s="264">
        <v>0.93783084196211497</v>
      </c>
      <c r="CE52" s="264">
        <v>0.9525250595146586</v>
      </c>
      <c r="CF52" s="264">
        <v>0.9621378809473865</v>
      </c>
      <c r="CG52" s="264">
        <v>0.97580128526763166</v>
      </c>
      <c r="CH52" s="264">
        <v>0.98642410226775057</v>
      </c>
      <c r="CI52" s="264">
        <v>1</v>
      </c>
      <c r="CJ52" s="264">
        <v>1.0159173094247689</v>
      </c>
      <c r="CK52" s="264">
        <v>1.0286587116064256</v>
      </c>
      <c r="CL52" s="264">
        <v>1.0464573763345759</v>
      </c>
      <c r="CM52" s="264">
        <v>1.061404861051086</v>
      </c>
      <c r="CN52" s="264">
        <v>1.0846836371535387</v>
      </c>
    </row>
    <row r="53" spans="2:92">
      <c r="B53" s="1" t="s">
        <v>8</v>
      </c>
      <c r="C53" s="2"/>
      <c r="D53" s="17" t="str">
        <f>IF(C52="multiasset",_xll.qlMultiAssetBSModel(,D4,C17:C18,D17:D18,C11:D12),D49)</f>
        <v>localCorrModel#0003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>
        <f>_xll.qlBlackFormulaImpliedStdDev("Put",R$44,$W37,R37)/SQRT(($J53-$D$2)/365)</f>
        <v>8.503111679781572E-3</v>
      </c>
      <c r="S53" s="89">
        <f>_xll.qlBlackFormulaImpliedStdDev("Put",S$44,$W37,S37)/SQRT(($J53-$D$2)/365)</f>
        <v>1.4787958801136453E-2</v>
      </c>
      <c r="T53" s="89">
        <f>_xll.qlBlackFormulaImpliedStdDev("Put",T$44,$W37,T37)/SQRT(($J53-$D$2)/365)</f>
        <v>2.4267697571601504E-2</v>
      </c>
      <c r="U53" s="89">
        <f>_xll.qlBlackFormulaImpliedStdDev("Put",U$44,$W37,U37)/SQRT(($J53-$D$2)/365)</f>
        <v>3.1739397308910192E-2</v>
      </c>
      <c r="V53" s="90">
        <f>_xll.qlBlackFormulaImpliedStdDev("Put",V$44,$W37,V37)/SQRT(($J53-$D$2)/365)</f>
        <v>4.3023100793169358E-2</v>
      </c>
      <c r="X53" t="s">
        <v>22</v>
      </c>
      <c r="Y53">
        <v>43049</v>
      </c>
      <c r="Z53" t="s">
        <v>147</v>
      </c>
      <c r="AA53" s="264">
        <v>8.8186853180569527E-2</v>
      </c>
      <c r="AB53" s="264">
        <v>8.2280565481919241E-2</v>
      </c>
      <c r="AC53" s="264">
        <v>7.8625674678875185E-2</v>
      </c>
      <c r="AD53" s="264">
        <v>7.4464503139861291E-2</v>
      </c>
      <c r="AE53" s="264">
        <v>7.2810266271644358E-2</v>
      </c>
      <c r="AF53" s="264">
        <v>7.3328967473421908E-2</v>
      </c>
      <c r="AG53" s="264">
        <v>7.7285386586268295E-2</v>
      </c>
      <c r="AH53" s="264">
        <v>8.2141441643173968E-2</v>
      </c>
      <c r="AI53" s="264">
        <v>8.9792078187692262E-2</v>
      </c>
      <c r="AJ53" s="264">
        <v>9.6010124710498843E-2</v>
      </c>
      <c r="AK53" s="264">
        <v>0.10535081495308489</v>
      </c>
      <c r="AN53" t="s">
        <v>22</v>
      </c>
      <c r="AO53">
        <v>43049</v>
      </c>
      <c r="AP53" t="s">
        <v>147</v>
      </c>
      <c r="AQ53" s="264">
        <v>8.0536255263743153E-2</v>
      </c>
      <c r="AR53" s="264">
        <v>7.6636010540098304E-2</v>
      </c>
      <c r="AS53" s="264">
        <v>7.4659346508453309E-2</v>
      </c>
      <c r="AT53" s="264">
        <v>7.2822305455803787E-2</v>
      </c>
      <c r="AU53" s="264">
        <v>7.2325299098752099E-2</v>
      </c>
      <c r="AV53" s="264">
        <v>7.2658490815517923E-2</v>
      </c>
      <c r="AW53" s="264">
        <v>7.4372256604658127E-2</v>
      </c>
      <c r="AX53" s="264">
        <v>7.668101085733052E-2</v>
      </c>
      <c r="AY53" s="264">
        <v>8.0783045417452765E-2</v>
      </c>
      <c r="AZ53" s="264">
        <v>8.5052059643806938E-2</v>
      </c>
      <c r="BA53" s="264">
        <v>9.2703323673512347E-2</v>
      </c>
      <c r="BC53" s="264">
        <v>7.9965078629525135E-2</v>
      </c>
      <c r="BD53" s="264">
        <v>7.5995235872084357E-2</v>
      </c>
      <c r="BE53" s="264">
        <v>7.3995058168229433E-2</v>
      </c>
      <c r="BF53" s="264">
        <v>7.2136647140815066E-2</v>
      </c>
      <c r="BG53" s="264">
        <v>7.1633904316644931E-2</v>
      </c>
      <c r="BH53" s="264">
        <v>7.1961113507563568E-2</v>
      </c>
      <c r="BI53" s="264">
        <v>7.367513033090313E-2</v>
      </c>
      <c r="BJ53" s="264">
        <v>7.5992233338425225E-2</v>
      </c>
      <c r="BK53" s="264">
        <v>8.0116918743913662E-2</v>
      </c>
      <c r="BL53" s="264">
        <v>8.4434640500680405E-2</v>
      </c>
      <c r="BM53" s="264">
        <v>9.2138565094980085E-2</v>
      </c>
      <c r="BO53" t="s">
        <v>22</v>
      </c>
      <c r="BP53">
        <v>43049</v>
      </c>
      <c r="BQ53" t="s">
        <v>147</v>
      </c>
      <c r="BR53" s="264">
        <v>7.9392674269598534E-2</v>
      </c>
      <c r="BS53" s="264">
        <v>7.5345951579050663E-2</v>
      </c>
      <c r="BT53" s="264">
        <v>7.331996760455356E-2</v>
      </c>
      <c r="BU53" s="264">
        <v>7.1449126207946245E-2</v>
      </c>
      <c r="BV53" s="264">
        <v>7.0938379258834852E-2</v>
      </c>
      <c r="BW53" s="264">
        <v>7.1256189406003964E-2</v>
      </c>
      <c r="BX53" s="264">
        <v>7.2971356096440523E-2</v>
      </c>
      <c r="BY53" s="264">
        <v>7.529583029861675E-2</v>
      </c>
      <c r="BZ53" s="264">
        <v>7.9447528543071369E-2</v>
      </c>
      <c r="CA53" s="264">
        <v>8.3817558755323707E-2</v>
      </c>
      <c r="CB53" s="264">
        <v>9.1585499693489683E-2</v>
      </c>
      <c r="CD53" s="264">
        <v>9.1045110638461269E-2</v>
      </c>
      <c r="CE53" s="264">
        <v>8.4125304038525126E-2</v>
      </c>
      <c r="CF53" s="264">
        <v>8.0324519592516325E-2</v>
      </c>
      <c r="CG53" s="264">
        <v>7.5711071732237678E-2</v>
      </c>
      <c r="CH53" s="264">
        <v>7.3645478763087094E-2</v>
      </c>
      <c r="CI53" s="264">
        <v>7.4398621731424891E-2</v>
      </c>
      <c r="CJ53" s="264">
        <v>7.884847174511575E-2</v>
      </c>
      <c r="CK53" s="264">
        <v>8.3662176953968312E-2</v>
      </c>
      <c r="CL53" s="264">
        <v>9.234694832844198E-2</v>
      </c>
      <c r="CM53" s="264">
        <v>9.8464301027154644E-2</v>
      </c>
      <c r="CN53" s="264">
        <v>0.10664001336261535</v>
      </c>
    </row>
    <row r="54" spans="2:92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>
        <f>_xll.qlBlackFormulaImpliedStdDev("Put",R$44,$W38,R38)/SQRT(($J54-$D$2)/365)</f>
        <v>4.9358825423405578E-3</v>
      </c>
      <c r="S54" s="92">
        <f>_xll.qlBlackFormulaImpliedStdDev("Put",S$44,$W38,S38)/SQRT(($J54-$D$2)/365)</f>
        <v>8.5841078457122924E-3</v>
      </c>
      <c r="T54" s="92">
        <f>_xll.qlBlackFormulaImpliedStdDev("Put",T$44,$W38,T38)/SQRT(($J54-$D$2)/365)</f>
        <v>1.4086902453755046E-2</v>
      </c>
      <c r="U54" s="92">
        <f>_xll.qlBlackFormulaImpliedStdDev("Put",U$44,$W38,U38)/SQRT(($J54-$D$2)/365)</f>
        <v>1.8424071443630036E-2</v>
      </c>
      <c r="V54" s="93">
        <f>_xll.qlBlackFormulaImpliedStdDev("Put",V$44,$W38,V38)/SQRT(($J54-$D$2)/365)</f>
        <v>2.4974030698349931E-2</v>
      </c>
      <c r="X54" t="s">
        <v>29</v>
      </c>
      <c r="Y54">
        <v>43110</v>
      </c>
      <c r="Z54" t="s">
        <v>148</v>
      </c>
      <c r="AA54" s="264">
        <v>7.9380279200340076E-2</v>
      </c>
      <c r="AB54" s="264">
        <v>7.6298641777781062E-2</v>
      </c>
      <c r="AC54" s="264">
        <v>7.4860676969315962E-2</v>
      </c>
      <c r="AD54" s="264">
        <v>7.386996313224535E-2</v>
      </c>
      <c r="AE54" s="264">
        <v>7.3943845302352443E-2</v>
      </c>
      <c r="AF54" s="264">
        <v>7.5136732546924628E-2</v>
      </c>
      <c r="AG54" s="264">
        <v>7.793965528492576E-2</v>
      </c>
      <c r="AH54" s="264">
        <v>8.0986889190625036E-2</v>
      </c>
      <c r="AI54" s="264">
        <v>8.5993676390736212E-2</v>
      </c>
      <c r="AJ54" s="264">
        <v>9.0611275869204991E-2</v>
      </c>
      <c r="AK54" s="264">
        <v>9.8239810220710821E-2</v>
      </c>
      <c r="AN54" t="s">
        <v>29</v>
      </c>
      <c r="AO54">
        <v>43110</v>
      </c>
      <c r="AP54" t="s">
        <v>148</v>
      </c>
      <c r="AQ54" s="264">
        <v>7.6625880610767902E-2</v>
      </c>
      <c r="AR54" s="264">
        <v>7.534798951735161E-2</v>
      </c>
      <c r="AS54" s="264">
        <v>7.4829552696304827E-2</v>
      </c>
      <c r="AT54" s="264">
        <v>7.4698786306044887E-2</v>
      </c>
      <c r="AU54" s="264">
        <v>7.4937361123798354E-2</v>
      </c>
      <c r="AV54" s="264">
        <v>7.560262379167472E-2</v>
      </c>
      <c r="AW54" s="264">
        <v>7.7006100886925735E-2</v>
      </c>
      <c r="AX54" s="264">
        <v>7.8578566533969565E-2</v>
      </c>
      <c r="AY54" s="264">
        <v>8.1462863226919383E-2</v>
      </c>
      <c r="AZ54" s="264">
        <v>8.4473620300199476E-2</v>
      </c>
      <c r="BA54" s="264">
        <v>9.0057449403532913E-2</v>
      </c>
      <c r="BC54" s="264">
        <v>7.5936625091616042E-2</v>
      </c>
      <c r="BD54" s="264">
        <v>7.4644640120031386E-2</v>
      </c>
      <c r="BE54" s="264">
        <v>7.4121638880712312E-2</v>
      </c>
      <c r="BF54" s="264">
        <v>7.3983336195437538E-2</v>
      </c>
      <c r="BG54" s="264">
        <v>7.4221006329452971E-2</v>
      </c>
      <c r="BH54" s="264">
        <v>7.4885221930359375E-2</v>
      </c>
      <c r="BI54" s="264">
        <v>7.6292852609100154E-2</v>
      </c>
      <c r="BJ54" s="264">
        <v>7.7870324348231754E-2</v>
      </c>
      <c r="BK54" s="264">
        <v>8.0771108301023992E-2</v>
      </c>
      <c r="BL54" s="264">
        <v>8.381040167427882E-2</v>
      </c>
      <c r="BM54" s="264">
        <v>8.94341537040685E-2</v>
      </c>
      <c r="BO54" t="s">
        <v>29</v>
      </c>
      <c r="BP54">
        <v>43110</v>
      </c>
      <c r="BQ54" t="s">
        <v>148</v>
      </c>
      <c r="BR54" s="264">
        <v>7.5244320983574184E-2</v>
      </c>
      <c r="BS54" s="264">
        <v>7.3934701130409966E-2</v>
      </c>
      <c r="BT54" s="264">
        <v>7.3406419928669281E-2</v>
      </c>
      <c r="BU54" s="264">
        <v>7.3262892677568942E-2</v>
      </c>
      <c r="BV54" s="264">
        <v>7.3496606627201977E-2</v>
      </c>
      <c r="BW54" s="264">
        <v>7.4160586926063823E-2</v>
      </c>
      <c r="BX54" s="264">
        <v>7.5571648213095463E-2</v>
      </c>
      <c r="BY54" s="264">
        <v>7.7154979320819661E-2</v>
      </c>
      <c r="BZ54" s="264">
        <v>8.0073887719273804E-2</v>
      </c>
      <c r="CA54" s="264">
        <v>8.3142244621207589E-2</v>
      </c>
      <c r="CB54" s="264">
        <v>8.8813097895009074E-2</v>
      </c>
      <c r="CD54" s="264">
        <v>8.1513776738661198E-2</v>
      </c>
      <c r="CE54" s="264">
        <v>7.7646599178426617E-2</v>
      </c>
      <c r="CF54" s="264">
        <v>7.5717722714242347E-2</v>
      </c>
      <c r="CG54" s="264">
        <v>7.4367887294893256E-2</v>
      </c>
      <c r="CH54" s="264">
        <v>7.4350061490737876E-2</v>
      </c>
      <c r="CI54" s="264">
        <v>7.5641079924262528E-2</v>
      </c>
      <c r="CJ54" s="264">
        <v>7.8721968744629806E-2</v>
      </c>
      <c r="CK54" s="264">
        <v>8.2391168758540731E-2</v>
      </c>
      <c r="CL54" s="264">
        <v>8.8194212971125896E-2</v>
      </c>
      <c r="CM54" s="264">
        <v>9.3485643582358308E-2</v>
      </c>
      <c r="CN54" s="264">
        <v>0.10253691808027873</v>
      </c>
    </row>
    <row r="55" spans="2:92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>
        <f>_xll.qlBlackFormulaImpliedStdDev("Put",R$44,$W39,R39)/SQRT(($J55-$D$2)/365)</f>
        <v>3.509320521724632E-3</v>
      </c>
      <c r="S55" s="92">
        <f>_xll.qlBlackFormulaImpliedStdDev("Put",S$44,$W39,S39)/SQRT(($J55-$D$2)/365)</f>
        <v>6.1031407383067135E-3</v>
      </c>
      <c r="T55" s="92">
        <f>_xll.qlBlackFormulaImpliedStdDev("Put",T$44,$W39,T39)/SQRT(($J55-$D$2)/365)</f>
        <v>1.0015525175980736E-2</v>
      </c>
      <c r="U55" s="92">
        <f>_xll.qlBlackFormulaImpliedStdDev("Put",U$44,$W39,U39)/SQRT(($J55-$D$2)/365)</f>
        <v>1.3099171517195847E-2</v>
      </c>
      <c r="V55" s="93">
        <f>_xll.qlBlackFormulaImpliedStdDev("Put",V$44,$W39,V39)/SQRT(($J55-$D$2)/365)</f>
        <v>1.7756070507776153E-2</v>
      </c>
      <c r="X55" t="s">
        <v>32</v>
      </c>
      <c r="Y55">
        <v>43200</v>
      </c>
      <c r="Z55" t="s">
        <v>149</v>
      </c>
      <c r="AA55" s="264">
        <v>5.6437899489781659E-2</v>
      </c>
      <c r="AB55" s="264">
        <v>5.4246912699732808E-2</v>
      </c>
      <c r="AC55" s="264">
        <v>5.3224546513224745E-2</v>
      </c>
      <c r="AD55" s="264">
        <v>5.2520167434151319E-2</v>
      </c>
      <c r="AE55" s="264">
        <v>5.2572696280517139E-2</v>
      </c>
      <c r="AF55" s="264">
        <v>5.3420816885408125E-2</v>
      </c>
      <c r="AG55" s="264">
        <v>5.5413642727777469E-2</v>
      </c>
      <c r="AH55" s="264">
        <v>5.7580169258348975E-2</v>
      </c>
      <c r="AI55" s="264">
        <v>6.1139901670645529E-2</v>
      </c>
      <c r="AJ55" s="264">
        <v>6.4422928864240642E-2</v>
      </c>
      <c r="AK55" s="264">
        <v>6.9846674652511806E-2</v>
      </c>
      <c r="AN55" t="s">
        <v>32</v>
      </c>
      <c r="AO55">
        <v>43200</v>
      </c>
      <c r="AP55" t="s">
        <v>149</v>
      </c>
      <c r="AQ55" s="264">
        <v>5.4479573412838302E-2</v>
      </c>
      <c r="AR55" s="264">
        <v>5.3571016655219759E-2</v>
      </c>
      <c r="AS55" s="264">
        <v>5.3202417735024543E-2</v>
      </c>
      <c r="AT55" s="264">
        <v>5.3109445268002771E-2</v>
      </c>
      <c r="AU55" s="264">
        <v>5.3279067518274548E-2</v>
      </c>
      <c r="AV55" s="264">
        <v>5.3752056879891069E-2</v>
      </c>
      <c r="AW55" s="264">
        <v>5.4749902944882585E-2</v>
      </c>
      <c r="AX55" s="264">
        <v>5.5867896721586437E-2</v>
      </c>
      <c r="AY55" s="264">
        <v>5.7918577929756264E-2</v>
      </c>
      <c r="AZ55" s="264">
        <v>6.0059170112117886E-2</v>
      </c>
      <c r="BA55" s="264">
        <v>6.40291685661004E-2</v>
      </c>
      <c r="BC55" s="264">
        <v>5.3989525581002215E-2</v>
      </c>
      <c r="BD55" s="264">
        <v>5.3070948338604575E-2</v>
      </c>
      <c r="BE55" s="264">
        <v>5.2699104202062468E-2</v>
      </c>
      <c r="BF55" s="264">
        <v>5.2600773569702199E-2</v>
      </c>
      <c r="BG55" s="264">
        <v>5.2769752606692387E-2</v>
      </c>
      <c r="BH55" s="264">
        <v>5.3241997523202328E-2</v>
      </c>
      <c r="BI55" s="264">
        <v>5.4242796708665074E-2</v>
      </c>
      <c r="BJ55" s="264">
        <v>5.5364349723569295E-2</v>
      </c>
      <c r="BK55" s="264">
        <v>5.7426753066294731E-2</v>
      </c>
      <c r="BL55" s="264">
        <v>5.9587634026247074E-2</v>
      </c>
      <c r="BM55" s="264">
        <v>6.358601693709183E-2</v>
      </c>
      <c r="BO55" t="s">
        <v>32</v>
      </c>
      <c r="BP55">
        <v>43200</v>
      </c>
      <c r="BQ55" t="s">
        <v>149</v>
      </c>
      <c r="BR55" s="264">
        <v>5.3497310259266968E-2</v>
      </c>
      <c r="BS55" s="264">
        <v>5.2566194944641216E-2</v>
      </c>
      <c r="BT55" s="264">
        <v>5.2190596853194153E-2</v>
      </c>
      <c r="BU55" s="264">
        <v>5.2088551651876563E-2</v>
      </c>
      <c r="BV55" s="264">
        <v>5.2254717915482904E-2</v>
      </c>
      <c r="BW55" s="264">
        <v>5.2726795536623343E-2</v>
      </c>
      <c r="BX55" s="264">
        <v>5.3730033820661438E-2</v>
      </c>
      <c r="BY55" s="264">
        <v>5.4855752737462626E-2</v>
      </c>
      <c r="BZ55" s="264">
        <v>5.6931042223357112E-2</v>
      </c>
      <c r="CA55" s="264">
        <v>5.9112586810685486E-2</v>
      </c>
      <c r="CB55" s="264">
        <v>6.3144457828427328E-2</v>
      </c>
      <c r="CD55" s="264">
        <v>5.7954776487978817E-2</v>
      </c>
      <c r="CE55" s="264">
        <v>5.5205285296308595E-2</v>
      </c>
      <c r="CF55" s="264">
        <v>5.3833890069301497E-2</v>
      </c>
      <c r="CG55" s="264">
        <v>5.2874182236418925E-2</v>
      </c>
      <c r="CH55" s="264">
        <v>5.2861508421796703E-2</v>
      </c>
      <c r="CI55" s="264">
        <v>5.3779398473642319E-2</v>
      </c>
      <c r="CJ55" s="264">
        <v>5.5969853021480886E-2</v>
      </c>
      <c r="CK55" s="264">
        <v>5.8578585866453335E-2</v>
      </c>
      <c r="CL55" s="264">
        <v>6.2704442178674991E-2</v>
      </c>
      <c r="CM55" s="264">
        <v>6.646655075277294E-2</v>
      </c>
      <c r="CN55" s="264">
        <v>7.2901838276501735E-2</v>
      </c>
    </row>
    <row r="56" spans="2:92">
      <c r="B56" s="7" t="s">
        <v>10</v>
      </c>
      <c r="C56" s="31"/>
      <c r="D56" s="32" t="s">
        <v>253</v>
      </c>
      <c r="E56" t="s">
        <v>254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>
        <f>_xll.qlBlackFormulaImpliedStdDev("Put",R$44,$W40,R40)/SQRT(($J56-$D$2)/365)</f>
        <v>2.8653482073676658E-3</v>
      </c>
      <c r="S56" s="92">
        <f>_xll.qlBlackFormulaImpliedStdDev("Put",S$44,$W40,S40)/SQRT(($J56-$D$2)/365)</f>
        <v>4.9831935457481493E-3</v>
      </c>
      <c r="T56" s="92">
        <f>_xll.qlBlackFormulaImpliedStdDev("Put",T$44,$W40,T40)/SQRT(($J56-$D$2)/365)</f>
        <v>8.1776420623838331E-3</v>
      </c>
      <c r="U56" s="92">
        <f>_xll.qlBlackFormulaImpliedStdDev("Put",U$44,$W40,U40)/SQRT(($J56-$D$2)/365)</f>
        <v>1.0695428756776263E-2</v>
      </c>
      <c r="V56" s="93">
        <f>_xll.qlBlackFormulaImpliedStdDev("Put",V$44,$W40,V40)/SQRT(($J56-$D$2)/365)</f>
        <v>1.4497770860310861E-2</v>
      </c>
      <c r="X56" t="s">
        <v>33</v>
      </c>
      <c r="Y56">
        <v>43291</v>
      </c>
      <c r="Z56" t="s">
        <v>150</v>
      </c>
      <c r="AA56" s="264">
        <v>4.608135196814938E-2</v>
      </c>
      <c r="AB56" s="264">
        <v>4.429241874521668E-2</v>
      </c>
      <c r="AC56" s="264">
        <v>4.3457660249476726E-2</v>
      </c>
      <c r="AD56" s="264">
        <v>4.2882537139736256E-2</v>
      </c>
      <c r="AE56" s="264">
        <v>4.2925426763194025E-2</v>
      </c>
      <c r="AF56" s="264">
        <v>4.3617914337301875E-2</v>
      </c>
      <c r="AG56" s="264">
        <v>4.5245049823980858E-2</v>
      </c>
      <c r="AH56" s="264">
        <v>4.7014011328681701E-2</v>
      </c>
      <c r="AI56" s="264">
        <v>4.9920520672339437E-2</v>
      </c>
      <c r="AJ56" s="264">
        <v>5.2601101151002597E-2</v>
      </c>
      <c r="AK56" s="264">
        <v>5.7029571042947154E-2</v>
      </c>
      <c r="AN56" t="s">
        <v>33</v>
      </c>
      <c r="AO56">
        <v>43291</v>
      </c>
      <c r="AP56" t="s">
        <v>150</v>
      </c>
      <c r="AQ56" s="264">
        <v>4.4482385421983524E-2</v>
      </c>
      <c r="AR56" s="264">
        <v>4.3740551935809197E-2</v>
      </c>
      <c r="AS56" s="264">
        <v>4.3439592177736151E-2</v>
      </c>
      <c r="AT56" s="264">
        <v>4.3363680476292465E-2</v>
      </c>
      <c r="AU56" s="264">
        <v>4.3502176463688633E-2</v>
      </c>
      <c r="AV56" s="264">
        <v>4.3888370660263715E-2</v>
      </c>
      <c r="AW56" s="264">
        <v>4.4703108560621471E-2</v>
      </c>
      <c r="AX56" s="264">
        <v>4.5615946656798641E-2</v>
      </c>
      <c r="AY56" s="264">
        <v>4.7290320851842045E-2</v>
      </c>
      <c r="AZ56" s="264">
        <v>4.9038107049900928E-2</v>
      </c>
      <c r="BA56" s="264">
        <v>5.2279597213866012E-2</v>
      </c>
      <c r="BC56" s="264">
        <v>4.408226304279831E-2</v>
      </c>
      <c r="BD56" s="264">
        <v>4.3332247865062623E-2</v>
      </c>
      <c r="BE56" s="264">
        <v>4.3028638398937967E-2</v>
      </c>
      <c r="BF56" s="264">
        <v>4.2948351773815348E-2</v>
      </c>
      <c r="BG56" s="264">
        <v>4.3086322579766294E-2</v>
      </c>
      <c r="BH56" s="264">
        <v>4.3471908939457161E-2</v>
      </c>
      <c r="BI56" s="264">
        <v>4.428905805258275E-2</v>
      </c>
      <c r="BJ56" s="264">
        <v>4.5204802254581226E-2</v>
      </c>
      <c r="BK56" s="264">
        <v>4.6888747532410457E-2</v>
      </c>
      <c r="BL56" s="264">
        <v>4.8653099448003369E-2</v>
      </c>
      <c r="BM56" s="264">
        <v>5.1917765423947965E-2</v>
      </c>
      <c r="BO56" t="s">
        <v>33</v>
      </c>
      <c r="BP56">
        <v>43291</v>
      </c>
      <c r="BQ56" t="s">
        <v>150</v>
      </c>
      <c r="BR56" s="264">
        <v>4.3680370915521238E-2</v>
      </c>
      <c r="BS56" s="264">
        <v>4.2920118444679869E-2</v>
      </c>
      <c r="BT56" s="264">
        <v>4.2613443887210369E-2</v>
      </c>
      <c r="BU56" s="264">
        <v>4.2530124329234469E-2</v>
      </c>
      <c r="BV56" s="264">
        <v>4.2665798515334585E-2</v>
      </c>
      <c r="BW56" s="264">
        <v>4.3051248278928249E-2</v>
      </c>
      <c r="BX56" s="264">
        <v>4.3870388907701154E-2</v>
      </c>
      <c r="BY56" s="264">
        <v>4.4789534554354984E-2</v>
      </c>
      <c r="BZ56" s="264">
        <v>4.648400132402309E-2</v>
      </c>
      <c r="CA56" s="264">
        <v>4.8265225020718096E-2</v>
      </c>
      <c r="CB56" s="264">
        <v>5.1557233921445907E-2</v>
      </c>
      <c r="CD56" s="264">
        <v>4.7319876850865271E-2</v>
      </c>
      <c r="CE56" s="264">
        <v>4.5074926693575636E-2</v>
      </c>
      <c r="CF56" s="264">
        <v>4.3955187179623739E-2</v>
      </c>
      <c r="CG56" s="264">
        <v>4.3171589015385564E-2</v>
      </c>
      <c r="CH56" s="264">
        <v>4.3161240889079203E-2</v>
      </c>
      <c r="CI56" s="264">
        <v>4.3910694978078729E-2</v>
      </c>
      <c r="CJ56" s="264">
        <v>4.5699193627066502E-2</v>
      </c>
      <c r="CK56" s="264">
        <v>4.7829215075540367E-2</v>
      </c>
      <c r="CL56" s="264">
        <v>5.1197962647868425E-2</v>
      </c>
      <c r="CM56" s="264">
        <v>5.4269711435698288E-2</v>
      </c>
      <c r="CN56" s="264">
        <v>5.9524101696109701E-2</v>
      </c>
    </row>
    <row r="57" spans="2:92">
      <c r="B57" s="7" t="s">
        <v>11</v>
      </c>
      <c r="C57" s="31"/>
      <c r="D57" s="9" t="str">
        <f>_xll.qlSchedule(,D2,D55,D56)</f>
        <v>obj_00402#0003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>
        <f>_xll.qlBlackFormulaImpliedStdDev("Put",R$44,$W41,R41)/SQRT(($J57-$D$2)/365)</f>
        <v>2.4780627405923865E-3</v>
      </c>
      <c r="S57" s="236">
        <f>_xll.qlBlackFormulaImpliedStdDev("Put",S$44,$W41,S41)/SQRT(($J57-$D$2)/365)</f>
        <v>4.3096564051541249E-3</v>
      </c>
      <c r="T57" s="236">
        <f>_xll.qlBlackFormulaImpliedStdDev("Put",T$44,$W41,T41)/SQRT(($J57-$D$2)/365)</f>
        <v>7.0723376825852563E-3</v>
      </c>
      <c r="U57" s="236">
        <f>_xll.qlBlackFormulaImpliedStdDev("Put",U$44,$W41,U41)/SQRT(($J57-$D$2)/365)</f>
        <v>9.249815931159101E-3</v>
      </c>
      <c r="V57" s="237">
        <f>_xll.qlBlackFormulaImpliedStdDev("Put",V$44,$W41,V41)/SQRT(($J57-$D$2)/365)</f>
        <v>1.2538226836865729E-2</v>
      </c>
      <c r="X57" t="s">
        <v>24</v>
      </c>
      <c r="Y57">
        <v>43383</v>
      </c>
      <c r="Z57" t="s">
        <v>151</v>
      </c>
      <c r="AA57" s="264">
        <v>3.98529159753679E-2</v>
      </c>
      <c r="AB57" s="264">
        <v>3.8305778090430009E-2</v>
      </c>
      <c r="AC57" s="264">
        <v>3.7583847010511984E-2</v>
      </c>
      <c r="AD57" s="264">
        <v>3.7086458544483003E-2</v>
      </c>
      <c r="AE57" s="264">
        <v>3.7123551131546403E-2</v>
      </c>
      <c r="AF57" s="264">
        <v>3.7722440876013563E-2</v>
      </c>
      <c r="AG57" s="264">
        <v>3.9129649889238206E-2</v>
      </c>
      <c r="AH57" s="264">
        <v>4.0659515468252257E-2</v>
      </c>
      <c r="AI57" s="264">
        <v>4.3173175934083971E-2</v>
      </c>
      <c r="AJ57" s="264">
        <v>4.5491444474798935E-2</v>
      </c>
      <c r="AK57" s="264">
        <v>4.9321354643777876E-2</v>
      </c>
      <c r="AN57" t="s">
        <v>24</v>
      </c>
      <c r="AO57">
        <v>43383</v>
      </c>
      <c r="AP57" t="s">
        <v>151</v>
      </c>
      <c r="AQ57" s="264">
        <v>3.8470068539471991E-2</v>
      </c>
      <c r="AR57" s="264">
        <v>3.782850256257414E-2</v>
      </c>
      <c r="AS57" s="264">
        <v>3.7568221050895786E-2</v>
      </c>
      <c r="AT57" s="264">
        <v>3.7502569707565547E-2</v>
      </c>
      <c r="AU57" s="264">
        <v>3.7622346335483066E-2</v>
      </c>
      <c r="AV57" s="264">
        <v>3.7956341850131144E-2</v>
      </c>
      <c r="AW57" s="264">
        <v>3.8660958353295978E-2</v>
      </c>
      <c r="AX57" s="264">
        <v>3.9450415658524529E-2</v>
      </c>
      <c r="AY57" s="264">
        <v>4.0898478513809476E-2</v>
      </c>
      <c r="AZ57" s="264">
        <v>4.2410030877600632E-2</v>
      </c>
      <c r="BA57" s="264">
        <v>4.5213395571170621E-2</v>
      </c>
      <c r="BC57" s="264">
        <v>3.8124027399694796E-2</v>
      </c>
      <c r="BD57" s="264">
        <v>3.7475385582952728E-2</v>
      </c>
      <c r="BE57" s="264">
        <v>3.7212812502389572E-2</v>
      </c>
      <c r="BF57" s="264">
        <v>3.7143377557703722E-2</v>
      </c>
      <c r="BG57" s="264">
        <v>3.726269998861715E-2</v>
      </c>
      <c r="BH57" s="264">
        <v>3.7596169822675607E-2</v>
      </c>
      <c r="BI57" s="264">
        <v>3.8302871634880449E-2</v>
      </c>
      <c r="BJ57" s="264">
        <v>3.9094842251593265E-2</v>
      </c>
      <c r="BK57" s="264">
        <v>4.0551182545403033E-2</v>
      </c>
      <c r="BL57" s="264">
        <v>4.2077061575421591E-2</v>
      </c>
      <c r="BM57" s="264">
        <v>4.4900469597757606E-2</v>
      </c>
      <c r="BO57" t="s">
        <v>24</v>
      </c>
      <c r="BP57">
        <v>43383</v>
      </c>
      <c r="BQ57" t="s">
        <v>151</v>
      </c>
      <c r="BR57" s="264">
        <v>3.7776455714067923E-2</v>
      </c>
      <c r="BS57" s="264">
        <v>3.7118960294631256E-2</v>
      </c>
      <c r="BT57" s="264">
        <v>3.685373640582125E-2</v>
      </c>
      <c r="BU57" s="264">
        <v>3.6781678464782253E-2</v>
      </c>
      <c r="BV57" s="264">
        <v>3.6899014690993923E-2</v>
      </c>
      <c r="BW57" s="264">
        <v>3.7232366391522179E-2</v>
      </c>
      <c r="BX57" s="264">
        <v>3.7940790542642142E-2</v>
      </c>
      <c r="BY57" s="264">
        <v>3.8735702858811574E-2</v>
      </c>
      <c r="BZ57" s="264">
        <v>4.0201142541252122E-2</v>
      </c>
      <c r="CA57" s="264">
        <v>4.1741612932979892E-2</v>
      </c>
      <c r="CB57" s="264">
        <v>4.4588668162643057E-2</v>
      </c>
      <c r="CD57" s="264">
        <v>4.0924039672398202E-2</v>
      </c>
      <c r="CE57" s="264">
        <v>3.8982520898183604E-2</v>
      </c>
      <c r="CF57" s="264">
        <v>3.8014127332068874E-2</v>
      </c>
      <c r="CG57" s="264">
        <v>3.7336441663917877E-2</v>
      </c>
      <c r="CH57" s="264">
        <v>3.7327492208431526E-2</v>
      </c>
      <c r="CI57" s="264">
        <v>3.7975648774170701E-2</v>
      </c>
      <c r="CJ57" s="264">
        <v>3.9522410822936851E-2</v>
      </c>
      <c r="CK57" s="264">
        <v>4.1364534853291543E-2</v>
      </c>
      <c r="CL57" s="264">
        <v>4.4277956621711204E-2</v>
      </c>
      <c r="CM57" s="264">
        <v>4.6934522479922892E-2</v>
      </c>
      <c r="CN57" s="264">
        <v>5.1478720178260891E-2</v>
      </c>
    </row>
    <row r="58" spans="2:92">
      <c r="B58" s="7" t="s">
        <v>12</v>
      </c>
      <c r="C58" s="31"/>
      <c r="D58" s="33">
        <v>100000</v>
      </c>
      <c r="K58" t="s">
        <v>219</v>
      </c>
      <c r="L58" s="49">
        <f>L54</f>
        <v>0</v>
      </c>
      <c r="M58" s="49">
        <f>M54</f>
        <v>0</v>
      </c>
      <c r="N58" s="49">
        <f>N54</f>
        <v>0</v>
      </c>
      <c r="O58" s="49">
        <f>O54</f>
        <v>0</v>
      </c>
      <c r="P58" s="49">
        <f>P54</f>
        <v>0</v>
      </c>
      <c r="Q58" s="49">
        <f>Q54</f>
        <v>0</v>
      </c>
      <c r="R58" s="49">
        <f>R46</f>
        <v>0</v>
      </c>
      <c r="S58" s="49">
        <f>S46</f>
        <v>0</v>
      </c>
      <c r="T58" s="49">
        <f>T46</f>
        <v>0</v>
      </c>
      <c r="U58" s="49">
        <f>U46</f>
        <v>0</v>
      </c>
      <c r="V58" s="49">
        <f>V46</f>
        <v>0</v>
      </c>
      <c r="AA58" s="264">
        <v>7.9380279200340076E-2</v>
      </c>
      <c r="AB58" s="264">
        <v>7.6298641777781062E-2</v>
      </c>
      <c r="AC58" s="264">
        <v>7.4860676969315962E-2</v>
      </c>
      <c r="AD58" s="264">
        <v>7.386996313224535E-2</v>
      </c>
      <c r="AE58" s="264">
        <v>7.3943845302352443E-2</v>
      </c>
      <c r="AF58" s="264">
        <v>7.5136732546924628E-2</v>
      </c>
      <c r="AG58" s="264">
        <v>7.7601965638741444E-2</v>
      </c>
      <c r="AH58" s="264">
        <v>8.0594271026008607E-2</v>
      </c>
      <c r="AI58" s="264">
        <v>8.5463754735999042E-2</v>
      </c>
      <c r="AJ58" s="264">
        <v>8.989843742800066E-2</v>
      </c>
      <c r="AK58" s="264">
        <v>9.7074464665871746E-2</v>
      </c>
      <c r="AQ58" s="264">
        <v>7.6625880610767902E-2</v>
      </c>
      <c r="AR58" s="264">
        <v>7.534798951735161E-2</v>
      </c>
      <c r="AS58" s="264">
        <v>7.4829552696304827E-2</v>
      </c>
      <c r="AT58" s="264">
        <v>7.4698786306044887E-2</v>
      </c>
      <c r="AU58" s="264">
        <v>7.4937361123798354E-2</v>
      </c>
      <c r="AV58" s="264">
        <v>7.560262379167472E-2</v>
      </c>
      <c r="AW58" s="264">
        <v>7.6672448785793504E-2</v>
      </c>
      <c r="AX58" s="264">
        <v>7.8185604103220577E-2</v>
      </c>
      <c r="AY58" s="264">
        <v>8.0906078752391683E-2</v>
      </c>
      <c r="AZ58" s="264">
        <v>8.3672333063474921E-2</v>
      </c>
      <c r="BA58" s="264">
        <v>8.8555591953886473E-2</v>
      </c>
      <c r="BC58" s="264">
        <v>7.5936625091616042E-2</v>
      </c>
      <c r="BD58" s="264">
        <v>7.4644640120031386E-2</v>
      </c>
      <c r="BE58" s="264">
        <v>7.4121638880712312E-2</v>
      </c>
      <c r="BF58" s="264">
        <v>7.3983336195437538E-2</v>
      </c>
      <c r="BG58" s="264">
        <v>7.4221006329452971E-2</v>
      </c>
      <c r="BH58" s="264">
        <v>7.4885221930359375E-2</v>
      </c>
      <c r="BI58" s="264">
        <v>7.5962128482967517E-2</v>
      </c>
      <c r="BJ58" s="264">
        <v>7.7479653527358555E-2</v>
      </c>
      <c r="BK58" s="264">
        <v>8.0214377975831544E-2</v>
      </c>
      <c r="BL58" s="264">
        <v>8.3005145372387179E-2</v>
      </c>
      <c r="BM58" s="264">
        <v>8.7913898545597891E-2</v>
      </c>
      <c r="BR58" s="264">
        <v>7.5244320983574184E-2</v>
      </c>
      <c r="BS58" s="264">
        <v>7.3934701130409966E-2</v>
      </c>
      <c r="BT58" s="264">
        <v>7.3406419928669281E-2</v>
      </c>
      <c r="BU58" s="264">
        <v>7.3262892677568942E-2</v>
      </c>
      <c r="BV58" s="264">
        <v>7.3496606627201977E-2</v>
      </c>
      <c r="BW58" s="264">
        <v>7.4160586926063823E-2</v>
      </c>
      <c r="BX58" s="264">
        <v>7.5243927179129366E-2</v>
      </c>
      <c r="BY58" s="264">
        <v>7.676666408753012E-2</v>
      </c>
      <c r="BZ58" s="264">
        <v>7.951722423397263E-2</v>
      </c>
      <c r="CA58" s="264">
        <v>8.2332910341768373E-2</v>
      </c>
      <c r="CB58" s="264">
        <v>8.7274203127213165E-2</v>
      </c>
      <c r="CD58" s="264">
        <v>8.1513776738661198E-2</v>
      </c>
      <c r="CE58" s="264">
        <v>7.7646599178426617E-2</v>
      </c>
      <c r="CF58" s="264">
        <v>7.5717722714242347E-2</v>
      </c>
      <c r="CG58" s="264">
        <v>7.4367887294893256E-2</v>
      </c>
      <c r="CH58" s="264">
        <v>7.4350061490737876E-2</v>
      </c>
      <c r="CI58" s="264">
        <v>7.5641079924262528E-2</v>
      </c>
      <c r="CJ58" s="264">
        <v>7.728825912946051E-2</v>
      </c>
      <c r="CK58" s="264">
        <v>8.0696672665334576E-2</v>
      </c>
      <c r="CL58" s="264">
        <v>8.5870274394635487E-2</v>
      </c>
      <c r="CM58" s="264">
        <v>9.0331483081219147E-2</v>
      </c>
      <c r="CN58" s="264">
        <v>9.7359666953346094E-2</v>
      </c>
    </row>
    <row r="59" spans="2:92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s="264" t="s">
        <v>31</v>
      </c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N59" t="s">
        <v>89</v>
      </c>
      <c r="AQ59" s="264" t="s">
        <v>31</v>
      </c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C59" s="264" t="s">
        <v>31</v>
      </c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O59" t="s">
        <v>89</v>
      </c>
      <c r="BR59" s="264" t="s">
        <v>31</v>
      </c>
      <c r="BS59" s="264"/>
      <c r="BT59" s="264"/>
      <c r="BU59" s="264"/>
      <c r="BV59" s="264"/>
      <c r="BW59" s="264"/>
      <c r="BX59" s="264"/>
      <c r="BY59" s="264"/>
      <c r="BZ59" s="264"/>
      <c r="CA59" s="264"/>
      <c r="CB59" s="264"/>
      <c r="CD59" s="264" t="s">
        <v>31</v>
      </c>
      <c r="CE59" s="264"/>
      <c r="CF59" s="264"/>
      <c r="CG59" s="264"/>
      <c r="CH59" s="264"/>
      <c r="CI59" s="264"/>
      <c r="CJ59" s="264"/>
      <c r="CK59" s="264"/>
      <c r="CL59" s="264"/>
      <c r="CM59" s="264"/>
      <c r="CN59" s="264"/>
    </row>
    <row r="60" spans="2:92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>L52</f>
        <v>0.93783084196211497</v>
      </c>
      <c r="M60" s="78">
        <f>M52</f>
        <v>0.9525250595146586</v>
      </c>
      <c r="N60" s="78">
        <f>N52</f>
        <v>0.9621378809473865</v>
      </c>
      <c r="O60" s="78">
        <f>O52</f>
        <v>0.97580128526763166</v>
      </c>
      <c r="P60" s="78">
        <f>P52</f>
        <v>0.98642410226775057</v>
      </c>
      <c r="Q60" s="78">
        <f>Q52</f>
        <v>1</v>
      </c>
      <c r="R60" s="78">
        <f>R52</f>
        <v>1.0159173094247689</v>
      </c>
      <c r="S60" s="78">
        <f>S52</f>
        <v>1.0286587116064256</v>
      </c>
      <c r="T60" s="78">
        <f>T52</f>
        <v>1.0464573763345759</v>
      </c>
      <c r="U60" s="78">
        <f>U52</f>
        <v>1.061404861051086</v>
      </c>
      <c r="V60" s="67">
        <f>V52</f>
        <v>1.0846836371535387</v>
      </c>
      <c r="X60" t="s">
        <v>25</v>
      </c>
      <c r="Y60" t="s">
        <v>30</v>
      </c>
      <c r="Z60" t="s">
        <v>4</v>
      </c>
      <c r="AA60" s="264">
        <v>0.93783084196211497</v>
      </c>
      <c r="AB60" s="264">
        <v>0.9525250595146586</v>
      </c>
      <c r="AC60" s="264">
        <v>0.9621378809473865</v>
      </c>
      <c r="AD60" s="264">
        <v>0.97580128526763166</v>
      </c>
      <c r="AE60" s="264">
        <v>0.98642410226775057</v>
      </c>
      <c r="AF60" s="264">
        <v>1</v>
      </c>
      <c r="AG60" s="264">
        <v>1.0159173094247689</v>
      </c>
      <c r="AH60" s="264">
        <v>1.0286587116064256</v>
      </c>
      <c r="AI60" s="264">
        <v>1.0464573763345759</v>
      </c>
      <c r="AJ60" s="264">
        <v>1.061404861051086</v>
      </c>
      <c r="AK60" s="264">
        <v>1.0846836371535387</v>
      </c>
      <c r="AN60" t="s">
        <v>25</v>
      </c>
      <c r="AO60" t="s">
        <v>30</v>
      </c>
      <c r="AP60" t="s">
        <v>4</v>
      </c>
      <c r="AQ60" s="264">
        <v>0.93783084196211497</v>
      </c>
      <c r="AR60" s="264">
        <v>0.9525250595146586</v>
      </c>
      <c r="AS60" s="264">
        <v>0.9621378809473865</v>
      </c>
      <c r="AT60" s="264">
        <v>0.97580128526763166</v>
      </c>
      <c r="AU60" s="264">
        <v>0.98642410226775057</v>
      </c>
      <c r="AV60" s="264">
        <v>1</v>
      </c>
      <c r="AW60" s="264">
        <v>1.0159173094247689</v>
      </c>
      <c r="AX60" s="264">
        <v>1.0286587116064256</v>
      </c>
      <c r="AY60" s="264">
        <v>1.0464573763345759</v>
      </c>
      <c r="AZ60" s="264">
        <v>1.061404861051086</v>
      </c>
      <c r="BA60" s="264">
        <v>1.0846836371535387</v>
      </c>
      <c r="BC60" s="264">
        <v>0.93783084196211497</v>
      </c>
      <c r="BD60" s="264">
        <v>0.9525250595146586</v>
      </c>
      <c r="BE60" s="264">
        <v>0.9621378809473865</v>
      </c>
      <c r="BF60" s="264">
        <v>0.97580128526763166</v>
      </c>
      <c r="BG60" s="264">
        <v>0.98642410226775057</v>
      </c>
      <c r="BH60" s="264">
        <v>1</v>
      </c>
      <c r="BI60" s="264">
        <v>1.0159173094247689</v>
      </c>
      <c r="BJ60" s="264">
        <v>1.0286587116064256</v>
      </c>
      <c r="BK60" s="264">
        <v>1.0464573763345759</v>
      </c>
      <c r="BL60" s="264">
        <v>1.061404861051086</v>
      </c>
      <c r="BM60" s="264">
        <v>1.0846836371535387</v>
      </c>
      <c r="BO60" t="s">
        <v>25</v>
      </c>
      <c r="BP60" t="s">
        <v>30</v>
      </c>
      <c r="BQ60" t="s">
        <v>4</v>
      </c>
      <c r="BR60" s="264">
        <v>0.93783084196211497</v>
      </c>
      <c r="BS60" s="264">
        <v>0.9525250595146586</v>
      </c>
      <c r="BT60" s="264">
        <v>0.9621378809473865</v>
      </c>
      <c r="BU60" s="264">
        <v>0.97580128526763166</v>
      </c>
      <c r="BV60" s="264">
        <v>0.98642410226775057</v>
      </c>
      <c r="BW60" s="264">
        <v>1</v>
      </c>
      <c r="BX60" s="264">
        <v>1.0159173094247689</v>
      </c>
      <c r="BY60" s="264">
        <v>1.0286587116064256</v>
      </c>
      <c r="BZ60" s="264">
        <v>1.0464573763345759</v>
      </c>
      <c r="CA60" s="264">
        <v>1.061404861051086</v>
      </c>
      <c r="CB60" s="264">
        <v>1.0846836371535387</v>
      </c>
      <c r="CD60" s="264">
        <v>0.93783084196211497</v>
      </c>
      <c r="CE60" s="264">
        <v>0.9525250595146586</v>
      </c>
      <c r="CF60" s="264">
        <v>0.9621378809473865</v>
      </c>
      <c r="CG60" s="264">
        <v>0.97580128526763166</v>
      </c>
      <c r="CH60" s="264">
        <v>0.98642410226775057</v>
      </c>
      <c r="CI60" s="264">
        <v>1</v>
      </c>
      <c r="CJ60" s="264">
        <v>1.0159173094247689</v>
      </c>
      <c r="CK60" s="264">
        <v>1.0286587116064256</v>
      </c>
      <c r="CL60" s="264">
        <v>1.0464573763345759</v>
      </c>
      <c r="CM60" s="264">
        <v>1.061404861051086</v>
      </c>
      <c r="CN60" s="264">
        <v>1.0846836371535387</v>
      </c>
    </row>
    <row r="61" spans="2:92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_xll.qlBlackVolTermStructureBlackVol(VolSurface_EURGBP!$C$32,$J61,L$60,TRUE)</f>
        <v>8.782467760775528E-2</v>
      </c>
      <c r="M61" s="89">
        <f>_xll.qlBlackVolTermStructureBlackVol(VolSurface_EURGBP!$C$32,$J61,M$60,TRUE)</f>
        <v>8.1768010764569313E-2</v>
      </c>
      <c r="N61" s="89">
        <f>_xll.qlBlackVolTermStructureBlackVol(VolSurface_EURGBP!$C$32,$J61,N$60,TRUE)</f>
        <v>7.8382699933503025E-2</v>
      </c>
      <c r="O61" s="89">
        <f>_xll.qlBlackVolTermStructureBlackVol(VolSurface_EURGBP!$C$32,$J61,O$60,TRUE)</f>
        <v>7.4838744703595875E-2</v>
      </c>
      <c r="P61" s="89">
        <f>_xll.qlBlackVolTermStructureBlackVol(VolSurface_EURGBP!$C$32,$J61,P$60,TRUE)</f>
        <v>7.3541126252439859E-2</v>
      </c>
      <c r="Q61" s="89">
        <f>_xll.qlBlackVolTermStructureBlackVol(VolSurface_EURGBP!$C$32,$J61,Q$60,TRUE)</f>
        <v>7.4156369822302767E-2</v>
      </c>
      <c r="R61" s="89">
        <f>_xll.qlBlackVolTermStructureBlackVol(VolSurface_EURGBP!$C$32,$J61,R$60,TRUE)</f>
        <v>7.7844141337323633E-2</v>
      </c>
      <c r="S61" s="89">
        <f>_xll.qlBlackVolTermStructureBlackVol(VolSurface_EURGBP!$C$32,$J61,S$60,TRUE)</f>
        <v>8.2339995846528347E-2</v>
      </c>
      <c r="T61" s="89">
        <f>_xll.qlBlackVolTermStructureBlackVol(VolSurface_EURGBP!$C$32,$J61,T$60,TRUE)</f>
        <v>8.9754362507815058E-2</v>
      </c>
      <c r="U61" s="89">
        <f>_xll.qlBlackVolTermStructureBlackVol(VolSurface_EURGBP!$C$32,$J61,U$60,TRUE)</f>
        <v>9.6397484197662239E-2</v>
      </c>
      <c r="V61" s="90">
        <f>_xll.qlBlackVolTermStructureBlackVol(VolSurface_EURGBP!$C$32,$J61,V$60,TRUE)</f>
        <v>0.10686491174886141</v>
      </c>
      <c r="X61" t="s">
        <v>22</v>
      </c>
      <c r="Y61">
        <v>43049</v>
      </c>
      <c r="Z61" t="s">
        <v>147</v>
      </c>
      <c r="AA61" s="264">
        <v>8.7824677607947224E-2</v>
      </c>
      <c r="AB61" s="264">
        <v>8.1768010764717014E-2</v>
      </c>
      <c r="AC61" s="264">
        <v>7.83826999336181E-2</v>
      </c>
      <c r="AD61" s="264">
        <v>7.4838744703660268E-2</v>
      </c>
      <c r="AE61" s="264">
        <v>7.3541126252464797E-2</v>
      </c>
      <c r="AF61" s="264">
        <v>7.4156369822287543E-2</v>
      </c>
      <c r="AG61" s="264">
        <v>7.7844141337286135E-2</v>
      </c>
      <c r="AH61" s="264">
        <v>8.2339995846488892E-2</v>
      </c>
      <c r="AI61" s="264">
        <v>8.9754362507784943E-2</v>
      </c>
      <c r="AJ61" s="264">
        <v>9.6397484197644476E-2</v>
      </c>
      <c r="AK61" s="264">
        <v>0.10686491174886535</v>
      </c>
      <c r="AN61" t="s">
        <v>22</v>
      </c>
      <c r="AO61">
        <v>43049</v>
      </c>
      <c r="AP61" t="s">
        <v>147</v>
      </c>
      <c r="AQ61" s="264">
        <v>8.7824677607947224E-2</v>
      </c>
      <c r="AR61" s="264">
        <v>8.1768010764717014E-2</v>
      </c>
      <c r="AS61" s="264">
        <v>7.83826999336181E-2</v>
      </c>
      <c r="AT61" s="264">
        <v>7.4838744703660268E-2</v>
      </c>
      <c r="AU61" s="264">
        <v>7.3541126252464797E-2</v>
      </c>
      <c r="AV61" s="264">
        <v>7.4156369822287543E-2</v>
      </c>
      <c r="AW61" s="264">
        <v>7.7844141337286135E-2</v>
      </c>
      <c r="AX61" s="264">
        <v>8.2339995846488892E-2</v>
      </c>
      <c r="AY61" s="264">
        <v>8.9754362507784943E-2</v>
      </c>
      <c r="AZ61" s="264">
        <v>9.6397484197644476E-2</v>
      </c>
      <c r="BA61" s="264">
        <v>0.10686491174886535</v>
      </c>
      <c r="BC61" s="264">
        <v>8.7824677607947224E-2</v>
      </c>
      <c r="BD61" s="264">
        <v>8.1768010764717014E-2</v>
      </c>
      <c r="BE61" s="264">
        <v>7.83826999336181E-2</v>
      </c>
      <c r="BF61" s="264">
        <v>7.4838744703660268E-2</v>
      </c>
      <c r="BG61" s="264">
        <v>7.3541126252464797E-2</v>
      </c>
      <c r="BH61" s="264">
        <v>7.4156369822287543E-2</v>
      </c>
      <c r="BI61" s="264">
        <v>7.7844141337286135E-2</v>
      </c>
      <c r="BJ61" s="264">
        <v>8.2339995846488892E-2</v>
      </c>
      <c r="BK61" s="264">
        <v>8.9754362507784943E-2</v>
      </c>
      <c r="BL61" s="264">
        <v>9.6397484197644476E-2</v>
      </c>
      <c r="BM61" s="264">
        <v>0.10686491174886535</v>
      </c>
      <c r="BO61" t="s">
        <v>22</v>
      </c>
      <c r="BP61">
        <v>43049</v>
      </c>
      <c r="BQ61" t="s">
        <v>147</v>
      </c>
      <c r="BR61" s="264">
        <v>8.7824677607947224E-2</v>
      </c>
      <c r="BS61" s="264">
        <v>8.1768010764717014E-2</v>
      </c>
      <c r="BT61" s="264">
        <v>7.83826999336181E-2</v>
      </c>
      <c r="BU61" s="264">
        <v>7.4838744703660268E-2</v>
      </c>
      <c r="BV61" s="264">
        <v>7.3541126252464797E-2</v>
      </c>
      <c r="BW61" s="264">
        <v>7.4156369822287543E-2</v>
      </c>
      <c r="BX61" s="264">
        <v>7.7844141337286135E-2</v>
      </c>
      <c r="BY61" s="264">
        <v>8.2339995846488892E-2</v>
      </c>
      <c r="BZ61" s="264">
        <v>8.9754362507784943E-2</v>
      </c>
      <c r="CA61" s="264">
        <v>9.6397484197644476E-2</v>
      </c>
      <c r="CB61" s="264">
        <v>0.10686491174886535</v>
      </c>
      <c r="CD61" s="264">
        <v>8.7824677607947224E-2</v>
      </c>
      <c r="CE61" s="264">
        <v>8.1768010764717014E-2</v>
      </c>
      <c r="CF61" s="264">
        <v>7.83826999336181E-2</v>
      </c>
      <c r="CG61" s="264">
        <v>7.4838744703660268E-2</v>
      </c>
      <c r="CH61" s="264">
        <v>7.3541126252464797E-2</v>
      </c>
      <c r="CI61" s="264">
        <v>7.4156369822287543E-2</v>
      </c>
      <c r="CJ61" s="264">
        <v>7.7844141337286135E-2</v>
      </c>
      <c r="CK61" s="264">
        <v>8.2339995846488892E-2</v>
      </c>
      <c r="CL61" s="264">
        <v>8.9754362507784943E-2</v>
      </c>
      <c r="CM61" s="264">
        <v>9.6397484197644476E-2</v>
      </c>
      <c r="CN61" s="264">
        <v>0.10686491174886535</v>
      </c>
    </row>
    <row r="62" spans="2:92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242">
        <f>_xll.qlBlackVolTermStructureBlackVol(VolSurface_EURGBP!$C$32,$J62,L$60,TRUE)</f>
        <v>7.9615494253410732E-2</v>
      </c>
      <c r="M62" s="92">
        <f>_xll.qlBlackVolTermStructureBlackVol(VolSurface_EURGBP!$C$32,$J62,M$60,TRUE)</f>
        <v>7.6626762020780184E-2</v>
      </c>
      <c r="N62" s="92">
        <f>_xll.qlBlackVolTermStructureBlackVol(VolSurface_EURGBP!$C$32,$J62,N$60,TRUE)</f>
        <v>7.5222361878135649E-2</v>
      </c>
      <c r="O62" s="92">
        <f>_xll.qlBlackVolTermStructureBlackVol(VolSurface_EURGBP!$C$32,$J62,O$60,TRUE)</f>
        <v>7.4167841421392197E-2</v>
      </c>
      <c r="P62" s="92">
        <f>_xll.qlBlackVolTermStructureBlackVol(VolSurface_EURGBP!$C$32,$J62,P$60,TRUE)</f>
        <v>7.420703772154931E-2</v>
      </c>
      <c r="Q62" s="92">
        <f>_xll.qlBlackVolTermStructureBlackVol(VolSurface_EURGBP!$C$32,$J62,Q$60,TRUE)</f>
        <v>7.5357265045065402E-2</v>
      </c>
      <c r="R62" s="92">
        <f>_xll.qlBlackVolTermStructureBlackVol(VolSurface_EURGBP!$C$32,$J62,R$60,TRUE)</f>
        <v>7.8054174387966371E-2</v>
      </c>
      <c r="S62" s="92">
        <f>_xll.qlBlackVolTermStructureBlackVol(VolSurface_EURGBP!$C$32,$J62,S$60,TRUE)</f>
        <v>8.0981882654651394E-2</v>
      </c>
      <c r="T62" s="92">
        <f>_xll.qlBlackVolTermStructureBlackVol(VolSurface_EURGBP!$C$32,$J62,T$60,TRUE)</f>
        <v>8.5779696164909505E-2</v>
      </c>
      <c r="U62" s="92">
        <f>_xll.qlBlackVolTermStructureBlackVol(VolSurface_EURGBP!$C$32,$J62,U$60,TRUE)</f>
        <v>9.0165294443121075E-2</v>
      </c>
      <c r="V62" s="93">
        <f>_xll.qlBlackVolTermStructureBlackVol(VolSurface_EURGBP!$C$32,$J62,V$60,TRUE)</f>
        <v>9.7257963350684901E-2</v>
      </c>
      <c r="X62" t="s">
        <v>29</v>
      </c>
      <c r="Y62">
        <v>43110</v>
      </c>
      <c r="Z62" t="s">
        <v>148</v>
      </c>
      <c r="AA62" s="264">
        <v>7.9615494253361688E-2</v>
      </c>
      <c r="AB62" s="264">
        <v>7.6626762020742312E-2</v>
      </c>
      <c r="AC62" s="264">
        <v>7.5222361878106103E-2</v>
      </c>
      <c r="AD62" s="264">
        <v>7.4167841421375363E-2</v>
      </c>
      <c r="AE62" s="264">
        <v>7.4207037721542371E-2</v>
      </c>
      <c r="AF62" s="264">
        <v>7.5357265045069913E-2</v>
      </c>
      <c r="AG62" s="264">
        <v>7.8054174387981401E-2</v>
      </c>
      <c r="AH62" s="264">
        <v>8.0981882654671988E-2</v>
      </c>
      <c r="AI62" s="264">
        <v>8.5779696164935304E-2</v>
      </c>
      <c r="AJ62" s="264">
        <v>9.0165294443149357E-2</v>
      </c>
      <c r="AK62" s="264">
        <v>9.725796335071521E-2</v>
      </c>
      <c r="AN62" t="s">
        <v>29</v>
      </c>
      <c r="AO62">
        <v>43110</v>
      </c>
      <c r="AP62" t="s">
        <v>148</v>
      </c>
      <c r="AQ62" s="264">
        <v>7.9615494253361688E-2</v>
      </c>
      <c r="AR62" s="264">
        <v>7.6626762020742312E-2</v>
      </c>
      <c r="AS62" s="264">
        <v>7.5222361878106103E-2</v>
      </c>
      <c r="AT62" s="264">
        <v>7.4167841421375363E-2</v>
      </c>
      <c r="AU62" s="264">
        <v>7.4207037721542371E-2</v>
      </c>
      <c r="AV62" s="264">
        <v>7.5357265045069913E-2</v>
      </c>
      <c r="AW62" s="264">
        <v>7.8054174387981401E-2</v>
      </c>
      <c r="AX62" s="264">
        <v>8.0981882654671988E-2</v>
      </c>
      <c r="AY62" s="264">
        <v>8.5779696164935304E-2</v>
      </c>
      <c r="AZ62" s="264">
        <v>9.0165294443149357E-2</v>
      </c>
      <c r="BA62" s="264">
        <v>9.725796335071521E-2</v>
      </c>
      <c r="BC62" s="264">
        <v>7.9615494253361688E-2</v>
      </c>
      <c r="BD62" s="264">
        <v>7.6626762020742312E-2</v>
      </c>
      <c r="BE62" s="264">
        <v>7.5222361878106103E-2</v>
      </c>
      <c r="BF62" s="264">
        <v>7.4167841421375363E-2</v>
      </c>
      <c r="BG62" s="264">
        <v>7.4207037721542371E-2</v>
      </c>
      <c r="BH62" s="264">
        <v>7.5357265045069913E-2</v>
      </c>
      <c r="BI62" s="264">
        <v>7.8054174387981401E-2</v>
      </c>
      <c r="BJ62" s="264">
        <v>8.0981882654671988E-2</v>
      </c>
      <c r="BK62" s="264">
        <v>8.5779696164935304E-2</v>
      </c>
      <c r="BL62" s="264">
        <v>9.0165294443149357E-2</v>
      </c>
      <c r="BM62" s="264">
        <v>9.725796335071521E-2</v>
      </c>
      <c r="BO62" t="s">
        <v>29</v>
      </c>
      <c r="BP62">
        <v>43110</v>
      </c>
      <c r="BQ62" t="s">
        <v>148</v>
      </c>
      <c r="BR62" s="264">
        <v>7.9615494253361688E-2</v>
      </c>
      <c r="BS62" s="264">
        <v>7.6626762020742312E-2</v>
      </c>
      <c r="BT62" s="264">
        <v>7.5222361878106103E-2</v>
      </c>
      <c r="BU62" s="264">
        <v>7.4167841421375363E-2</v>
      </c>
      <c r="BV62" s="264">
        <v>7.4207037721542371E-2</v>
      </c>
      <c r="BW62" s="264">
        <v>7.5357265045069913E-2</v>
      </c>
      <c r="BX62" s="264">
        <v>7.8054174387981401E-2</v>
      </c>
      <c r="BY62" s="264">
        <v>8.0981882654671988E-2</v>
      </c>
      <c r="BZ62" s="264">
        <v>8.5779696164935304E-2</v>
      </c>
      <c r="CA62" s="264">
        <v>9.0165294443149357E-2</v>
      </c>
      <c r="CB62" s="264">
        <v>9.725796335071521E-2</v>
      </c>
      <c r="CD62" s="264">
        <v>7.9615494253361688E-2</v>
      </c>
      <c r="CE62" s="264">
        <v>7.6626762020742312E-2</v>
      </c>
      <c r="CF62" s="264">
        <v>7.5222361878106103E-2</v>
      </c>
      <c r="CG62" s="264">
        <v>7.4167841421375363E-2</v>
      </c>
      <c r="CH62" s="264">
        <v>7.4207037721542371E-2</v>
      </c>
      <c r="CI62" s="264">
        <v>7.5357265045069913E-2</v>
      </c>
      <c r="CJ62" s="264">
        <v>7.8054174387981401E-2</v>
      </c>
      <c r="CK62" s="264">
        <v>8.0981882654671988E-2</v>
      </c>
      <c r="CL62" s="264">
        <v>8.5779696164935304E-2</v>
      </c>
      <c r="CM62" s="264">
        <v>9.0165294443149357E-2</v>
      </c>
      <c r="CN62" s="264">
        <v>9.725796335071521E-2</v>
      </c>
    </row>
    <row r="63" spans="2:92">
      <c r="B63" s="10" t="s">
        <v>17</v>
      </c>
      <c r="C63" s="26"/>
      <c r="D63" s="218" t="str">
        <f>_xll.qlRealMCSimulation(,D53,B69:B92,B69:B92,D58,D59,D60,D61,D62)</f>
        <v>obj_00403#0003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_xll.qlBlackVolTermStructureBlackVol(VolSurface_EURGBP!$C$32,$J63,L$60,TRUE)</f>
        <v>7.9359586068169188E-2</v>
      </c>
      <c r="M63" s="92">
        <f>_xll.qlBlackVolTermStructureBlackVol(VolSurface_EURGBP!$C$32,$J63,M$60,TRUE)</f>
        <v>7.8071507087849684E-2</v>
      </c>
      <c r="N63" s="92">
        <f>_xll.qlBlackVolTermStructureBlackVol(VolSurface_EURGBP!$C$32,$J63,N$60,TRUE)</f>
        <v>7.7600147180117499E-2</v>
      </c>
      <c r="O63" s="92">
        <f>_xll.qlBlackVolTermStructureBlackVol(VolSurface_EURGBP!$C$32,$J63,O$60,TRUE)</f>
        <v>7.7472483065456968E-2</v>
      </c>
      <c r="P63" s="92">
        <f>_xll.qlBlackVolTermStructureBlackVol(VolSurface_EURGBP!$C$32,$J63,P$60,TRUE)</f>
        <v>7.7816287336272216E-2</v>
      </c>
      <c r="Q63" s="92">
        <f>_xll.qlBlackVolTermStructureBlackVol(VolSurface_EURGBP!$C$32,$J63,Q$60,TRUE)</f>
        <v>7.8787763519221551E-2</v>
      </c>
      <c r="R63" s="92">
        <f>_xll.qlBlackVolTermStructureBlackVol(VolSurface_EURGBP!$C$32,$J63,R$60,TRUE)</f>
        <v>8.0588226710300789E-2</v>
      </c>
      <c r="S63" s="92">
        <f>_xll.qlBlackVolTermStructureBlackVol(VolSurface_EURGBP!$C$32,$J63,S$60,TRUE)</f>
        <v>8.2442360804937206E-2</v>
      </c>
      <c r="T63" s="92">
        <f>_xll.qlBlackVolTermStructureBlackVol(VolSurface_EURGBP!$C$32,$J63,T$60,TRUE)</f>
        <v>8.5480476853292298E-2</v>
      </c>
      <c r="U63" s="92">
        <f>_xll.qlBlackVolTermStructureBlackVol(VolSurface_EURGBP!$C$32,$J63,U$60,TRUE)</f>
        <v>8.8309992551760336E-2</v>
      </c>
      <c r="V63" s="93">
        <f>_xll.qlBlackVolTermStructureBlackVol(VolSurface_EURGBP!$C$32,$J63,V$60,TRUE)</f>
        <v>9.3011915144541005E-2</v>
      </c>
      <c r="X63" t="s">
        <v>32</v>
      </c>
      <c r="Y63">
        <v>43200</v>
      </c>
      <c r="Z63" t="s">
        <v>149</v>
      </c>
      <c r="AA63" s="264">
        <v>7.9359586068159807E-2</v>
      </c>
      <c r="AB63" s="264">
        <v>7.807150708784083E-2</v>
      </c>
      <c r="AC63" s="264">
        <v>7.7600147180109311E-2</v>
      </c>
      <c r="AD63" s="264">
        <v>7.7472483065450376E-2</v>
      </c>
      <c r="AE63" s="264">
        <v>7.7816287336267193E-2</v>
      </c>
      <c r="AF63" s="264">
        <v>7.8787763519219081E-2</v>
      </c>
      <c r="AG63" s="264">
        <v>8.0588226710301664E-2</v>
      </c>
      <c r="AH63" s="264">
        <v>8.2442360804940773E-2</v>
      </c>
      <c r="AI63" s="264">
        <v>8.5480476853299694E-2</v>
      </c>
      <c r="AJ63" s="264">
        <v>8.8309992551770813E-2</v>
      </c>
      <c r="AK63" s="264">
        <v>9.3011915144555729E-2</v>
      </c>
      <c r="AN63" t="s">
        <v>32</v>
      </c>
      <c r="AO63">
        <v>43200</v>
      </c>
      <c r="AP63" t="s">
        <v>149</v>
      </c>
      <c r="AQ63" s="264">
        <v>7.9359586068159807E-2</v>
      </c>
      <c r="AR63" s="264">
        <v>7.807150708784083E-2</v>
      </c>
      <c r="AS63" s="264">
        <v>7.7600147180109311E-2</v>
      </c>
      <c r="AT63" s="264">
        <v>7.7472483065450376E-2</v>
      </c>
      <c r="AU63" s="264">
        <v>7.7816287336267193E-2</v>
      </c>
      <c r="AV63" s="264">
        <v>7.8787763519219081E-2</v>
      </c>
      <c r="AW63" s="264">
        <v>8.0588226710301664E-2</v>
      </c>
      <c r="AX63" s="264">
        <v>8.2442360804940773E-2</v>
      </c>
      <c r="AY63" s="264">
        <v>8.5480476853299694E-2</v>
      </c>
      <c r="AZ63" s="264">
        <v>8.8309992551770813E-2</v>
      </c>
      <c r="BA63" s="264">
        <v>9.3011915144555729E-2</v>
      </c>
      <c r="BC63" s="264">
        <v>7.9359586068159807E-2</v>
      </c>
      <c r="BD63" s="264">
        <v>7.807150708784083E-2</v>
      </c>
      <c r="BE63" s="264">
        <v>7.7600147180109311E-2</v>
      </c>
      <c r="BF63" s="264">
        <v>7.7472483065450376E-2</v>
      </c>
      <c r="BG63" s="264">
        <v>7.7816287336267193E-2</v>
      </c>
      <c r="BH63" s="264">
        <v>7.8787763519219081E-2</v>
      </c>
      <c r="BI63" s="264">
        <v>8.0588226710301664E-2</v>
      </c>
      <c r="BJ63" s="264">
        <v>8.2442360804940773E-2</v>
      </c>
      <c r="BK63" s="264">
        <v>8.5480476853299694E-2</v>
      </c>
      <c r="BL63" s="264">
        <v>8.8309992551770813E-2</v>
      </c>
      <c r="BM63" s="264">
        <v>9.3011915144555729E-2</v>
      </c>
      <c r="BO63" t="s">
        <v>32</v>
      </c>
      <c r="BP63">
        <v>43200</v>
      </c>
      <c r="BQ63" t="s">
        <v>149</v>
      </c>
      <c r="BR63" s="264">
        <v>7.9359586068159807E-2</v>
      </c>
      <c r="BS63" s="264">
        <v>7.807150708784083E-2</v>
      </c>
      <c r="BT63" s="264">
        <v>7.7600147180109311E-2</v>
      </c>
      <c r="BU63" s="264">
        <v>7.7472483065450376E-2</v>
      </c>
      <c r="BV63" s="264">
        <v>7.7816287336267193E-2</v>
      </c>
      <c r="BW63" s="264">
        <v>7.8787763519219081E-2</v>
      </c>
      <c r="BX63" s="264">
        <v>8.0588226710301664E-2</v>
      </c>
      <c r="BY63" s="264">
        <v>8.2442360804940773E-2</v>
      </c>
      <c r="BZ63" s="264">
        <v>8.5480476853299694E-2</v>
      </c>
      <c r="CA63" s="264">
        <v>8.8309992551770813E-2</v>
      </c>
      <c r="CB63" s="264">
        <v>9.3011915144555729E-2</v>
      </c>
      <c r="CD63" s="264">
        <v>7.9359586068159807E-2</v>
      </c>
      <c r="CE63" s="264">
        <v>7.807150708784083E-2</v>
      </c>
      <c r="CF63" s="264">
        <v>7.7600147180109311E-2</v>
      </c>
      <c r="CG63" s="264">
        <v>7.7472483065450376E-2</v>
      </c>
      <c r="CH63" s="264">
        <v>7.7816287336267193E-2</v>
      </c>
      <c r="CI63" s="264">
        <v>7.8787763519219081E-2</v>
      </c>
      <c r="CJ63" s="264">
        <v>8.0588226710301664E-2</v>
      </c>
      <c r="CK63" s="264">
        <v>8.2442360804940773E-2</v>
      </c>
      <c r="CL63" s="264">
        <v>8.5480476853299694E-2</v>
      </c>
      <c r="CM63" s="264">
        <v>8.8309992551770813E-2</v>
      </c>
      <c r="CN63" s="264">
        <v>9.3011915144555729E-2</v>
      </c>
    </row>
    <row r="64" spans="2:92">
      <c r="B64" s="13" t="s">
        <v>18</v>
      </c>
      <c r="C64" s="24"/>
      <c r="D64" s="235" t="s">
        <v>164</v>
      </c>
      <c r="E64" t="s">
        <v>252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_xll.qlBlackVolTermStructureBlackVol(VolSurface_EURGBP!$C$32,$J64,L$60,TRUE)</f>
        <v>7.9134361228162323E-2</v>
      </c>
      <c r="M64" s="92">
        <f>_xll.qlBlackVolTermStructureBlackVol(VolSurface_EURGBP!$C$32,$J64,M$60,TRUE)</f>
        <v>7.8553324981467415E-2</v>
      </c>
      <c r="N64" s="92">
        <f>_xll.qlBlackVolTermStructureBlackVol(VolSurface_EURGBP!$C$32,$J64,N$60,TRUE)</f>
        <v>7.8455055532555329E-2</v>
      </c>
      <c r="O64" s="92">
        <f>_xll.qlBlackVolTermStructureBlackVol(VolSurface_EURGBP!$C$32,$J64,O$60,TRUE)</f>
        <v>7.8702272550765909E-2</v>
      </c>
      <c r="P64" s="92">
        <f>_xll.qlBlackVolTermStructureBlackVol(VolSurface_EURGBP!$C$32,$J64,P$60,TRUE)</f>
        <v>7.919763533725023E-2</v>
      </c>
      <c r="Q64" s="92">
        <f>_xll.qlBlackVolTermStructureBlackVol(VolSurface_EURGBP!$C$32,$J64,Q$60,TRUE)</f>
        <v>8.0185112419941543E-2</v>
      </c>
      <c r="R64" s="92">
        <f>_xll.qlBlackVolTermStructureBlackVol(VolSurface_EURGBP!$C$32,$J64,R$60,TRUE)</f>
        <v>8.178184282865221E-2</v>
      </c>
      <c r="S64" s="92">
        <f>_xll.qlBlackVolTermStructureBlackVol(VolSurface_EURGBP!$C$32,$J64,S$60,TRUE)</f>
        <v>8.3339281567009732E-2</v>
      </c>
      <c r="T64" s="92">
        <f>_xll.qlBlackVolTermStructureBlackVol(VolSurface_EURGBP!$C$32,$J64,T$60,TRUE)</f>
        <v>8.5831212309382829E-2</v>
      </c>
      <c r="U64" s="92">
        <f>_xll.qlBlackVolTermStructureBlackVol(VolSurface_EURGBP!$C$32,$J64,U$60,TRUE)</f>
        <v>8.8131987724081817E-2</v>
      </c>
      <c r="V64" s="93">
        <f>_xll.qlBlackVolTermStructureBlackVol(VolSurface_EURGBP!$C$32,$J64,V$60,TRUE)</f>
        <v>9.1957005254379734E-2</v>
      </c>
      <c r="X64" t="s">
        <v>33</v>
      </c>
      <c r="Y64">
        <v>43291</v>
      </c>
      <c r="Z64" t="s">
        <v>150</v>
      </c>
      <c r="AA64" s="264">
        <v>7.9134361228179018E-2</v>
      </c>
      <c r="AB64" s="264">
        <v>7.8553324981477018E-2</v>
      </c>
      <c r="AC64" s="264">
        <v>7.8455055532560644E-2</v>
      </c>
      <c r="AD64" s="264">
        <v>7.8702272550765798E-2</v>
      </c>
      <c r="AE64" s="264">
        <v>7.9197635337246691E-2</v>
      </c>
      <c r="AF64" s="264">
        <v>8.0185112419934396E-2</v>
      </c>
      <c r="AG64" s="264">
        <v>8.1781842828642287E-2</v>
      </c>
      <c r="AH64" s="264">
        <v>8.3339281566998352E-2</v>
      </c>
      <c r="AI64" s="264">
        <v>8.5831212309370936E-2</v>
      </c>
      <c r="AJ64" s="264">
        <v>8.8131987724070215E-2</v>
      </c>
      <c r="AK64" s="264">
        <v>9.1957005254369423E-2</v>
      </c>
      <c r="AN64" t="s">
        <v>33</v>
      </c>
      <c r="AO64">
        <v>43291</v>
      </c>
      <c r="AP64" t="s">
        <v>150</v>
      </c>
      <c r="AQ64" s="264">
        <v>7.9134361228179018E-2</v>
      </c>
      <c r="AR64" s="264">
        <v>7.8553324981477018E-2</v>
      </c>
      <c r="AS64" s="264">
        <v>7.8455055532560644E-2</v>
      </c>
      <c r="AT64" s="264">
        <v>7.8702272550765798E-2</v>
      </c>
      <c r="AU64" s="264">
        <v>7.9197635337246691E-2</v>
      </c>
      <c r="AV64" s="264">
        <v>8.0185112419934396E-2</v>
      </c>
      <c r="AW64" s="264">
        <v>8.1781842828642287E-2</v>
      </c>
      <c r="AX64" s="264">
        <v>8.3339281566998352E-2</v>
      </c>
      <c r="AY64" s="264">
        <v>8.5831212309370936E-2</v>
      </c>
      <c r="AZ64" s="264">
        <v>8.8131987724070215E-2</v>
      </c>
      <c r="BA64" s="264">
        <v>9.1957005254369423E-2</v>
      </c>
      <c r="BC64" s="264">
        <v>7.9134361228179018E-2</v>
      </c>
      <c r="BD64" s="264">
        <v>7.8553324981477018E-2</v>
      </c>
      <c r="BE64" s="264">
        <v>7.8455055532560644E-2</v>
      </c>
      <c r="BF64" s="264">
        <v>7.8702272550765798E-2</v>
      </c>
      <c r="BG64" s="264">
        <v>7.9197635337246691E-2</v>
      </c>
      <c r="BH64" s="264">
        <v>8.0185112419934396E-2</v>
      </c>
      <c r="BI64" s="264">
        <v>8.1781842828642287E-2</v>
      </c>
      <c r="BJ64" s="264">
        <v>8.3339281566998352E-2</v>
      </c>
      <c r="BK64" s="264">
        <v>8.5831212309370936E-2</v>
      </c>
      <c r="BL64" s="264">
        <v>8.8131987724070215E-2</v>
      </c>
      <c r="BM64" s="264">
        <v>9.1957005254369423E-2</v>
      </c>
      <c r="BO64" t="s">
        <v>33</v>
      </c>
      <c r="BP64">
        <v>43291</v>
      </c>
      <c r="BQ64" t="s">
        <v>150</v>
      </c>
      <c r="BR64" s="264">
        <v>7.9134361228179018E-2</v>
      </c>
      <c r="BS64" s="264">
        <v>7.8553324981477018E-2</v>
      </c>
      <c r="BT64" s="264">
        <v>7.8455055532560644E-2</v>
      </c>
      <c r="BU64" s="264">
        <v>7.8702272550765798E-2</v>
      </c>
      <c r="BV64" s="264">
        <v>7.9197635337246691E-2</v>
      </c>
      <c r="BW64" s="264">
        <v>8.0185112419934396E-2</v>
      </c>
      <c r="BX64" s="264">
        <v>8.1781842828642287E-2</v>
      </c>
      <c r="BY64" s="264">
        <v>8.3339281566998352E-2</v>
      </c>
      <c r="BZ64" s="264">
        <v>8.5831212309370936E-2</v>
      </c>
      <c r="CA64" s="264">
        <v>8.8131987724070215E-2</v>
      </c>
      <c r="CB64" s="264">
        <v>9.1957005254369423E-2</v>
      </c>
      <c r="CD64" s="264">
        <v>7.9134361228179018E-2</v>
      </c>
      <c r="CE64" s="264">
        <v>7.8553324981477018E-2</v>
      </c>
      <c r="CF64" s="264">
        <v>7.8455055532560644E-2</v>
      </c>
      <c r="CG64" s="264">
        <v>7.8702272550765798E-2</v>
      </c>
      <c r="CH64" s="264">
        <v>7.9197635337246691E-2</v>
      </c>
      <c r="CI64" s="264">
        <v>8.0185112419934396E-2</v>
      </c>
      <c r="CJ64" s="264">
        <v>8.1781842828642287E-2</v>
      </c>
      <c r="CK64" s="264">
        <v>8.3339281566998352E-2</v>
      </c>
      <c r="CL64" s="264">
        <v>8.5831212309370936E-2</v>
      </c>
      <c r="CM64" s="264">
        <v>8.8131987724070215E-2</v>
      </c>
      <c r="CN64" s="264">
        <v>9.1957005254369423E-2</v>
      </c>
    </row>
    <row r="65" spans="2:92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_xll.qlBlackVolTermStructureBlackVol(VolSurface_EURGBP!$C$32,$J65,L$60,TRUE)</f>
        <v>7.986979519235976E-2</v>
      </c>
      <c r="M65" s="95">
        <f>_xll.qlBlackVolTermStructureBlackVol(VolSurface_EURGBP!$C$32,$J65,M$60,TRUE)</f>
        <v>7.9497601400211476E-2</v>
      </c>
      <c r="N65" s="95">
        <f>_xll.qlBlackVolTermStructureBlackVol(VolSurface_EURGBP!$C$32,$J65,N$60,TRUE)</f>
        <v>7.949661630020817E-2</v>
      </c>
      <c r="O65" s="95">
        <f>_xll.qlBlackVolTermStructureBlackVol(VolSurface_EURGBP!$C$32,$J65,O$60,TRUE)</f>
        <v>7.9821836846334343E-2</v>
      </c>
      <c r="P65" s="95">
        <f>_xll.qlBlackVolTermStructureBlackVol(VolSurface_EURGBP!$C$32,$J65,P$60,TRUE)</f>
        <v>8.0327890271509092E-2</v>
      </c>
      <c r="Q65" s="95">
        <f>_xll.qlBlackVolTermStructureBlackVol(VolSurface_EURGBP!$C$32,$J65,Q$60,TRUE)</f>
        <v>8.1269363029003214E-2</v>
      </c>
      <c r="R65" s="95">
        <f>_xll.qlBlackVolTermStructureBlackVol(VolSurface_EURGBP!$C$32,$J65,R$60,TRUE)</f>
        <v>8.2739838276071662E-2</v>
      </c>
      <c r="S65" s="95">
        <f>_xll.qlBlackVolTermStructureBlackVol(VolSurface_EURGBP!$C$32,$J65,S$60,TRUE)</f>
        <v>8.4153162482272753E-2</v>
      </c>
      <c r="T65" s="95">
        <f>_xll.qlBlackVolTermStructureBlackVol(VolSurface_EURGBP!$C$32,$J65,T$60,TRUE)</f>
        <v>8.6400888517716101E-2</v>
      </c>
      <c r="U65" s="95">
        <f>_xll.qlBlackVolTermStructureBlackVol(VolSurface_EURGBP!$C$32,$J65,U$60,TRUE)</f>
        <v>8.8473389687555595E-2</v>
      </c>
      <c r="V65" s="96">
        <f>_xll.qlBlackVolTermStructureBlackVol(VolSurface_EURGBP!$C$32,$J65,V$60,TRUE)</f>
        <v>9.1925182650190146E-2</v>
      </c>
      <c r="X65" t="s">
        <v>24</v>
      </c>
      <c r="Y65">
        <v>43383</v>
      </c>
      <c r="Z65" t="s">
        <v>151</v>
      </c>
      <c r="AA65" s="264">
        <v>7.9869795192369739E-2</v>
      </c>
      <c r="AB65" s="264">
        <v>7.949760140021897E-2</v>
      </c>
      <c r="AC65" s="264">
        <v>7.949661630021404E-2</v>
      </c>
      <c r="AD65" s="264">
        <v>7.9821836846337785E-2</v>
      </c>
      <c r="AE65" s="264">
        <v>8.0327890271510591E-2</v>
      </c>
      <c r="AF65" s="264">
        <v>8.1269363029002575E-2</v>
      </c>
      <c r="AG65" s="264">
        <v>8.2739838276068539E-2</v>
      </c>
      <c r="AH65" s="264">
        <v>8.4153162482268132E-2</v>
      </c>
      <c r="AI65" s="264">
        <v>8.6400888517709218E-2</v>
      </c>
      <c r="AJ65" s="264">
        <v>8.8473389687547269E-2</v>
      </c>
      <c r="AK65" s="264">
        <v>9.1925182650179835E-2</v>
      </c>
      <c r="AN65" t="s">
        <v>24</v>
      </c>
      <c r="AO65">
        <v>43383</v>
      </c>
      <c r="AP65" t="s">
        <v>151</v>
      </c>
      <c r="AQ65" s="264">
        <v>7.9869795192369739E-2</v>
      </c>
      <c r="AR65" s="264">
        <v>7.949760140021897E-2</v>
      </c>
      <c r="AS65" s="264">
        <v>7.949661630021404E-2</v>
      </c>
      <c r="AT65" s="264">
        <v>7.9821836846337785E-2</v>
      </c>
      <c r="AU65" s="264">
        <v>8.0327890271510591E-2</v>
      </c>
      <c r="AV65" s="264">
        <v>8.1269363029002575E-2</v>
      </c>
      <c r="AW65" s="264">
        <v>8.2739838276068539E-2</v>
      </c>
      <c r="AX65" s="264">
        <v>8.4153162482268132E-2</v>
      </c>
      <c r="AY65" s="264">
        <v>8.6400888517709218E-2</v>
      </c>
      <c r="AZ65" s="264">
        <v>8.8473389687547269E-2</v>
      </c>
      <c r="BA65" s="264">
        <v>9.1925182650179835E-2</v>
      </c>
      <c r="BC65" s="264">
        <v>7.9869795192369739E-2</v>
      </c>
      <c r="BD65" s="264">
        <v>7.949760140021897E-2</v>
      </c>
      <c r="BE65" s="264">
        <v>7.949661630021404E-2</v>
      </c>
      <c r="BF65" s="264">
        <v>7.9821836846337785E-2</v>
      </c>
      <c r="BG65" s="264">
        <v>8.0327890271510591E-2</v>
      </c>
      <c r="BH65" s="264">
        <v>8.1269363029002575E-2</v>
      </c>
      <c r="BI65" s="264">
        <v>8.2739838276068539E-2</v>
      </c>
      <c r="BJ65" s="264">
        <v>8.4153162482268132E-2</v>
      </c>
      <c r="BK65" s="264">
        <v>8.6400888517709218E-2</v>
      </c>
      <c r="BL65" s="264">
        <v>8.8473389687547269E-2</v>
      </c>
      <c r="BM65" s="264">
        <v>9.1925182650179835E-2</v>
      </c>
      <c r="BO65" t="s">
        <v>24</v>
      </c>
      <c r="BP65">
        <v>43383</v>
      </c>
      <c r="BQ65" t="s">
        <v>151</v>
      </c>
      <c r="BR65" s="264">
        <v>7.9869795192369739E-2</v>
      </c>
      <c r="BS65" s="264">
        <v>7.949760140021897E-2</v>
      </c>
      <c r="BT65" s="264">
        <v>7.949661630021404E-2</v>
      </c>
      <c r="BU65" s="264">
        <v>7.9821836846337785E-2</v>
      </c>
      <c r="BV65" s="264">
        <v>8.0327890271510591E-2</v>
      </c>
      <c r="BW65" s="264">
        <v>8.1269363029002575E-2</v>
      </c>
      <c r="BX65" s="264">
        <v>8.2739838276068539E-2</v>
      </c>
      <c r="BY65" s="264">
        <v>8.4153162482268132E-2</v>
      </c>
      <c r="BZ65" s="264">
        <v>8.6400888517709218E-2</v>
      </c>
      <c r="CA65" s="264">
        <v>8.8473389687547269E-2</v>
      </c>
      <c r="CB65" s="264">
        <v>9.1925182650179835E-2</v>
      </c>
      <c r="CD65" s="264">
        <v>7.9869795192369739E-2</v>
      </c>
      <c r="CE65" s="264">
        <v>7.949760140021897E-2</v>
      </c>
      <c r="CF65" s="264">
        <v>7.949661630021404E-2</v>
      </c>
      <c r="CG65" s="264">
        <v>7.9821836846337785E-2</v>
      </c>
      <c r="CH65" s="264">
        <v>8.0327890271510591E-2</v>
      </c>
      <c r="CI65" s="264">
        <v>8.1269363029002575E-2</v>
      </c>
      <c r="CJ65" s="264">
        <v>8.2739838276068539E-2</v>
      </c>
      <c r="CK65" s="264">
        <v>8.4153162482268132E-2</v>
      </c>
      <c r="CL65" s="264">
        <v>8.6400888517709218E-2</v>
      </c>
      <c r="CM65" s="264">
        <v>8.8473389687547269E-2</v>
      </c>
      <c r="CN65" s="264">
        <v>9.1925182650179835E-2</v>
      </c>
    </row>
    <row r="66" spans="2:92">
      <c r="B66" s="15" t="s">
        <v>20</v>
      </c>
      <c r="C66" s="26"/>
      <c r="D66" s="36" t="b">
        <f>IF(D65,_xll.qlRealMCSimulationCalcAssetAdjuster(D63,B69:B92,C17:C18,D64),"[DISABLED]")</f>
        <v>1</v>
      </c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Q66" s="264"/>
      <c r="AR66" s="264"/>
      <c r="AS66" s="264"/>
      <c r="AT66" s="264"/>
      <c r="AU66" s="264"/>
      <c r="AV66" s="264"/>
      <c r="AW66" s="264"/>
      <c r="AX66" s="264"/>
      <c r="AY66" s="264"/>
      <c r="AZ66" s="264"/>
      <c r="BA66" s="264"/>
      <c r="BC66" s="264"/>
      <c r="BD66" s="264"/>
      <c r="BE66" s="264"/>
      <c r="BF66" s="264"/>
      <c r="BG66" s="264"/>
      <c r="BH66" s="264"/>
      <c r="BI66" s="264"/>
      <c r="BJ66" s="264"/>
      <c r="BK66" s="264"/>
      <c r="BL66" s="264"/>
      <c r="BM66" s="264"/>
      <c r="BR66" s="264"/>
      <c r="BS66" s="264"/>
      <c r="BT66" s="264"/>
      <c r="BU66" s="264"/>
      <c r="BV66" s="264"/>
      <c r="BW66" s="264"/>
      <c r="BX66" s="264"/>
      <c r="BY66" s="264"/>
      <c r="BZ66" s="264"/>
      <c r="CA66" s="264"/>
      <c r="CB66" s="264"/>
      <c r="CD66" s="264"/>
      <c r="CE66" s="264"/>
      <c r="CF66" s="264"/>
      <c r="CG66" s="264"/>
      <c r="CH66" s="264"/>
      <c r="CI66" s="264"/>
      <c r="CJ66" s="264"/>
      <c r="CK66" s="264"/>
      <c r="CL66" s="264"/>
      <c r="CM66" s="264"/>
      <c r="CN66" s="264"/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s="264" t="s">
        <v>31</v>
      </c>
      <c r="AB67" s="264"/>
      <c r="AC67" s="264"/>
      <c r="AD67" s="264"/>
      <c r="AE67" s="264"/>
      <c r="AF67" s="264"/>
      <c r="AG67" s="264"/>
      <c r="AH67" s="264"/>
      <c r="AI67" s="264"/>
      <c r="AJ67" s="264"/>
      <c r="AK67" s="264"/>
      <c r="AN67" t="s">
        <v>93</v>
      </c>
      <c r="AQ67" s="264" t="s">
        <v>31</v>
      </c>
      <c r="AR67" s="264"/>
      <c r="AS67" s="264"/>
      <c r="AT67" s="264"/>
      <c r="AU67" s="264"/>
      <c r="AV67" s="264"/>
      <c r="AW67" s="264"/>
      <c r="AX67" s="264"/>
      <c r="AY67" s="264"/>
      <c r="AZ67" s="264"/>
      <c r="BA67" s="264"/>
      <c r="BC67" s="264" t="s">
        <v>31</v>
      </c>
      <c r="BD67" s="264"/>
      <c r="BE67" s="264"/>
      <c r="BF67" s="264"/>
      <c r="BG67" s="264"/>
      <c r="BH67" s="264"/>
      <c r="BI67" s="264"/>
      <c r="BJ67" s="264"/>
      <c r="BK67" s="264"/>
      <c r="BL67" s="264"/>
      <c r="BM67" s="264"/>
      <c r="BO67" t="s">
        <v>93</v>
      </c>
      <c r="BR67" s="264" t="s">
        <v>31</v>
      </c>
      <c r="BS67" s="264"/>
      <c r="BT67" s="264"/>
      <c r="BU67" s="264"/>
      <c r="BV67" s="264"/>
      <c r="BW67" s="264"/>
      <c r="BX67" s="264"/>
      <c r="BY67" s="264"/>
      <c r="BZ67" s="264"/>
      <c r="CA67" s="264"/>
      <c r="CB67" s="264"/>
      <c r="CD67" s="264" t="s">
        <v>31</v>
      </c>
      <c r="CE67" s="264"/>
      <c r="CF67" s="264"/>
      <c r="CG67" s="264"/>
      <c r="CH67" s="264"/>
      <c r="CI67" s="264"/>
      <c r="CJ67" s="264"/>
      <c r="CK67" s="264"/>
      <c r="CL67" s="264"/>
      <c r="CM67" s="264"/>
      <c r="CN67" s="264"/>
    </row>
    <row r="68" spans="2:92">
      <c r="I68" s="54" t="s">
        <v>25</v>
      </c>
      <c r="J68" s="55" t="s">
        <v>30</v>
      </c>
      <c r="K68" s="55" t="s">
        <v>4</v>
      </c>
      <c r="L68" s="77">
        <f>L60</f>
        <v>0.93783084196211497</v>
      </c>
      <c r="M68" s="78">
        <f>M60</f>
        <v>0.9525250595146586</v>
      </c>
      <c r="N68" s="78">
        <f>N60</f>
        <v>0.9621378809473865</v>
      </c>
      <c r="O68" s="78">
        <f>O60</f>
        <v>0.97580128526763166</v>
      </c>
      <c r="P68" s="78">
        <f>P60</f>
        <v>0.98642410226775057</v>
      </c>
      <c r="Q68" s="78">
        <f>Q60</f>
        <v>1</v>
      </c>
      <c r="R68" s="78">
        <f>R60</f>
        <v>1.0159173094247689</v>
      </c>
      <c r="S68" s="78">
        <f>S60</f>
        <v>1.0286587116064256</v>
      </c>
      <c r="T68" s="78">
        <f>T60</f>
        <v>1.0464573763345759</v>
      </c>
      <c r="U68" s="78">
        <f>U60</f>
        <v>1.061404861051086</v>
      </c>
      <c r="V68" s="67">
        <f>V60</f>
        <v>1.0846836371535387</v>
      </c>
      <c r="X68" t="s">
        <v>25</v>
      </c>
      <c r="Y68" t="s">
        <v>30</v>
      </c>
      <c r="Z68" t="s">
        <v>4</v>
      </c>
      <c r="AA68" s="264">
        <v>0.93783084196211497</v>
      </c>
      <c r="AB68" s="264">
        <v>0.9525250595146586</v>
      </c>
      <c r="AC68" s="264">
        <v>0.9621378809473865</v>
      </c>
      <c r="AD68" s="264">
        <v>0.97580128526763166</v>
      </c>
      <c r="AE68" s="264">
        <v>0.98642410226775057</v>
      </c>
      <c r="AF68" s="264">
        <v>1</v>
      </c>
      <c r="AG68" s="264">
        <v>1.0159173094247689</v>
      </c>
      <c r="AH68" s="264">
        <v>1.0286587116064256</v>
      </c>
      <c r="AI68" s="264">
        <v>1.0464573763345759</v>
      </c>
      <c r="AJ68" s="264">
        <v>1.061404861051086</v>
      </c>
      <c r="AK68" s="264">
        <v>1.0846836371535387</v>
      </c>
      <c r="AN68" t="s">
        <v>25</v>
      </c>
      <c r="AO68" t="s">
        <v>30</v>
      </c>
      <c r="AP68" t="s">
        <v>4</v>
      </c>
      <c r="AQ68" s="264">
        <v>0.93783084196211497</v>
      </c>
      <c r="AR68" s="264">
        <v>0.9525250595146586</v>
      </c>
      <c r="AS68" s="264">
        <v>0.9621378809473865</v>
      </c>
      <c r="AT68" s="264">
        <v>0.97580128526763166</v>
      </c>
      <c r="AU68" s="264">
        <v>0.98642410226775057</v>
      </c>
      <c r="AV68" s="264">
        <v>1</v>
      </c>
      <c r="AW68" s="264">
        <v>1.0159173094247689</v>
      </c>
      <c r="AX68" s="264">
        <v>1.0286587116064256</v>
      </c>
      <c r="AY68" s="264">
        <v>1.0464573763345759</v>
      </c>
      <c r="AZ68" s="264">
        <v>1.061404861051086</v>
      </c>
      <c r="BA68" s="264">
        <v>1.0846836371535387</v>
      </c>
      <c r="BC68" s="264">
        <v>0.93783084196211497</v>
      </c>
      <c r="BD68" s="264">
        <v>0.9525250595146586</v>
      </c>
      <c r="BE68" s="264">
        <v>0.9621378809473865</v>
      </c>
      <c r="BF68" s="264">
        <v>0.97580128526763166</v>
      </c>
      <c r="BG68" s="264">
        <v>0.98642410226775057</v>
      </c>
      <c r="BH68" s="264">
        <v>1</v>
      </c>
      <c r="BI68" s="264">
        <v>1.0159173094247689</v>
      </c>
      <c r="BJ68" s="264">
        <v>1.0286587116064256</v>
      </c>
      <c r="BK68" s="264">
        <v>1.0464573763345759</v>
      </c>
      <c r="BL68" s="264">
        <v>1.061404861051086</v>
      </c>
      <c r="BM68" s="264">
        <v>1.0846836371535387</v>
      </c>
      <c r="BO68" t="s">
        <v>25</v>
      </c>
      <c r="BP68" t="s">
        <v>30</v>
      </c>
      <c r="BQ68" t="s">
        <v>4</v>
      </c>
      <c r="BR68" s="264">
        <v>0.93783084196211497</v>
      </c>
      <c r="BS68" s="264">
        <v>0.9525250595146586</v>
      </c>
      <c r="BT68" s="264">
        <v>0.9621378809473865</v>
      </c>
      <c r="BU68" s="264">
        <v>0.97580128526763166</v>
      </c>
      <c r="BV68" s="264">
        <v>0.98642410226775057</v>
      </c>
      <c r="BW68" s="264">
        <v>1</v>
      </c>
      <c r="BX68" s="264">
        <v>1.0159173094247689</v>
      </c>
      <c r="BY68" s="264">
        <v>1.0286587116064256</v>
      </c>
      <c r="BZ68" s="264">
        <v>1.0464573763345759</v>
      </c>
      <c r="CA68" s="264">
        <v>1.061404861051086</v>
      </c>
      <c r="CB68" s="264">
        <v>1.0846836371535387</v>
      </c>
      <c r="CD68" s="264">
        <v>0.93783084196211497</v>
      </c>
      <c r="CE68" s="264">
        <v>0.9525250595146586</v>
      </c>
      <c r="CF68" s="264">
        <v>0.9621378809473865</v>
      </c>
      <c r="CG68" s="264">
        <v>0.97580128526763166</v>
      </c>
      <c r="CH68" s="264">
        <v>0.98642410226775057</v>
      </c>
      <c r="CI68" s="264">
        <v>1</v>
      </c>
      <c r="CJ68" s="264">
        <v>1.0159173094247689</v>
      </c>
      <c r="CK68" s="264">
        <v>1.0286587116064256</v>
      </c>
      <c r="CL68" s="264">
        <v>1.0464573763345759</v>
      </c>
      <c r="CM68" s="264">
        <v>1.061404861051086</v>
      </c>
      <c r="CN68" s="264">
        <v>1.0846836371535387</v>
      </c>
    </row>
    <row r="69" spans="2:92">
      <c r="B69">
        <f t="array" ref="B69:B791">(_xll.qlScheduleDates(D57)-D2)/365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7.7321097637416111E-2</v>
      </c>
      <c r="M69" s="171">
        <f>_xll.qlLocalVTSLocalVol($G$26,$J69,M$68,TRUE)</f>
        <v>6.2637003430659074E-2</v>
      </c>
      <c r="N69" s="171">
        <f>_xll.qlLocalVTSLocalVol($G$26,$J69,N$68,TRUE)</f>
        <v>5.4452434009258172E-2</v>
      </c>
      <c r="O69" s="171">
        <f>_xll.qlLocalVTSLocalVol($G$26,$J69,O$68,TRUE)</f>
        <v>4.5814064340755557E-2</v>
      </c>
      <c r="P69" s="171">
        <f>_xll.qlLocalVTSLocalVol($G$26,$J69,P$68,TRUE)</f>
        <v>4.2496162511789934E-2</v>
      </c>
      <c r="Q69" s="171">
        <f>_xll.qlLocalVTSLocalVol($G$26,$J69,Q$68,TRUE)</f>
        <v>4.335671020619955E-2</v>
      </c>
      <c r="R69" s="171">
        <f>_xll.qlLocalVTSLocalVol($G$26,$J69,R$68,TRUE)</f>
        <v>5.0738189137339511E-2</v>
      </c>
      <c r="S69" s="171">
        <f>_xll.qlLocalVTSLocalVol($G$26,$J69,S$68,TRUE)</f>
        <v>5.9913116403070586E-2</v>
      </c>
      <c r="T69" s="171">
        <f>_xll.qlLocalVTSLocalVol($G$26,$J69,T$68,TRUE)</f>
        <v>7.5260104844656492E-2</v>
      </c>
      <c r="U69" s="171">
        <f>_xll.qlLocalVTSLocalVol($G$26,$J69,U$68,TRUE)</f>
        <v>8.9258171289901392E-2</v>
      </c>
      <c r="V69" s="172">
        <f>_xll.qlLocalVTSLocalVol($G$26,$J69,V$68,TRUE)</f>
        <v>0.11182568406373919</v>
      </c>
      <c r="X69" t="s">
        <v>22</v>
      </c>
      <c r="Y69">
        <v>43049</v>
      </c>
      <c r="Z69" t="s">
        <v>147</v>
      </c>
      <c r="AA69" s="264">
        <v>7.7321097316025475E-2</v>
      </c>
      <c r="AB69" s="264">
        <v>6.2637003430659074E-2</v>
      </c>
      <c r="AC69" s="264">
        <v>5.4452433611380975E-2</v>
      </c>
      <c r="AD69" s="264">
        <v>4.5814063149493302E-2</v>
      </c>
      <c r="AE69" s="264">
        <v>4.2496163369768775E-2</v>
      </c>
      <c r="AF69" s="264">
        <v>4.3356710206360706E-2</v>
      </c>
      <c r="AG69" s="264">
        <v>5.0738190064396033E-2</v>
      </c>
      <c r="AH69" s="264">
        <v>5.991311418133425E-2</v>
      </c>
      <c r="AI69" s="264">
        <v>7.5260105195016344E-2</v>
      </c>
      <c r="AJ69" s="264">
        <v>8.9258171725202007E-2</v>
      </c>
      <c r="AK69" s="264">
        <v>0.1118256844328511</v>
      </c>
      <c r="AN69" t="s">
        <v>22</v>
      </c>
      <c r="AO69">
        <v>43049</v>
      </c>
      <c r="AP69" t="s">
        <v>147</v>
      </c>
      <c r="AQ69" s="264">
        <v>7.7321097316025475E-2</v>
      </c>
      <c r="AR69" s="264">
        <v>6.2637003430659074E-2</v>
      </c>
      <c r="AS69" s="264">
        <v>5.4452433611380975E-2</v>
      </c>
      <c r="AT69" s="264">
        <v>4.5814063149493302E-2</v>
      </c>
      <c r="AU69" s="264">
        <v>4.2496163369768775E-2</v>
      </c>
      <c r="AV69" s="264">
        <v>4.3356710206360706E-2</v>
      </c>
      <c r="AW69" s="264">
        <v>5.0738190064396033E-2</v>
      </c>
      <c r="AX69" s="264">
        <v>5.991311418133425E-2</v>
      </c>
      <c r="AY69" s="264">
        <v>7.5260105195016344E-2</v>
      </c>
      <c r="AZ69" s="264">
        <v>8.9258171725202007E-2</v>
      </c>
      <c r="BA69" s="264">
        <v>0.1118256844328511</v>
      </c>
      <c r="BC69" s="264">
        <v>7.7321097316025475E-2</v>
      </c>
      <c r="BD69" s="264">
        <v>6.2637003430659074E-2</v>
      </c>
      <c r="BE69" s="264">
        <v>5.4452433611380975E-2</v>
      </c>
      <c r="BF69" s="264">
        <v>4.5814063149493302E-2</v>
      </c>
      <c r="BG69" s="264">
        <v>4.2496163369768775E-2</v>
      </c>
      <c r="BH69" s="264">
        <v>4.3356710206360706E-2</v>
      </c>
      <c r="BI69" s="264">
        <v>5.0738190064396033E-2</v>
      </c>
      <c r="BJ69" s="264">
        <v>5.991311418133425E-2</v>
      </c>
      <c r="BK69" s="264">
        <v>7.5260105195016344E-2</v>
      </c>
      <c r="BL69" s="264">
        <v>8.9258171725202007E-2</v>
      </c>
      <c r="BM69" s="264">
        <v>0.1118256844328511</v>
      </c>
      <c r="BO69" t="s">
        <v>22</v>
      </c>
      <c r="BP69">
        <v>43049</v>
      </c>
      <c r="BQ69" t="s">
        <v>147</v>
      </c>
      <c r="BR69" s="264">
        <v>7.7321097316025475E-2</v>
      </c>
      <c r="BS69" s="264">
        <v>6.2637003430659074E-2</v>
      </c>
      <c r="BT69" s="264">
        <v>5.4452433611380975E-2</v>
      </c>
      <c r="BU69" s="264">
        <v>4.5814063149493302E-2</v>
      </c>
      <c r="BV69" s="264">
        <v>4.2496163369768775E-2</v>
      </c>
      <c r="BW69" s="264">
        <v>4.3356710206360706E-2</v>
      </c>
      <c r="BX69" s="264">
        <v>5.0738190064396033E-2</v>
      </c>
      <c r="BY69" s="264">
        <v>5.991311418133425E-2</v>
      </c>
      <c r="BZ69" s="264">
        <v>7.5260105195016344E-2</v>
      </c>
      <c r="CA69" s="264">
        <v>8.9258171725202007E-2</v>
      </c>
      <c r="CB69" s="264">
        <v>0.1118256844328511</v>
      </c>
      <c r="CD69" s="264">
        <v>7.7321097316025475E-2</v>
      </c>
      <c r="CE69" s="264">
        <v>6.2637003430659074E-2</v>
      </c>
      <c r="CF69" s="264">
        <v>5.4452433611380975E-2</v>
      </c>
      <c r="CG69" s="264">
        <v>4.5814063149493302E-2</v>
      </c>
      <c r="CH69" s="264">
        <v>4.2496163369768775E-2</v>
      </c>
      <c r="CI69" s="264">
        <v>4.3356710206360706E-2</v>
      </c>
      <c r="CJ69" s="264">
        <v>5.0738190064396033E-2</v>
      </c>
      <c r="CK69" s="264">
        <v>5.991311418133425E-2</v>
      </c>
      <c r="CL69" s="264">
        <v>7.5260105195016344E-2</v>
      </c>
      <c r="CM69" s="264">
        <v>8.9258171725202007E-2</v>
      </c>
      <c r="CN69" s="264">
        <v>0.1118256844328511</v>
      </c>
    </row>
    <row r="70" spans="2:92">
      <c r="B70">
        <v>1.0958904109589041E-2</v>
      </c>
      <c r="D70">
        <f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9.0238062610499631E-2</v>
      </c>
      <c r="M70" s="174">
        <f>_xll.qlLocalVTSLocalVol($G$26,$J70,M$68,TRUE)</f>
        <v>8.0236164312511654E-2</v>
      </c>
      <c r="N70" s="174">
        <f>_xll.qlLocalVTSLocalVol($G$26,$J70,N$68,TRUE)</f>
        <v>7.5040863217501919E-2</v>
      </c>
      <c r="O70" s="174">
        <f>_xll.qlLocalVTSLocalVol($G$26,$J70,O$68,TRUE)</f>
        <v>6.9949331664951292E-2</v>
      </c>
      <c r="P70" s="174">
        <f>_xll.qlLocalVTSLocalVol($G$26,$J70,P$68,TRUE)</f>
        <v>6.8100603345155941E-2</v>
      </c>
      <c r="Q70" s="174">
        <f>_xll.qlLocalVTSLocalVol($G$26,$J70,Q$68,TRUE)</f>
        <v>6.8480726777792961E-2</v>
      </c>
      <c r="R70" s="174">
        <f>_xll.qlLocalVTSLocalVol($G$26,$J70,R$68,TRUE)</f>
        <v>7.2336675360078831E-2</v>
      </c>
      <c r="S70" s="174">
        <f>_xll.qlLocalVTSLocalVol($G$26,$J70,S$68,TRUE)</f>
        <v>7.7406214436859105E-2</v>
      </c>
      <c r="T70" s="174">
        <f>_xll.qlLocalVTSLocalVol($G$26,$J70,T$68,TRUE)</f>
        <v>8.6404743403229484E-2</v>
      </c>
      <c r="U70" s="174">
        <f>_xll.qlLocalVTSLocalVol($G$26,$J70,U$68,TRUE)</f>
        <v>9.502884722348437E-2</v>
      </c>
      <c r="V70" s="175">
        <f>_xll.qlLocalVTSLocalVol($G$26,$J70,V$68,TRUE)</f>
        <v>0.10948668494719507</v>
      </c>
      <c r="X70" t="s">
        <v>29</v>
      </c>
      <c r="Y70">
        <v>43110</v>
      </c>
      <c r="Z70" t="s">
        <v>148</v>
      </c>
      <c r="AA70" s="264">
        <v>9.0238061785767321E-2</v>
      </c>
      <c r="AB70" s="264">
        <v>8.023616282317711E-2</v>
      </c>
      <c r="AC70" s="264">
        <v>7.504086321750944E-2</v>
      </c>
      <c r="AD70" s="264">
        <v>6.994933107593726E-2</v>
      </c>
      <c r="AE70" s="264">
        <v>6.8100610433006886E-2</v>
      </c>
      <c r="AF70" s="264">
        <v>6.8480726777785508E-2</v>
      </c>
      <c r="AG70" s="264">
        <v>7.2336667417286254E-2</v>
      </c>
      <c r="AH70" s="264">
        <v>7.7406212054293946E-2</v>
      </c>
      <c r="AI70" s="264">
        <v>8.6404745856748982E-2</v>
      </c>
      <c r="AJ70" s="264">
        <v>9.5028846546253112E-2</v>
      </c>
      <c r="AK70" s="264">
        <v>0.10948668494719507</v>
      </c>
      <c r="AN70" t="s">
        <v>29</v>
      </c>
      <c r="AO70">
        <v>43110</v>
      </c>
      <c r="AP70" t="s">
        <v>148</v>
      </c>
      <c r="AQ70" s="264">
        <v>9.0238061785767321E-2</v>
      </c>
      <c r="AR70" s="264">
        <v>8.023616282317711E-2</v>
      </c>
      <c r="AS70" s="264">
        <v>7.504086321750944E-2</v>
      </c>
      <c r="AT70" s="264">
        <v>6.994933107593726E-2</v>
      </c>
      <c r="AU70" s="264">
        <v>6.8100610433006886E-2</v>
      </c>
      <c r="AV70" s="264">
        <v>6.8480726777785508E-2</v>
      </c>
      <c r="AW70" s="264">
        <v>7.2336667417286254E-2</v>
      </c>
      <c r="AX70" s="264">
        <v>7.7406212054293946E-2</v>
      </c>
      <c r="AY70" s="264">
        <v>8.6404745856748982E-2</v>
      </c>
      <c r="AZ70" s="264">
        <v>9.5028846546253112E-2</v>
      </c>
      <c r="BA70" s="264">
        <v>0.10948668494719507</v>
      </c>
      <c r="BC70" s="264">
        <v>9.0238061785767321E-2</v>
      </c>
      <c r="BD70" s="264">
        <v>8.023616282317711E-2</v>
      </c>
      <c r="BE70" s="264">
        <v>7.504086321750944E-2</v>
      </c>
      <c r="BF70" s="264">
        <v>6.994933107593726E-2</v>
      </c>
      <c r="BG70" s="264">
        <v>6.8100610433006886E-2</v>
      </c>
      <c r="BH70" s="264">
        <v>6.8480726777785508E-2</v>
      </c>
      <c r="BI70" s="264">
        <v>7.2336667417286254E-2</v>
      </c>
      <c r="BJ70" s="264">
        <v>7.7406212054293946E-2</v>
      </c>
      <c r="BK70" s="264">
        <v>8.6404745856748982E-2</v>
      </c>
      <c r="BL70" s="264">
        <v>9.5028846546253112E-2</v>
      </c>
      <c r="BM70" s="264">
        <v>0.10948668494719507</v>
      </c>
      <c r="BO70" t="s">
        <v>29</v>
      </c>
      <c r="BP70">
        <v>43110</v>
      </c>
      <c r="BQ70" t="s">
        <v>148</v>
      </c>
      <c r="BR70" s="264">
        <v>9.0238061785767321E-2</v>
      </c>
      <c r="BS70" s="264">
        <v>8.023616282317711E-2</v>
      </c>
      <c r="BT70" s="264">
        <v>7.504086321750944E-2</v>
      </c>
      <c r="BU70" s="264">
        <v>6.994933107593726E-2</v>
      </c>
      <c r="BV70" s="264">
        <v>6.8100610433006886E-2</v>
      </c>
      <c r="BW70" s="264">
        <v>6.8480726777785508E-2</v>
      </c>
      <c r="BX70" s="264">
        <v>7.2336667417286254E-2</v>
      </c>
      <c r="BY70" s="264">
        <v>7.7406212054293946E-2</v>
      </c>
      <c r="BZ70" s="264">
        <v>8.6404745856748982E-2</v>
      </c>
      <c r="CA70" s="264">
        <v>9.5028846546253112E-2</v>
      </c>
      <c r="CB70" s="264">
        <v>0.10948668494719507</v>
      </c>
      <c r="CD70" s="264">
        <v>9.0238061785767321E-2</v>
      </c>
      <c r="CE70" s="264">
        <v>8.023616282317711E-2</v>
      </c>
      <c r="CF70" s="264">
        <v>7.504086321750944E-2</v>
      </c>
      <c r="CG70" s="264">
        <v>6.994933107593726E-2</v>
      </c>
      <c r="CH70" s="264">
        <v>6.8100610433006886E-2</v>
      </c>
      <c r="CI70" s="264">
        <v>6.8480726777785508E-2</v>
      </c>
      <c r="CJ70" s="264">
        <v>7.2336667417286254E-2</v>
      </c>
      <c r="CK70" s="264">
        <v>7.7406212054293946E-2</v>
      </c>
      <c r="CL70" s="264">
        <v>8.6404745856748982E-2</v>
      </c>
      <c r="CM70" s="264">
        <v>9.5028846546253112E-2</v>
      </c>
      <c r="CN70" s="264">
        <v>0.10948668494719507</v>
      </c>
    </row>
    <row r="71" spans="2:92">
      <c r="B71">
        <v>2.1917808219178082E-2</v>
      </c>
      <c r="D71">
        <f>D70+$D$69</f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8.1877397229633136E-2</v>
      </c>
      <c r="M71" s="174">
        <f>_xll.qlLocalVTSLocalVol($G$26,$J71,M$68,TRUE)</f>
        <v>7.6429761020728307E-2</v>
      </c>
      <c r="N71" s="174">
        <f>_xll.qlLocalVTSLocalVol($G$26,$J71,N$68,TRUE)</f>
        <v>7.3788999425235216E-2</v>
      </c>
      <c r="O71" s="174">
        <f>_xll.qlLocalVTSLocalVol($G$26,$J71,O$68,TRUE)</f>
        <v>7.1473596227510303E-2</v>
      </c>
      <c r="P71" s="174">
        <f>_xll.qlLocalVTSLocalVol($G$26,$J71,P$68,TRUE)</f>
        <v>7.0917738895516585E-2</v>
      </c>
      <c r="Q71" s="174">
        <f>_xll.qlLocalVTSLocalVol($G$26,$J71,Q$68,TRUE)</f>
        <v>7.1787070186795102E-2</v>
      </c>
      <c r="R71" s="174">
        <f>_xll.qlLocalVTSLocalVol($G$26,$J71,R$68,TRUE)</f>
        <v>7.4852319444334306E-2</v>
      </c>
      <c r="S71" s="174">
        <f>_xll.qlLocalVTSLocalVol($G$26,$J71,S$68,TRUE)</f>
        <v>7.8615160520864619E-2</v>
      </c>
      <c r="T71" s="174">
        <f>_xll.qlLocalVTSLocalVol($G$26,$J71,T$68,TRUE)</f>
        <v>8.5304144548213084E-2</v>
      </c>
      <c r="U71" s="174">
        <f>_xll.qlLocalVTSLocalVol($G$26,$J71,U$68,TRUE)</f>
        <v>9.1811246759455789E-2</v>
      </c>
      <c r="V71" s="175">
        <f>_xll.qlLocalVTSLocalVol($G$26,$J71,V$68,TRUE)</f>
        <v>0.1028983874433446</v>
      </c>
      <c r="X71" t="s">
        <v>32</v>
      </c>
      <c r="Y71">
        <v>43200</v>
      </c>
      <c r="Z71" t="s">
        <v>149</v>
      </c>
      <c r="AA71" s="264">
        <v>8.1877396470331681E-2</v>
      </c>
      <c r="AB71" s="264">
        <v>7.6429761743142435E-2</v>
      </c>
      <c r="AC71" s="264">
        <v>7.37889963286152E-2</v>
      </c>
      <c r="AD71" s="264">
        <v>7.1473604332186733E-2</v>
      </c>
      <c r="AE71" s="264">
        <v>7.0917738895402788E-2</v>
      </c>
      <c r="AF71" s="264">
        <v>7.1787070187456808E-2</v>
      </c>
      <c r="AG71" s="264">
        <v>7.4852331714485229E-2</v>
      </c>
      <c r="AH71" s="264">
        <v>7.8615157255711429E-2</v>
      </c>
      <c r="AI71" s="264">
        <v>8.5304147153284479E-2</v>
      </c>
      <c r="AJ71" s="264">
        <v>9.1811248586401217E-2</v>
      </c>
      <c r="AK71" s="264">
        <v>0.10289838770509413</v>
      </c>
      <c r="AN71" t="s">
        <v>32</v>
      </c>
      <c r="AO71">
        <v>43200</v>
      </c>
      <c r="AP71" t="s">
        <v>149</v>
      </c>
      <c r="AQ71" s="264">
        <v>8.1877396470331681E-2</v>
      </c>
      <c r="AR71" s="264">
        <v>7.6429761743142435E-2</v>
      </c>
      <c r="AS71" s="264">
        <v>7.37889963286152E-2</v>
      </c>
      <c r="AT71" s="264">
        <v>7.1473604332186733E-2</v>
      </c>
      <c r="AU71" s="264">
        <v>7.0917738895402788E-2</v>
      </c>
      <c r="AV71" s="264">
        <v>7.1787070187456808E-2</v>
      </c>
      <c r="AW71" s="264">
        <v>7.4852331714485229E-2</v>
      </c>
      <c r="AX71" s="264">
        <v>7.8615157255711429E-2</v>
      </c>
      <c r="AY71" s="264">
        <v>8.5304147153284479E-2</v>
      </c>
      <c r="AZ71" s="264">
        <v>9.1811248586401217E-2</v>
      </c>
      <c r="BA71" s="264">
        <v>0.10289838770509413</v>
      </c>
      <c r="BC71" s="264">
        <v>8.1877396470331681E-2</v>
      </c>
      <c r="BD71" s="264">
        <v>7.6429761743142435E-2</v>
      </c>
      <c r="BE71" s="264">
        <v>7.37889963286152E-2</v>
      </c>
      <c r="BF71" s="264">
        <v>7.1473604332186733E-2</v>
      </c>
      <c r="BG71" s="264">
        <v>7.0917738895402788E-2</v>
      </c>
      <c r="BH71" s="264">
        <v>7.1787070187456808E-2</v>
      </c>
      <c r="BI71" s="264">
        <v>7.4852331714485229E-2</v>
      </c>
      <c r="BJ71" s="264">
        <v>7.8615157255711429E-2</v>
      </c>
      <c r="BK71" s="264">
        <v>8.5304147153284479E-2</v>
      </c>
      <c r="BL71" s="264">
        <v>9.1811248586401217E-2</v>
      </c>
      <c r="BM71" s="264">
        <v>0.10289838770509413</v>
      </c>
      <c r="BO71" t="s">
        <v>32</v>
      </c>
      <c r="BP71">
        <v>43200</v>
      </c>
      <c r="BQ71" t="s">
        <v>149</v>
      </c>
      <c r="BR71" s="264">
        <v>8.1877396470331681E-2</v>
      </c>
      <c r="BS71" s="264">
        <v>7.6429761743142435E-2</v>
      </c>
      <c r="BT71" s="264">
        <v>7.37889963286152E-2</v>
      </c>
      <c r="BU71" s="264">
        <v>7.1473604332186733E-2</v>
      </c>
      <c r="BV71" s="264">
        <v>7.0917738895402788E-2</v>
      </c>
      <c r="BW71" s="264">
        <v>7.1787070187456808E-2</v>
      </c>
      <c r="BX71" s="264">
        <v>7.4852331714485229E-2</v>
      </c>
      <c r="BY71" s="264">
        <v>7.8615157255711429E-2</v>
      </c>
      <c r="BZ71" s="264">
        <v>8.5304147153284479E-2</v>
      </c>
      <c r="CA71" s="264">
        <v>9.1811248586401217E-2</v>
      </c>
      <c r="CB71" s="264">
        <v>0.10289838770509413</v>
      </c>
      <c r="CD71" s="264">
        <v>8.1877396470331681E-2</v>
      </c>
      <c r="CE71" s="264">
        <v>7.6429761743142435E-2</v>
      </c>
      <c r="CF71" s="264">
        <v>7.37889963286152E-2</v>
      </c>
      <c r="CG71" s="264">
        <v>7.1473604332186733E-2</v>
      </c>
      <c r="CH71" s="264">
        <v>7.0917738895402788E-2</v>
      </c>
      <c r="CI71" s="264">
        <v>7.1787070187456808E-2</v>
      </c>
      <c r="CJ71" s="264">
        <v>7.4852331714485229E-2</v>
      </c>
      <c r="CK71" s="264">
        <v>7.8615157255711429E-2</v>
      </c>
      <c r="CL71" s="264">
        <v>8.5304147153284479E-2</v>
      </c>
      <c r="CM71" s="264">
        <v>9.1811248586401217E-2</v>
      </c>
      <c r="CN71" s="264">
        <v>0.10289838770509413</v>
      </c>
    </row>
    <row r="72" spans="2:92">
      <c r="B72">
        <v>3.287671232876712E-2</v>
      </c>
      <c r="D72">
        <f>D71+$D$69</f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8.1101815304665079E-2</v>
      </c>
      <c r="M72" s="174">
        <f>_xll.qlLocalVTSLocalVol($G$26,$J72,M$68,TRUE)</f>
        <v>7.6284862474971835E-2</v>
      </c>
      <c r="N72" s="174">
        <f>_xll.qlLocalVTSLocalVol($G$26,$J72,N$68,TRUE)</f>
        <v>7.3952303913239842E-2</v>
      </c>
      <c r="O72" s="174">
        <f>_xll.qlLocalVTSLocalVol($G$26,$J72,O$68,TRUE)</f>
        <v>7.1845717504953416E-2</v>
      </c>
      <c r="P72" s="174">
        <f>_xll.qlLocalVTSLocalVol($G$26,$J72,P$68,TRUE)</f>
        <v>7.121895512136181E-2</v>
      </c>
      <c r="Q72" s="174">
        <f>_xll.qlLocalVTSLocalVol($G$26,$J72,Q$68,TRUE)</f>
        <v>7.1681459081983173E-2</v>
      </c>
      <c r="R72" s="174">
        <f>_xll.qlLocalVTSLocalVol($G$26,$J72,R$68,TRUE)</f>
        <v>7.3876767872700241E-2</v>
      </c>
      <c r="S72" s="174">
        <f>_xll.qlLocalVTSLocalVol($G$26,$J72,S$68,TRUE)</f>
        <v>7.6733210088969828E-2</v>
      </c>
      <c r="T72" s="174">
        <f>_xll.qlLocalVTSLocalVol($G$26,$J72,T$68,TRUE)</f>
        <v>8.2009085511757826E-2</v>
      </c>
      <c r="U72" s="174">
        <f>_xll.qlLocalVTSLocalVol($G$26,$J72,U$68,TRUE)</f>
        <v>8.7308636775933479E-2</v>
      </c>
      <c r="V72" s="175">
        <f>_xll.qlLocalVTSLocalVol($G$26,$J72,V$68,TRUE)</f>
        <v>9.6615855513935311E-2</v>
      </c>
      <c r="X72" t="s">
        <v>33</v>
      </c>
      <c r="Y72">
        <v>43291</v>
      </c>
      <c r="Z72" t="s">
        <v>150</v>
      </c>
      <c r="AA72" s="264">
        <v>8.1101814383334914E-2</v>
      </c>
      <c r="AB72" s="264">
        <v>7.628486247494419E-2</v>
      </c>
      <c r="AC72" s="264">
        <v>7.3952303913239842E-2</v>
      </c>
      <c r="AD72" s="264">
        <v>7.184571523145325E-2</v>
      </c>
      <c r="AE72" s="264">
        <v>7.1218955121388039E-2</v>
      </c>
      <c r="AF72" s="264">
        <v>7.1681459080631282E-2</v>
      </c>
      <c r="AG72" s="264">
        <v>7.3876744396807761E-2</v>
      </c>
      <c r="AH72" s="264">
        <v>7.6733212115295477E-2</v>
      </c>
      <c r="AI72" s="264">
        <v>8.2009091111411164E-2</v>
      </c>
      <c r="AJ72" s="264">
        <v>8.7308636775903822E-2</v>
      </c>
      <c r="AK72" s="264">
        <v>9.6615853748542466E-2</v>
      </c>
      <c r="AN72" t="s">
        <v>33</v>
      </c>
      <c r="AO72">
        <v>43291</v>
      </c>
      <c r="AP72" t="s">
        <v>150</v>
      </c>
      <c r="AQ72" s="264">
        <v>8.1101814383334914E-2</v>
      </c>
      <c r="AR72" s="264">
        <v>7.628486247494419E-2</v>
      </c>
      <c r="AS72" s="264">
        <v>7.3952303913239842E-2</v>
      </c>
      <c r="AT72" s="264">
        <v>7.184571523145325E-2</v>
      </c>
      <c r="AU72" s="264">
        <v>7.1218955121388039E-2</v>
      </c>
      <c r="AV72" s="264">
        <v>7.1681459080631282E-2</v>
      </c>
      <c r="AW72" s="264">
        <v>7.3876744396807761E-2</v>
      </c>
      <c r="AX72" s="264">
        <v>7.6733212115295477E-2</v>
      </c>
      <c r="AY72" s="264">
        <v>8.2009091111411164E-2</v>
      </c>
      <c r="AZ72" s="264">
        <v>8.7308636775903822E-2</v>
      </c>
      <c r="BA72" s="264">
        <v>9.6615853748542466E-2</v>
      </c>
      <c r="BC72" s="264">
        <v>8.1101814383334914E-2</v>
      </c>
      <c r="BD72" s="264">
        <v>7.628486247494419E-2</v>
      </c>
      <c r="BE72" s="264">
        <v>7.3952303913239842E-2</v>
      </c>
      <c r="BF72" s="264">
        <v>7.184571523145325E-2</v>
      </c>
      <c r="BG72" s="264">
        <v>7.1218955121388039E-2</v>
      </c>
      <c r="BH72" s="264">
        <v>7.1681459080631282E-2</v>
      </c>
      <c r="BI72" s="264">
        <v>7.3876744396807761E-2</v>
      </c>
      <c r="BJ72" s="264">
        <v>7.6733212115295477E-2</v>
      </c>
      <c r="BK72" s="264">
        <v>8.2009091111411164E-2</v>
      </c>
      <c r="BL72" s="264">
        <v>8.7308636775903822E-2</v>
      </c>
      <c r="BM72" s="264">
        <v>9.6615853748542466E-2</v>
      </c>
      <c r="BO72" t="s">
        <v>33</v>
      </c>
      <c r="BP72">
        <v>43291</v>
      </c>
      <c r="BQ72" t="s">
        <v>150</v>
      </c>
      <c r="BR72" s="264">
        <v>8.1101814383334914E-2</v>
      </c>
      <c r="BS72" s="264">
        <v>7.628486247494419E-2</v>
      </c>
      <c r="BT72" s="264">
        <v>7.3952303913239842E-2</v>
      </c>
      <c r="BU72" s="264">
        <v>7.184571523145325E-2</v>
      </c>
      <c r="BV72" s="264">
        <v>7.1218955121388039E-2</v>
      </c>
      <c r="BW72" s="264">
        <v>7.1681459080631282E-2</v>
      </c>
      <c r="BX72" s="264">
        <v>7.3876744396807761E-2</v>
      </c>
      <c r="BY72" s="264">
        <v>7.6733212115295477E-2</v>
      </c>
      <c r="BZ72" s="264">
        <v>8.2009091111411164E-2</v>
      </c>
      <c r="CA72" s="264">
        <v>8.7308636775903822E-2</v>
      </c>
      <c r="CB72" s="264">
        <v>9.6615853748542466E-2</v>
      </c>
      <c r="CD72" s="264">
        <v>8.1101814383334914E-2</v>
      </c>
      <c r="CE72" s="264">
        <v>7.628486247494419E-2</v>
      </c>
      <c r="CF72" s="264">
        <v>7.3952303913239842E-2</v>
      </c>
      <c r="CG72" s="264">
        <v>7.184571523145325E-2</v>
      </c>
      <c r="CH72" s="264">
        <v>7.1218955121388039E-2</v>
      </c>
      <c r="CI72" s="264">
        <v>7.1681459080631282E-2</v>
      </c>
      <c r="CJ72" s="264">
        <v>7.3876744396807761E-2</v>
      </c>
      <c r="CK72" s="264">
        <v>7.6733212115295477E-2</v>
      </c>
      <c r="CL72" s="264">
        <v>8.2009091111411164E-2</v>
      </c>
      <c r="CM72" s="264">
        <v>8.7308636775903822E-2</v>
      </c>
      <c r="CN72" s="264">
        <v>9.6615853748542466E-2</v>
      </c>
    </row>
    <row r="73" spans="2:92">
      <c r="B73">
        <v>4.3835616438356165E-2</v>
      </c>
      <c r="D73">
        <f>D72+$D$69</f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8.1295403464502702E-2</v>
      </c>
      <c r="M73" s="177">
        <f>_xll.qlLocalVTSLocalVol($G$26,$J73,M$68,TRUE)</f>
        <v>7.7531086795997628E-2</v>
      </c>
      <c r="N73" s="177">
        <f>_xll.qlLocalVTSLocalVol($G$26,$J73,N$68,TRUE)</f>
        <v>7.572100014318621E-2</v>
      </c>
      <c r="O73" s="177">
        <f>_xll.qlLocalVTSLocalVol($G$26,$J73,O$68,TRUE)</f>
        <v>7.4098286533218399E-2</v>
      </c>
      <c r="P73" s="177">
        <f>_xll.qlLocalVTSLocalVol($G$26,$J73,P$68,TRUE)</f>
        <v>7.3623267982104917E-2</v>
      </c>
      <c r="Q73" s="177">
        <f>_xll.qlLocalVTSLocalVol($G$26,$J73,Q$68,TRUE)</f>
        <v>7.3991557546274705E-2</v>
      </c>
      <c r="R73" s="177">
        <f>_xll.qlLocalVTSLocalVol($G$26,$J73,R$68,TRUE)</f>
        <v>7.5701526110542178E-2</v>
      </c>
      <c r="S73" s="177">
        <f>_xll.qlLocalVTSLocalVol($G$26,$J73,S$68,TRUE)</f>
        <v>7.7926656226016869E-2</v>
      </c>
      <c r="T73" s="177">
        <f>_xll.qlLocalVTSLocalVol($G$26,$J73,T$68,TRUE)</f>
        <v>8.2049372712084706E-2</v>
      </c>
      <c r="U73" s="177">
        <f>_xll.qlLocalVTSLocalVol($G$26,$J73,U$68,TRUE)</f>
        <v>8.6205859358232662E-2</v>
      </c>
      <c r="V73" s="178">
        <f>_xll.qlLocalVTSLocalVol($G$26,$J73,V$68,TRUE)</f>
        <v>9.3530001956114495E-2</v>
      </c>
      <c r="X73" t="s">
        <v>24</v>
      </c>
      <c r="Y73">
        <v>43383</v>
      </c>
      <c r="Z73" t="s">
        <v>151</v>
      </c>
      <c r="AA73" s="264">
        <v>8.1295400834549128E-2</v>
      </c>
      <c r="AB73" s="264">
        <v>7.7531069459749705E-2</v>
      </c>
      <c r="AC73" s="264">
        <v>7.5721019924745475E-2</v>
      </c>
      <c r="AD73" s="264">
        <v>7.4098344158868332E-2</v>
      </c>
      <c r="AE73" s="264">
        <v>7.362312275904194E-2</v>
      </c>
      <c r="AF73" s="264">
        <v>7.3991559332113294E-2</v>
      </c>
      <c r="AG73" s="264">
        <v>7.5701526111709896E-2</v>
      </c>
      <c r="AH73" s="264">
        <v>7.7926644269014481E-2</v>
      </c>
      <c r="AI73" s="264">
        <v>8.2049395884994325E-2</v>
      </c>
      <c r="AJ73" s="264">
        <v>8.6205841563581687E-2</v>
      </c>
      <c r="AK73" s="264">
        <v>9.3530004739549186E-2</v>
      </c>
      <c r="AN73" t="s">
        <v>24</v>
      </c>
      <c r="AO73">
        <v>43383</v>
      </c>
      <c r="AP73" t="s">
        <v>151</v>
      </c>
      <c r="AQ73" s="264">
        <v>8.1295400834549128E-2</v>
      </c>
      <c r="AR73" s="264">
        <v>7.7531069459749705E-2</v>
      </c>
      <c r="AS73" s="264">
        <v>7.5721019924745475E-2</v>
      </c>
      <c r="AT73" s="264">
        <v>7.4098344158868332E-2</v>
      </c>
      <c r="AU73" s="264">
        <v>7.362312275904194E-2</v>
      </c>
      <c r="AV73" s="264">
        <v>7.3991559332113294E-2</v>
      </c>
      <c r="AW73" s="264">
        <v>7.5701526111709896E-2</v>
      </c>
      <c r="AX73" s="264">
        <v>7.7926644269014481E-2</v>
      </c>
      <c r="AY73" s="264">
        <v>8.2049395884994325E-2</v>
      </c>
      <c r="AZ73" s="264">
        <v>8.6205841563581687E-2</v>
      </c>
      <c r="BA73" s="264">
        <v>9.3530004739549186E-2</v>
      </c>
      <c r="BC73" s="264">
        <v>8.1295400834549128E-2</v>
      </c>
      <c r="BD73" s="264">
        <v>7.7531069459749705E-2</v>
      </c>
      <c r="BE73" s="264">
        <v>7.5721019924745475E-2</v>
      </c>
      <c r="BF73" s="264">
        <v>7.4098344158868332E-2</v>
      </c>
      <c r="BG73" s="264">
        <v>7.362312275904194E-2</v>
      </c>
      <c r="BH73" s="264">
        <v>7.3991559332113294E-2</v>
      </c>
      <c r="BI73" s="264">
        <v>7.5701526111709896E-2</v>
      </c>
      <c r="BJ73" s="264">
        <v>7.7926644269014481E-2</v>
      </c>
      <c r="BK73" s="264">
        <v>8.2049395884994325E-2</v>
      </c>
      <c r="BL73" s="264">
        <v>8.6205841563581687E-2</v>
      </c>
      <c r="BM73" s="264">
        <v>9.3530004739549186E-2</v>
      </c>
      <c r="BO73" t="s">
        <v>24</v>
      </c>
      <c r="BP73">
        <v>43383</v>
      </c>
      <c r="BQ73" t="s">
        <v>151</v>
      </c>
      <c r="BR73" s="264">
        <v>8.1295400834549128E-2</v>
      </c>
      <c r="BS73" s="264">
        <v>7.7531069459749705E-2</v>
      </c>
      <c r="BT73" s="264">
        <v>7.5721019924745475E-2</v>
      </c>
      <c r="BU73" s="264">
        <v>7.4098344158868332E-2</v>
      </c>
      <c r="BV73" s="264">
        <v>7.362312275904194E-2</v>
      </c>
      <c r="BW73" s="264">
        <v>7.3991559332113294E-2</v>
      </c>
      <c r="BX73" s="264">
        <v>7.5701526111709896E-2</v>
      </c>
      <c r="BY73" s="264">
        <v>7.7926644269014481E-2</v>
      </c>
      <c r="BZ73" s="264">
        <v>8.2049395884994325E-2</v>
      </c>
      <c r="CA73" s="264">
        <v>8.6205841563581687E-2</v>
      </c>
      <c r="CB73" s="264">
        <v>9.3530004739549186E-2</v>
      </c>
      <c r="CD73" s="264">
        <v>8.1295400834549128E-2</v>
      </c>
      <c r="CE73" s="264">
        <v>7.7531069459749705E-2</v>
      </c>
      <c r="CF73" s="264">
        <v>7.5721019924745475E-2</v>
      </c>
      <c r="CG73" s="264">
        <v>7.4098344158868332E-2</v>
      </c>
      <c r="CH73" s="264">
        <v>7.362312275904194E-2</v>
      </c>
      <c r="CI73" s="264">
        <v>7.3991559332113294E-2</v>
      </c>
      <c r="CJ73" s="264">
        <v>7.5701526111709896E-2</v>
      </c>
      <c r="CK73" s="264">
        <v>7.7926644269014481E-2</v>
      </c>
      <c r="CL73" s="264">
        <v>8.2049395884994325E-2</v>
      </c>
      <c r="CM73" s="264">
        <v>8.6205841563581687E-2</v>
      </c>
      <c r="CN73" s="264">
        <v>9.3530004739549186E-2</v>
      </c>
    </row>
    <row r="74" spans="2:92">
      <c r="B74">
        <v>5.4794520547945202E-2</v>
      </c>
      <c r="D74">
        <f>D73+$D$69</f>
        <v>7.4999999999999997E-2</v>
      </c>
    </row>
    <row r="75" spans="2:92">
      <c r="B75">
        <v>6.575342465753424E-2</v>
      </c>
      <c r="D75">
        <f>D74+$D$69</f>
        <v>8.7499999999999994E-2</v>
      </c>
      <c r="BC75" t="s">
        <v>244</v>
      </c>
      <c r="BQ75" t="s">
        <v>243</v>
      </c>
    </row>
    <row r="76" spans="2:92">
      <c r="B76">
        <v>7.6712328767123292E-2</v>
      </c>
      <c r="D76">
        <f>D75+$D$69</f>
        <v>9.9999999999999992E-2</v>
      </c>
      <c r="BC76" s="264" t="s">
        <v>31</v>
      </c>
      <c r="BD76" s="264"/>
      <c r="BE76" s="264"/>
      <c r="BF76" s="264"/>
      <c r="BG76" s="264"/>
      <c r="BH76" s="264"/>
      <c r="BI76" s="264"/>
      <c r="BJ76" s="264"/>
      <c r="BK76" s="264"/>
      <c r="BL76" s="264"/>
      <c r="BM76" s="264"/>
    </row>
    <row r="77" spans="2:92">
      <c r="B77">
        <v>8.7671232876712329E-2</v>
      </c>
      <c r="D77">
        <f>D76+$D$69</f>
        <v>0.11249999999999999</v>
      </c>
      <c r="K77" s="233"/>
      <c r="L77" s="233"/>
      <c r="BC77" s="264">
        <v>0.93783084196211497</v>
      </c>
      <c r="BD77" s="264">
        <v>0.9525250595146586</v>
      </c>
      <c r="BE77" s="264">
        <v>0.9621378809473865</v>
      </c>
      <c r="BF77" s="264">
        <v>0.97580128526763166</v>
      </c>
      <c r="BG77" s="264">
        <v>0.98642410226775057</v>
      </c>
      <c r="BH77" s="264">
        <v>1</v>
      </c>
      <c r="BI77" s="264">
        <v>1.0159173094247689</v>
      </c>
      <c r="BJ77" s="264">
        <v>1.0286587116064256</v>
      </c>
      <c r="BK77" s="264">
        <v>1.0464573763345759</v>
      </c>
      <c r="BL77" s="264">
        <v>1.061404861051086</v>
      </c>
      <c r="BM77" s="264">
        <v>1.0846836371535387</v>
      </c>
      <c r="BQ77" s="264">
        <v>0.93783084196211497</v>
      </c>
      <c r="BR77" s="264">
        <v>0.9525250595146586</v>
      </c>
      <c r="BS77" s="264">
        <v>0.9621378809473865</v>
      </c>
      <c r="BT77" s="264">
        <v>0.97580128526763166</v>
      </c>
      <c r="BU77" s="264">
        <v>0.98642410226775057</v>
      </c>
      <c r="BV77" s="264">
        <v>1</v>
      </c>
      <c r="BW77" s="264">
        <v>1.0159173094247689</v>
      </c>
      <c r="BX77" s="264">
        <v>1.0286587116064256</v>
      </c>
      <c r="BY77" s="264">
        <v>1.0464573763345759</v>
      </c>
      <c r="BZ77" s="264">
        <v>1.061404861051086</v>
      </c>
      <c r="CA77" s="264">
        <v>1.0846836371535387</v>
      </c>
    </row>
    <row r="78" spans="2:92">
      <c r="B78">
        <v>9.8630136986301367E-2</v>
      </c>
      <c r="D78">
        <f>D77+$D$69</f>
        <v>0.12499999999999999</v>
      </c>
      <c r="BC78" s="264">
        <v>8.9838619208214676E-2</v>
      </c>
      <c r="BD78" s="264">
        <v>8.3558254677648269E-2</v>
      </c>
      <c r="BE78" s="264">
        <v>7.9902600392145834E-2</v>
      </c>
      <c r="BF78" s="264">
        <v>7.5345916928190829E-2</v>
      </c>
      <c r="BG78" s="264">
        <v>7.3465566641374339E-2</v>
      </c>
      <c r="BH78" s="264">
        <v>7.4265844534532277E-2</v>
      </c>
      <c r="BI78" s="264">
        <v>7.858264580839415E-2</v>
      </c>
      <c r="BJ78" s="264">
        <v>8.3254244112912684E-2</v>
      </c>
      <c r="BK78" s="264">
        <v>9.1646790558709557E-2</v>
      </c>
      <c r="BL78" s="264">
        <v>9.7689587792096341E-2</v>
      </c>
      <c r="BM78" s="264">
        <v>0.10628308837751681</v>
      </c>
      <c r="BQ78" s="264">
        <v>8.7002012421412839E-2</v>
      </c>
      <c r="BR78" s="264">
        <v>8.1597170374583194E-2</v>
      </c>
      <c r="BS78" s="264">
        <v>7.8153726948289065E-2</v>
      </c>
      <c r="BT78" s="264">
        <v>7.4193633441005519E-2</v>
      </c>
      <c r="BU78" s="264">
        <v>7.2662962002775403E-2</v>
      </c>
      <c r="BV78" s="264">
        <v>7.3225209433623012E-2</v>
      </c>
      <c r="BW78" s="264">
        <v>7.7042098025368752E-2</v>
      </c>
      <c r="BX78" s="264">
        <v>8.17683051755074E-2</v>
      </c>
      <c r="BY78" s="264">
        <v>8.9240343244574499E-2</v>
      </c>
      <c r="BZ78" s="264">
        <v>9.5351743401442937E-2</v>
      </c>
      <c r="CA78" s="264">
        <v>0.10454005797528922</v>
      </c>
    </row>
    <row r="79" spans="2:92">
      <c r="B79">
        <v>0.1095890410958904</v>
      </c>
      <c r="D79">
        <f>D78+$D$69</f>
        <v>0.13749999999999998</v>
      </c>
      <c r="BC79" s="264">
        <v>7.6952764741759147E-2</v>
      </c>
      <c r="BD79" s="264">
        <v>7.4741522846220904E-2</v>
      </c>
      <c r="BE79" s="264">
        <v>7.3465287807641333E-2</v>
      </c>
      <c r="BF79" s="264">
        <v>7.26513787721417E-2</v>
      </c>
      <c r="BG79" s="264">
        <v>7.2880901705051182E-2</v>
      </c>
      <c r="BH79" s="264">
        <v>7.4158931881440196E-2</v>
      </c>
      <c r="BI79" s="264">
        <v>7.7064939865853763E-2</v>
      </c>
      <c r="BJ79" s="264">
        <v>8.0406929019582851E-2</v>
      </c>
      <c r="BK79" s="264">
        <v>8.5602357171058172E-2</v>
      </c>
      <c r="BL79" s="264">
        <v>9.0135883075719569E-2</v>
      </c>
      <c r="BM79" s="264">
        <v>9.7119111310661754E-2</v>
      </c>
      <c r="BQ79" s="264">
        <v>7.7511026903256106E-2</v>
      </c>
      <c r="BR79" s="264">
        <v>7.517442684267886E-2</v>
      </c>
      <c r="BS79" s="264">
        <v>7.3985564705872794E-2</v>
      </c>
      <c r="BT79" s="264">
        <v>7.3236297731536393E-2</v>
      </c>
      <c r="BU79" s="264">
        <v>7.3414559535715768E-2</v>
      </c>
      <c r="BV79" s="264">
        <v>7.4635704964380392E-2</v>
      </c>
      <c r="BW79" s="264">
        <v>7.7393264610875534E-2</v>
      </c>
      <c r="BX79" s="264">
        <v>8.0374529653387206E-2</v>
      </c>
      <c r="BY79" s="264">
        <v>8.5228296636535333E-2</v>
      </c>
      <c r="BZ79" s="264">
        <v>8.967215863078612E-2</v>
      </c>
      <c r="CA79" s="264">
        <v>9.6750099138797188E-2</v>
      </c>
    </row>
    <row r="80" spans="2:92">
      <c r="B80">
        <v>0.12054794520547946</v>
      </c>
      <c r="D80">
        <f>D79+$D$69</f>
        <v>0.15</v>
      </c>
      <c r="BC80" s="264">
        <v>5.4711981939433774E-2</v>
      </c>
      <c r="BD80" s="264">
        <v>5.3139830151796234E-2</v>
      </c>
      <c r="BE80" s="264">
        <v>5.2232450818310815E-2</v>
      </c>
      <c r="BF80" s="264">
        <v>5.1653776658908808E-2</v>
      </c>
      <c r="BG80" s="264">
        <v>5.1816963187712173E-2</v>
      </c>
      <c r="BH80" s="264">
        <v>5.2725618830732915E-2</v>
      </c>
      <c r="BI80" s="264">
        <v>5.4791736362606411E-2</v>
      </c>
      <c r="BJ80" s="264">
        <v>5.7167828382616526E-2</v>
      </c>
      <c r="BK80" s="264">
        <v>6.0861680996555048E-2</v>
      </c>
      <c r="BL80" s="264">
        <v>6.4084933445640729E-2</v>
      </c>
      <c r="BM80" s="264">
        <v>6.904987860844615E-2</v>
      </c>
      <c r="BQ80" s="264">
        <v>5.5108895934659161E-2</v>
      </c>
      <c r="BR80" s="264">
        <v>5.3447616827365332E-2</v>
      </c>
      <c r="BS80" s="264">
        <v>5.2602357999099826E-2</v>
      </c>
      <c r="BT80" s="264">
        <v>5.206964314076723E-2</v>
      </c>
      <c r="BU80" s="264">
        <v>5.2196383962146209E-2</v>
      </c>
      <c r="BV80" s="264">
        <v>5.3064595609417467E-2</v>
      </c>
      <c r="BW80" s="264">
        <v>5.5025169138935917E-2</v>
      </c>
      <c r="BX80" s="264">
        <v>5.7144793036919793E-2</v>
      </c>
      <c r="BY80" s="264">
        <v>6.0595730926044297E-2</v>
      </c>
      <c r="BZ80" s="264">
        <v>6.375523400545538E-2</v>
      </c>
      <c r="CA80" s="264">
        <v>6.878751782972381E-2</v>
      </c>
    </row>
    <row r="81" spans="2:79">
      <c r="B81">
        <v>0.13150684931506848</v>
      </c>
      <c r="D81">
        <f>D80+$D$69</f>
        <v>0.16250000000000001</v>
      </c>
      <c r="BC81" s="264">
        <v>4.4672146189327175E-2</v>
      </c>
      <c r="BD81" s="264">
        <v>4.3388489630021711E-2</v>
      </c>
      <c r="BE81" s="264">
        <v>4.2647617506626392E-2</v>
      </c>
      <c r="BF81" s="264">
        <v>4.2175132034003422E-2</v>
      </c>
      <c r="BG81" s="264">
        <v>4.2308373276824837E-2</v>
      </c>
      <c r="BH81" s="264">
        <v>4.3050287502591954E-2</v>
      </c>
      <c r="BI81" s="264">
        <v>4.4737265403161496E-2</v>
      </c>
      <c r="BJ81" s="264">
        <v>4.6677336413469404E-2</v>
      </c>
      <c r="BK81" s="264">
        <v>4.9693354443201158E-2</v>
      </c>
      <c r="BL81" s="264">
        <v>5.2325129047346541E-2</v>
      </c>
      <c r="BM81" s="264">
        <v>5.6378989797270816E-2</v>
      </c>
      <c r="BQ81" s="264">
        <v>4.4996225109351071E-2</v>
      </c>
      <c r="BR81" s="264">
        <v>4.3639796398278988E-2</v>
      </c>
      <c r="BS81" s="264">
        <v>4.2949645455001233E-2</v>
      </c>
      <c r="BT81" s="264">
        <v>4.251468559456327E-2</v>
      </c>
      <c r="BU81" s="264">
        <v>4.2618169041883175E-2</v>
      </c>
      <c r="BV81" s="264">
        <v>4.332706088340179E-2</v>
      </c>
      <c r="BW81" s="264">
        <v>4.4927862466911009E-2</v>
      </c>
      <c r="BX81" s="264">
        <v>4.6658528132467542E-2</v>
      </c>
      <c r="BY81" s="264">
        <v>4.9476207119931635E-2</v>
      </c>
      <c r="BZ81" s="264">
        <v>5.2055930581701416E-2</v>
      </c>
      <c r="CA81" s="264">
        <v>5.6164773118474488E-2</v>
      </c>
    </row>
    <row r="82" spans="2:79">
      <c r="B82">
        <v>0.14246575342465753</v>
      </c>
      <c r="D82">
        <f>D81+$D$69</f>
        <v>0.17500000000000002</v>
      </c>
      <c r="BC82" s="264">
        <v>3.8634180910167952E-2</v>
      </c>
      <c r="BD82" s="264">
        <v>3.7524025612758499E-2</v>
      </c>
      <c r="BE82" s="264">
        <v>3.6883291059167843E-2</v>
      </c>
      <c r="BF82" s="264">
        <v>3.647466754801218E-2</v>
      </c>
      <c r="BG82" s="264">
        <v>3.6589899671806758E-2</v>
      </c>
      <c r="BH82" s="264">
        <v>3.7231535475393068E-2</v>
      </c>
      <c r="BI82" s="264">
        <v>3.8690498497358429E-2</v>
      </c>
      <c r="BJ82" s="264">
        <v>4.0368346122434375E-2</v>
      </c>
      <c r="BK82" s="264">
        <v>4.2976713889121693E-2</v>
      </c>
      <c r="BL82" s="264">
        <v>4.5252773242536647E-2</v>
      </c>
      <c r="BM82" s="264">
        <v>4.875870709522049E-2</v>
      </c>
      <c r="BQ82" s="264">
        <v>3.8914456757500451E-2</v>
      </c>
      <c r="BR82" s="264">
        <v>3.7741365319421641E-2</v>
      </c>
      <c r="BS82" s="264">
        <v>3.7144496382681677E-2</v>
      </c>
      <c r="BT82" s="264">
        <v>3.6768326456446156E-2</v>
      </c>
      <c r="BU82" s="264">
        <v>3.685782290033808E-2</v>
      </c>
      <c r="BV82" s="264">
        <v>3.7470899682789952E-2</v>
      </c>
      <c r="BW82" s="264">
        <v>3.8855334129177806E-2</v>
      </c>
      <c r="BX82" s="264">
        <v>4.0352080001533092E-2</v>
      </c>
      <c r="BY82" s="264">
        <v>4.2788916577217354E-2</v>
      </c>
      <c r="BZ82" s="264">
        <v>4.5019960111544563E-2</v>
      </c>
      <c r="CA82" s="264">
        <v>4.8573444316765267E-2</v>
      </c>
    </row>
    <row r="83" spans="2:79">
      <c r="B83">
        <v>0.15342465753424658</v>
      </c>
      <c r="D83">
        <f>D82+$D$69</f>
        <v>0.18750000000000003</v>
      </c>
      <c r="BC83" s="264"/>
      <c r="BD83" s="264"/>
      <c r="BE83" s="264"/>
      <c r="BF83" s="264"/>
      <c r="BG83" s="264"/>
      <c r="BH83" s="264"/>
      <c r="BI83" s="264"/>
      <c r="BJ83" s="264"/>
      <c r="BK83" s="264"/>
      <c r="BL83" s="264"/>
      <c r="BM83" s="264"/>
      <c r="BQ83" s="264"/>
      <c r="BR83" s="264"/>
      <c r="BS83" s="264"/>
      <c r="BT83" s="264"/>
      <c r="BU83" s="264"/>
      <c r="BV83" s="264"/>
      <c r="BW83" s="264"/>
      <c r="BX83" s="264"/>
      <c r="BY83" s="264"/>
      <c r="BZ83" s="264"/>
      <c r="CA83" s="264"/>
    </row>
    <row r="84" spans="2:79">
      <c r="B84">
        <v>0.16438356164383561</v>
      </c>
      <c r="D84">
        <f>D83+$D$69</f>
        <v>0.20000000000000004</v>
      </c>
      <c r="BC84" s="264" t="s">
        <v>31</v>
      </c>
      <c r="BD84" s="264"/>
      <c r="BE84" s="264"/>
      <c r="BF84" s="264"/>
      <c r="BG84" s="264"/>
      <c r="BH84" s="264"/>
      <c r="BI84" s="264"/>
      <c r="BJ84" s="264"/>
      <c r="BK84" s="264"/>
      <c r="BL84" s="264"/>
      <c r="BM84" s="264"/>
      <c r="BQ84" s="264" t="s">
        <v>31</v>
      </c>
      <c r="BR84" s="264"/>
      <c r="BS84" s="264"/>
      <c r="BT84" s="264"/>
      <c r="BU84" s="264"/>
      <c r="BV84" s="264"/>
      <c r="BW84" s="264"/>
      <c r="BX84" s="264"/>
      <c r="BY84" s="264"/>
      <c r="BZ84" s="264"/>
      <c r="CA84" s="264"/>
    </row>
    <row r="85" spans="2:79">
      <c r="B85">
        <v>0.17534246575342466</v>
      </c>
      <c r="D85">
        <f>D84+$D$69</f>
        <v>0.21250000000000005</v>
      </c>
      <c r="BC85" s="264">
        <v>0.93783084196211497</v>
      </c>
      <c r="BD85" s="264">
        <v>0.9525250595146586</v>
      </c>
      <c r="BE85" s="264">
        <v>0.9621378809473865</v>
      </c>
      <c r="BF85" s="264">
        <v>0.97580128526763166</v>
      </c>
      <c r="BG85" s="264">
        <v>0.98642410226775057</v>
      </c>
      <c r="BH85" s="264">
        <v>1</v>
      </c>
      <c r="BI85" s="264">
        <v>1.0159173094247689</v>
      </c>
      <c r="BJ85" s="264">
        <v>1.0286587116064256</v>
      </c>
      <c r="BK85" s="264">
        <v>1.0464573763345759</v>
      </c>
      <c r="BL85" s="264">
        <v>1.061404861051086</v>
      </c>
      <c r="BM85" s="264">
        <v>1.0846836371535387</v>
      </c>
      <c r="BQ85" s="264">
        <v>0.93783084196211497</v>
      </c>
      <c r="BR85" s="264">
        <v>0.9525250595146586</v>
      </c>
      <c r="BS85" s="264">
        <v>0.9621378809473865</v>
      </c>
      <c r="BT85" s="264">
        <v>0.97580128526763166</v>
      </c>
      <c r="BU85" s="264">
        <v>0.98642410226775057</v>
      </c>
      <c r="BV85" s="264">
        <v>1</v>
      </c>
      <c r="BW85" s="264">
        <v>1.0159173094247689</v>
      </c>
      <c r="BX85" s="264">
        <v>1.0286587116064256</v>
      </c>
      <c r="BY85" s="264">
        <v>1.0464573763345759</v>
      </c>
      <c r="BZ85" s="264">
        <v>1.061404861051086</v>
      </c>
      <c r="CA85" s="264">
        <v>1.0846836371535387</v>
      </c>
    </row>
    <row r="86" spans="2:79">
      <c r="B86">
        <v>0.18630136986301371</v>
      </c>
      <c r="D86">
        <f>D85+$D$69</f>
        <v>0.22500000000000006</v>
      </c>
      <c r="BC86" s="264">
        <v>8.9838619208144094E-2</v>
      </c>
      <c r="BD86" s="264">
        <v>8.3558254677557148E-2</v>
      </c>
      <c r="BE86" s="264">
        <v>7.990260039204701E-2</v>
      </c>
      <c r="BF86" s="264">
        <v>7.534591692812416E-2</v>
      </c>
      <c r="BG86" s="264">
        <v>7.3465566641435165E-2</v>
      </c>
      <c r="BH86" s="264">
        <v>7.426294554050937E-2</v>
      </c>
      <c r="BI86" s="264">
        <v>7.8582645808459806E-2</v>
      </c>
      <c r="BJ86" s="264">
        <v>8.3254244113069822E-2</v>
      </c>
      <c r="BK86" s="264">
        <v>9.1646790559022043E-2</v>
      </c>
      <c r="BL86" s="264">
        <v>9.768958779277577E-2</v>
      </c>
      <c r="BM86" s="264">
        <v>0.10628308837902017</v>
      </c>
      <c r="BQ86" s="264">
        <v>8.7002012421237201E-2</v>
      </c>
      <c r="BR86" s="264">
        <v>8.1597170374365341E-2</v>
      </c>
      <c r="BS86" s="264">
        <v>7.8153726948043983E-2</v>
      </c>
      <c r="BT86" s="264">
        <v>7.4193633440841372E-2</v>
      </c>
      <c r="BU86" s="264">
        <v>7.2662962002929002E-2</v>
      </c>
      <c r="BV86" s="264">
        <v>7.3222430603386623E-2</v>
      </c>
      <c r="BW86" s="264">
        <v>7.7042098025526001E-2</v>
      </c>
      <c r="BX86" s="264">
        <v>8.1768305175812239E-2</v>
      </c>
      <c r="BY86" s="264">
        <v>8.9240343245237427E-2</v>
      </c>
      <c r="BZ86" s="264">
        <v>9.5351743402907169E-2</v>
      </c>
      <c r="CA86" s="264">
        <v>0.10454005797973678</v>
      </c>
    </row>
    <row r="87" spans="2:79">
      <c r="B87">
        <v>0.19726027397260273</v>
      </c>
      <c r="D87">
        <f>D86+$D$69</f>
        <v>0.23750000000000007</v>
      </c>
      <c r="BC87" s="264">
        <v>8.100067895098742E-2</v>
      </c>
      <c r="BD87" s="264">
        <v>7.7238259357456776E-2</v>
      </c>
      <c r="BE87" s="264">
        <v>7.5371254262613194E-2</v>
      </c>
      <c r="BF87" s="264">
        <v>7.406242831084657E-2</v>
      </c>
      <c r="BG87" s="264">
        <v>7.4104428988017571E-2</v>
      </c>
      <c r="BH87" s="264">
        <v>7.5315847509340644E-2</v>
      </c>
      <c r="BI87" s="264">
        <v>7.8336894761293088E-2</v>
      </c>
      <c r="BJ87" s="264">
        <v>8.191344421118478E-2</v>
      </c>
      <c r="BK87" s="264">
        <v>8.7675381147061984E-2</v>
      </c>
      <c r="BL87" s="264">
        <v>9.2955817530594939E-2</v>
      </c>
      <c r="BM87" s="264">
        <v>0.10178193907901978</v>
      </c>
      <c r="BQ87" s="264">
        <v>7.8869548186384461E-2</v>
      </c>
      <c r="BR87" s="264">
        <v>7.597559552486649E-2</v>
      </c>
      <c r="BS87" s="264">
        <v>7.4585380016140054E-2</v>
      </c>
      <c r="BT87" s="264">
        <v>7.3670334770193732E-2</v>
      </c>
      <c r="BU87" s="264">
        <v>7.3784794288547464E-2</v>
      </c>
      <c r="BV87" s="264">
        <v>7.4977611615410514E-2</v>
      </c>
      <c r="BW87" s="264">
        <v>7.7759147425836991E-2</v>
      </c>
      <c r="BX87" s="264">
        <v>8.0800812071264105E-2</v>
      </c>
      <c r="BY87" s="264">
        <v>8.5805568564371409E-2</v>
      </c>
      <c r="BZ87" s="264">
        <v>9.0450611847254225E-2</v>
      </c>
      <c r="CA87" s="264">
        <v>9.8030619136196082E-2</v>
      </c>
    </row>
    <row r="88" spans="2:79">
      <c r="B88">
        <v>0.20821917808219179</v>
      </c>
      <c r="D88">
        <f>D87+$D$69</f>
        <v>0.25000000000000006</v>
      </c>
      <c r="BC88" s="264">
        <v>5.7589973521034378E-2</v>
      </c>
      <c r="BD88" s="264">
        <v>5.4914963291829273E-2</v>
      </c>
      <c r="BE88" s="264">
        <v>5.3587557455629577E-2</v>
      </c>
      <c r="BF88" s="264">
        <v>5.2657006590105457E-2</v>
      </c>
      <c r="BG88" s="264">
        <v>5.2686868289013027E-2</v>
      </c>
      <c r="BH88" s="264">
        <v>5.3548164286397207E-2</v>
      </c>
      <c r="BI88" s="264">
        <v>5.5696072594067197E-2</v>
      </c>
      <c r="BJ88" s="264">
        <v>5.8238932614296961E-2</v>
      </c>
      <c r="BK88" s="264">
        <v>6.233556241869434E-2</v>
      </c>
      <c r="BL88" s="264">
        <v>6.6089854301743564E-2</v>
      </c>
      <c r="BM88" s="264">
        <v>7.2365062273454295E-2</v>
      </c>
      <c r="BQ88" s="264">
        <v>5.6074779254852859E-2</v>
      </c>
      <c r="BR88" s="264">
        <v>5.4017232832942096E-2</v>
      </c>
      <c r="BS88" s="264">
        <v>5.3028815508878287E-2</v>
      </c>
      <c r="BT88" s="264">
        <v>5.2378235388229125E-2</v>
      </c>
      <c r="BU88" s="264">
        <v>5.2459613973156918E-2</v>
      </c>
      <c r="BV88" s="264">
        <v>5.3307684867859424E-2</v>
      </c>
      <c r="BW88" s="264">
        <v>5.5285305003206657E-2</v>
      </c>
      <c r="BX88" s="264">
        <v>5.7447871893491702E-2</v>
      </c>
      <c r="BY88" s="264">
        <v>6.1006160510944832E-2</v>
      </c>
      <c r="BZ88" s="264">
        <v>6.4308699738142502E-2</v>
      </c>
      <c r="CA88" s="264">
        <v>6.9697943689091976E-2</v>
      </c>
    </row>
    <row r="89" spans="2:79">
      <c r="B89">
        <v>0.21917808219178081</v>
      </c>
      <c r="D89">
        <f>D88+$D$69</f>
        <v>0.26250000000000007</v>
      </c>
      <c r="BC89" s="264">
        <v>4.7022016475642851E-2</v>
      </c>
      <c r="BD89" s="264">
        <v>4.4837879769550185E-2</v>
      </c>
      <c r="BE89" s="264">
        <v>4.3754057442789623E-2</v>
      </c>
      <c r="BF89" s="264">
        <v>4.2994265842709843E-2</v>
      </c>
      <c r="BG89" s="264">
        <v>4.3018647817768568E-2</v>
      </c>
      <c r="BH89" s="264">
        <v>4.3721893054799489E-2</v>
      </c>
      <c r="BI89" s="264">
        <v>4.547565284415829E-2</v>
      </c>
      <c r="BJ89" s="264">
        <v>4.7551889356453707E-2</v>
      </c>
      <c r="BK89" s="264">
        <v>5.0896773585070783E-2</v>
      </c>
      <c r="BL89" s="264">
        <v>5.3962140071385195E-2</v>
      </c>
      <c r="BM89" s="264">
        <v>5.908582592489741E-2</v>
      </c>
      <c r="BQ89" s="264">
        <v>4.5784865537864344E-2</v>
      </c>
      <c r="BR89" s="264">
        <v>4.4104885919274125E-2</v>
      </c>
      <c r="BS89" s="264">
        <v>4.3297846553646296E-2</v>
      </c>
      <c r="BT89" s="264">
        <v>4.2766650109516711E-2</v>
      </c>
      <c r="BU89" s="264">
        <v>4.2833095445870988E-2</v>
      </c>
      <c r="BV89" s="264">
        <v>4.3525542431779897E-2</v>
      </c>
      <c r="BW89" s="264">
        <v>4.514026251066474E-2</v>
      </c>
      <c r="BX89" s="264">
        <v>4.6905990982609988E-2</v>
      </c>
      <c r="BY89" s="264">
        <v>4.9811321472714519E-2</v>
      </c>
      <c r="BZ89" s="264">
        <v>5.25078334601011E-2</v>
      </c>
      <c r="CA89" s="264">
        <v>5.6908132719836774E-2</v>
      </c>
    </row>
    <row r="90" spans="2:79">
      <c r="B90">
        <v>0.23013698630136986</v>
      </c>
      <c r="D90">
        <f>D89+$D$69</f>
        <v>0.27500000000000008</v>
      </c>
      <c r="BC90" s="264">
        <v>4.0666438625572676E-2</v>
      </c>
      <c r="BD90" s="264">
        <v>3.8777513650307384E-2</v>
      </c>
      <c r="BE90" s="264">
        <v>3.7840182641649678E-2</v>
      </c>
      <c r="BF90" s="264">
        <v>3.7183085800877758E-2</v>
      </c>
      <c r="BG90" s="264">
        <v>3.7204172265615176E-2</v>
      </c>
      <c r="BH90" s="264">
        <v>3.7812365648501212E-2</v>
      </c>
      <c r="BI90" s="264">
        <v>3.9329084202561947E-2</v>
      </c>
      <c r="BJ90" s="264">
        <v>4.1124692962623742E-2</v>
      </c>
      <c r="BK90" s="264">
        <v>4.401747679853521E-2</v>
      </c>
      <c r="BL90" s="264">
        <v>4.6668522998248155E-2</v>
      </c>
      <c r="BM90" s="264">
        <v>5.1099682525541076E-2</v>
      </c>
      <c r="BQ90" s="264">
        <v>3.9596503168683031E-2</v>
      </c>
      <c r="BR90" s="264">
        <v>3.8143592528685259E-2</v>
      </c>
      <c r="BS90" s="264">
        <v>3.7445634012854161E-2</v>
      </c>
      <c r="BT90" s="264">
        <v>3.6986235007613541E-2</v>
      </c>
      <c r="BU90" s="264">
        <v>3.7043699476288688E-2</v>
      </c>
      <c r="BV90" s="264">
        <v>3.7642554118528751E-2</v>
      </c>
      <c r="BW90" s="264">
        <v>3.9039025812154744E-2</v>
      </c>
      <c r="BX90" s="264">
        <v>4.0566095340765509E-2</v>
      </c>
      <c r="BY90" s="264">
        <v>4.3078736288948614E-2</v>
      </c>
      <c r="BZ90" s="264">
        <v>4.5410783007850591E-2</v>
      </c>
      <c r="CA90" s="264">
        <v>4.9216330136457591E-2</v>
      </c>
    </row>
    <row r="91" spans="2:79">
      <c r="B91">
        <v>0.24109589041095891</v>
      </c>
      <c r="D91">
        <f>D90+$D$69</f>
        <v>0.28750000000000009</v>
      </c>
      <c r="BC91" s="264">
        <v>8.100067895098742E-2</v>
      </c>
      <c r="BD91" s="264">
        <v>7.7238259357456776E-2</v>
      </c>
      <c r="BE91" s="264">
        <v>7.5371254262613194E-2</v>
      </c>
      <c r="BF91" s="264">
        <v>7.406242831084657E-2</v>
      </c>
      <c r="BG91" s="264">
        <v>7.4104428988017571E-2</v>
      </c>
      <c r="BH91" s="264">
        <v>7.5315847509340644E-2</v>
      </c>
      <c r="BI91" s="264">
        <v>7.7064939865853763E-2</v>
      </c>
      <c r="BJ91" s="264">
        <v>8.0406929019582851E-2</v>
      </c>
      <c r="BK91" s="264">
        <v>8.5602357171058172E-2</v>
      </c>
      <c r="BL91" s="264">
        <v>9.0135883075719569E-2</v>
      </c>
      <c r="BM91" s="264">
        <v>9.7119111310661754E-2</v>
      </c>
      <c r="BQ91" s="264">
        <v>7.8869548186384461E-2</v>
      </c>
      <c r="BR91" s="264">
        <v>7.597559552486649E-2</v>
      </c>
      <c r="BS91" s="264">
        <v>7.4585380016140054E-2</v>
      </c>
      <c r="BT91" s="264">
        <v>7.3670334770193732E-2</v>
      </c>
      <c r="BU91" s="264">
        <v>7.3784794288547464E-2</v>
      </c>
      <c r="BV91" s="264">
        <v>7.4977611615410514E-2</v>
      </c>
      <c r="BW91" s="264">
        <v>7.7393264610875534E-2</v>
      </c>
      <c r="BX91" s="264">
        <v>8.0374529653387206E-2</v>
      </c>
      <c r="BY91" s="264">
        <v>8.5228296636535333E-2</v>
      </c>
      <c r="BZ91" s="264">
        <v>8.967215863078612E-2</v>
      </c>
      <c r="CA91" s="264">
        <v>9.6750099138797188E-2</v>
      </c>
    </row>
    <row r="92" spans="2:79">
      <c r="B92">
        <v>0.25205479452054796</v>
      </c>
      <c r="D92">
        <f>D91+$D$69</f>
        <v>0.3000000000000001</v>
      </c>
      <c r="BC92" s="264" t="s">
        <v>31</v>
      </c>
      <c r="BD92" s="264"/>
      <c r="BE92" s="264"/>
      <c r="BF92" s="264"/>
      <c r="BG92" s="264"/>
      <c r="BH92" s="264"/>
      <c r="BI92" s="264"/>
      <c r="BJ92" s="264"/>
      <c r="BK92" s="264"/>
      <c r="BL92" s="264"/>
      <c r="BM92" s="264"/>
      <c r="BQ92" s="264" t="s">
        <v>31</v>
      </c>
      <c r="BR92" s="264"/>
      <c r="BS92" s="264"/>
      <c r="BT92" s="264"/>
      <c r="BU92" s="264"/>
      <c r="BV92" s="264"/>
      <c r="BW92" s="264"/>
      <c r="BX92" s="264"/>
      <c r="BY92" s="264"/>
      <c r="BZ92" s="264"/>
      <c r="CA92" s="264"/>
    </row>
    <row r="93" spans="2:79">
      <c r="B93">
        <v>0.26301369863013696</v>
      </c>
      <c r="D93">
        <f>D92+$D$69</f>
        <v>0.31250000000000011</v>
      </c>
      <c r="BC93" s="264">
        <v>0.93783084196211497</v>
      </c>
      <c r="BD93" s="264">
        <v>0.9525250595146586</v>
      </c>
      <c r="BE93" s="264">
        <v>0.9621378809473865</v>
      </c>
      <c r="BF93" s="264">
        <v>0.97580128526763166</v>
      </c>
      <c r="BG93" s="264">
        <v>0.98642410226775057</v>
      </c>
      <c r="BH93" s="264">
        <v>1</v>
      </c>
      <c r="BI93" s="264">
        <v>1.0159173094247689</v>
      </c>
      <c r="BJ93" s="264">
        <v>1.0286587116064256</v>
      </c>
      <c r="BK93" s="264">
        <v>1.0464573763345759</v>
      </c>
      <c r="BL93" s="264">
        <v>1.061404861051086</v>
      </c>
      <c r="BM93" s="264">
        <v>1.0846836371535387</v>
      </c>
      <c r="BQ93" s="264">
        <v>0.93783084196211497</v>
      </c>
      <c r="BR93" s="264">
        <v>0.9525250595146586</v>
      </c>
      <c r="BS93" s="264">
        <v>0.9621378809473865</v>
      </c>
      <c r="BT93" s="264">
        <v>0.97580128526763166</v>
      </c>
      <c r="BU93" s="264">
        <v>0.98642410226775057</v>
      </c>
      <c r="BV93" s="264">
        <v>1</v>
      </c>
      <c r="BW93" s="264">
        <v>1.0159173094247689</v>
      </c>
      <c r="BX93" s="264">
        <v>1.0286587116064256</v>
      </c>
      <c r="BY93" s="264">
        <v>1.0464573763345759</v>
      </c>
      <c r="BZ93" s="264">
        <v>1.061404861051086</v>
      </c>
      <c r="CA93" s="264">
        <v>1.0846836371535387</v>
      </c>
    </row>
    <row r="94" spans="2:79">
      <c r="B94">
        <v>0.27397260273972601</v>
      </c>
      <c r="D94">
        <f>D93+$D$69</f>
        <v>0.32500000000000012</v>
      </c>
      <c r="BC94" s="264">
        <v>8.7824677607947224E-2</v>
      </c>
      <c r="BD94" s="264">
        <v>8.1768010764717014E-2</v>
      </c>
      <c r="BE94" s="264">
        <v>7.83826999336181E-2</v>
      </c>
      <c r="BF94" s="264">
        <v>7.4838744703660268E-2</v>
      </c>
      <c r="BG94" s="264">
        <v>7.3541126252464797E-2</v>
      </c>
      <c r="BH94" s="264">
        <v>7.4156369822287543E-2</v>
      </c>
      <c r="BI94" s="264">
        <v>7.7844141337286135E-2</v>
      </c>
      <c r="BJ94" s="264">
        <v>8.2339995846488892E-2</v>
      </c>
      <c r="BK94" s="264">
        <v>8.9754362507784943E-2</v>
      </c>
      <c r="BL94" s="264">
        <v>9.6397484197644476E-2</v>
      </c>
      <c r="BM94" s="264">
        <v>0.10686491174886535</v>
      </c>
      <c r="BQ94" s="264">
        <v>8.7824677607947224E-2</v>
      </c>
      <c r="BR94" s="264">
        <v>8.1768010764717014E-2</v>
      </c>
      <c r="BS94" s="264">
        <v>7.83826999336181E-2</v>
      </c>
      <c r="BT94" s="264">
        <v>7.4838744703660268E-2</v>
      </c>
      <c r="BU94" s="264">
        <v>7.3541126252464797E-2</v>
      </c>
      <c r="BV94" s="264">
        <v>7.4156369822287543E-2</v>
      </c>
      <c r="BW94" s="264">
        <v>7.7844141337286135E-2</v>
      </c>
      <c r="BX94" s="264">
        <v>8.2339995846488892E-2</v>
      </c>
      <c r="BY94" s="264">
        <v>8.9754362507784943E-2</v>
      </c>
      <c r="BZ94" s="264">
        <v>9.6397484197644476E-2</v>
      </c>
      <c r="CA94" s="264">
        <v>0.10686491174886535</v>
      </c>
    </row>
    <row r="95" spans="2:79">
      <c r="B95">
        <v>0.28493150684931506</v>
      </c>
      <c r="D95">
        <f>D94+$D$69</f>
        <v>0.33750000000000013</v>
      </c>
      <c r="BC95" s="264">
        <v>7.9615494253361688E-2</v>
      </c>
      <c r="BD95" s="264">
        <v>7.6626762020742312E-2</v>
      </c>
      <c r="BE95" s="264">
        <v>7.5222361878106103E-2</v>
      </c>
      <c r="BF95" s="264">
        <v>7.4167841421375363E-2</v>
      </c>
      <c r="BG95" s="264">
        <v>7.4207037721542371E-2</v>
      </c>
      <c r="BH95" s="264">
        <v>7.5357265045069913E-2</v>
      </c>
      <c r="BI95" s="264">
        <v>7.8054174387981401E-2</v>
      </c>
      <c r="BJ95" s="264">
        <v>8.0981882654671988E-2</v>
      </c>
      <c r="BK95" s="264">
        <v>8.5779696164935304E-2</v>
      </c>
      <c r="BL95" s="264">
        <v>9.0165294443149357E-2</v>
      </c>
      <c r="BM95" s="264">
        <v>9.725796335071521E-2</v>
      </c>
      <c r="BQ95" s="264">
        <v>7.9615494253361688E-2</v>
      </c>
      <c r="BR95" s="264">
        <v>7.6626762020742312E-2</v>
      </c>
      <c r="BS95" s="264">
        <v>7.5222361878106103E-2</v>
      </c>
      <c r="BT95" s="264">
        <v>7.4167841421375363E-2</v>
      </c>
      <c r="BU95" s="264">
        <v>7.4207037721542371E-2</v>
      </c>
      <c r="BV95" s="264">
        <v>7.5357265045069913E-2</v>
      </c>
      <c r="BW95" s="264">
        <v>7.8054174387981401E-2</v>
      </c>
      <c r="BX95" s="264">
        <v>8.0981882654671988E-2</v>
      </c>
      <c r="BY95" s="264">
        <v>8.5779696164935304E-2</v>
      </c>
      <c r="BZ95" s="264">
        <v>9.0165294443149357E-2</v>
      </c>
      <c r="CA95" s="264">
        <v>9.725796335071521E-2</v>
      </c>
    </row>
    <row r="96" spans="2:79">
      <c r="B96">
        <v>0.29589041095890412</v>
      </c>
      <c r="D96">
        <f>D95+$D$69</f>
        <v>0.35000000000000014</v>
      </c>
      <c r="BC96" s="264">
        <v>7.9359586068159807E-2</v>
      </c>
      <c r="BD96" s="264">
        <v>7.807150708784083E-2</v>
      </c>
      <c r="BE96" s="264">
        <v>7.7600147180109311E-2</v>
      </c>
      <c r="BF96" s="264">
        <v>7.7472483065450376E-2</v>
      </c>
      <c r="BG96" s="264">
        <v>7.7816287336267193E-2</v>
      </c>
      <c r="BH96" s="264">
        <v>7.8787763519219081E-2</v>
      </c>
      <c r="BI96" s="264">
        <v>8.0588226710301664E-2</v>
      </c>
      <c r="BJ96" s="264">
        <v>8.2442360804940773E-2</v>
      </c>
      <c r="BK96" s="264">
        <v>8.5480476853299694E-2</v>
      </c>
      <c r="BL96" s="264">
        <v>8.8309992551770813E-2</v>
      </c>
      <c r="BM96" s="264">
        <v>9.3011915144555729E-2</v>
      </c>
      <c r="BQ96" s="264">
        <v>7.9359586068159807E-2</v>
      </c>
      <c r="BR96" s="264">
        <v>7.807150708784083E-2</v>
      </c>
      <c r="BS96" s="264">
        <v>7.7600147180109311E-2</v>
      </c>
      <c r="BT96" s="264">
        <v>7.7472483065450376E-2</v>
      </c>
      <c r="BU96" s="264">
        <v>7.7816287336267193E-2</v>
      </c>
      <c r="BV96" s="264">
        <v>7.8787763519219081E-2</v>
      </c>
      <c r="BW96" s="264">
        <v>8.0588226710301664E-2</v>
      </c>
      <c r="BX96" s="264">
        <v>8.2442360804940773E-2</v>
      </c>
      <c r="BY96" s="264">
        <v>8.5480476853299694E-2</v>
      </c>
      <c r="BZ96" s="264">
        <v>8.8309992551770813E-2</v>
      </c>
      <c r="CA96" s="264">
        <v>9.3011915144555729E-2</v>
      </c>
    </row>
    <row r="97" spans="2:79">
      <c r="B97">
        <v>0.30684931506849317</v>
      </c>
      <c r="D97">
        <f>D96+$D$69</f>
        <v>0.36250000000000016</v>
      </c>
      <c r="BC97" s="264">
        <v>7.9134361228179018E-2</v>
      </c>
      <c r="BD97" s="264">
        <v>7.8553324981477018E-2</v>
      </c>
      <c r="BE97" s="264">
        <v>7.8455055532560644E-2</v>
      </c>
      <c r="BF97" s="264">
        <v>7.8702272550765798E-2</v>
      </c>
      <c r="BG97" s="264">
        <v>7.9197635337246691E-2</v>
      </c>
      <c r="BH97" s="264">
        <v>8.0185112419934396E-2</v>
      </c>
      <c r="BI97" s="264">
        <v>8.1781842828642287E-2</v>
      </c>
      <c r="BJ97" s="264">
        <v>8.3339281566998352E-2</v>
      </c>
      <c r="BK97" s="264">
        <v>8.5831212309370936E-2</v>
      </c>
      <c r="BL97" s="264">
        <v>8.8131987724070215E-2</v>
      </c>
      <c r="BM97" s="264">
        <v>9.1957005254369423E-2</v>
      </c>
      <c r="BQ97" s="264">
        <v>7.9134361228179018E-2</v>
      </c>
      <c r="BR97" s="264">
        <v>7.8553324981477018E-2</v>
      </c>
      <c r="BS97" s="264">
        <v>7.8455055532560644E-2</v>
      </c>
      <c r="BT97" s="264">
        <v>7.8702272550765798E-2</v>
      </c>
      <c r="BU97" s="264">
        <v>7.9197635337246691E-2</v>
      </c>
      <c r="BV97" s="264">
        <v>8.0185112419934396E-2</v>
      </c>
      <c r="BW97" s="264">
        <v>8.1781842828642287E-2</v>
      </c>
      <c r="BX97" s="264">
        <v>8.3339281566998352E-2</v>
      </c>
      <c r="BY97" s="264">
        <v>8.5831212309370936E-2</v>
      </c>
      <c r="BZ97" s="264">
        <v>8.8131987724070215E-2</v>
      </c>
      <c r="CA97" s="264">
        <v>9.1957005254369423E-2</v>
      </c>
    </row>
    <row r="98" spans="2:79">
      <c r="B98">
        <v>0.31780821917808222</v>
      </c>
      <c r="D98">
        <f>D97+$D$69</f>
        <v>0.37500000000000017</v>
      </c>
      <c r="BC98" s="264">
        <v>7.9869795192369739E-2</v>
      </c>
      <c r="BD98" s="264">
        <v>7.949760140021897E-2</v>
      </c>
      <c r="BE98" s="264">
        <v>7.949661630021404E-2</v>
      </c>
      <c r="BF98" s="264">
        <v>7.9821836846337785E-2</v>
      </c>
      <c r="BG98" s="264">
        <v>8.0327890271510591E-2</v>
      </c>
      <c r="BH98" s="264">
        <v>8.1269363029002575E-2</v>
      </c>
      <c r="BI98" s="264">
        <v>8.2739838276068539E-2</v>
      </c>
      <c r="BJ98" s="264">
        <v>8.4153162482268132E-2</v>
      </c>
      <c r="BK98" s="264">
        <v>8.6400888517709218E-2</v>
      </c>
      <c r="BL98" s="264">
        <v>8.8473389687547269E-2</v>
      </c>
      <c r="BM98" s="264">
        <v>9.1925182650179835E-2</v>
      </c>
      <c r="BQ98" s="264">
        <v>7.9869795192369739E-2</v>
      </c>
      <c r="BR98" s="264">
        <v>7.949760140021897E-2</v>
      </c>
      <c r="BS98" s="264">
        <v>7.949661630021404E-2</v>
      </c>
      <c r="BT98" s="264">
        <v>7.9821836846337785E-2</v>
      </c>
      <c r="BU98" s="264">
        <v>8.0327890271510591E-2</v>
      </c>
      <c r="BV98" s="264">
        <v>8.1269363029002575E-2</v>
      </c>
      <c r="BW98" s="264">
        <v>8.2739838276068539E-2</v>
      </c>
      <c r="BX98" s="264">
        <v>8.4153162482268132E-2</v>
      </c>
      <c r="BY98" s="264">
        <v>8.6400888517709218E-2</v>
      </c>
      <c r="BZ98" s="264">
        <v>8.8473389687547269E-2</v>
      </c>
      <c r="CA98" s="264">
        <v>9.1925182650179835E-2</v>
      </c>
    </row>
    <row r="99" spans="2:79">
      <c r="B99">
        <v>0.32876712328767121</v>
      </c>
      <c r="D99">
        <f>D98+$D$69</f>
        <v>0.38750000000000018</v>
      </c>
      <c r="BC99" s="264"/>
      <c r="BD99" s="264"/>
      <c r="BE99" s="264"/>
      <c r="BF99" s="264"/>
      <c r="BG99" s="264"/>
      <c r="BH99" s="264"/>
      <c r="BI99" s="264"/>
      <c r="BJ99" s="264"/>
      <c r="BK99" s="264"/>
      <c r="BL99" s="264"/>
      <c r="BM99" s="264"/>
      <c r="BQ99" s="264"/>
      <c r="BR99" s="264"/>
      <c r="BS99" s="264"/>
      <c r="BT99" s="264"/>
      <c r="BU99" s="264"/>
      <c r="BV99" s="264"/>
      <c r="BW99" s="264"/>
      <c r="BX99" s="264"/>
      <c r="BY99" s="264"/>
      <c r="BZ99" s="264"/>
      <c r="CA99" s="264"/>
    </row>
    <row r="100" spans="2:79">
      <c r="B100">
        <v>0.33972602739726027</v>
      </c>
      <c r="D100">
        <f>D99+$D$69</f>
        <v>0.40000000000000019</v>
      </c>
      <c r="BC100" s="264" t="s">
        <v>31</v>
      </c>
      <c r="BD100" s="264"/>
      <c r="BE100" s="264"/>
      <c r="BF100" s="264"/>
      <c r="BG100" s="264"/>
      <c r="BH100" s="264"/>
      <c r="BI100" s="264"/>
      <c r="BJ100" s="264"/>
      <c r="BK100" s="264"/>
      <c r="BL100" s="264"/>
      <c r="BM100" s="264"/>
      <c r="BQ100" s="264" t="s">
        <v>31</v>
      </c>
      <c r="BR100" s="264"/>
      <c r="BS100" s="264"/>
      <c r="BT100" s="264"/>
      <c r="BU100" s="264"/>
      <c r="BV100" s="264"/>
      <c r="BW100" s="264"/>
      <c r="BX100" s="264"/>
      <c r="BY100" s="264"/>
      <c r="BZ100" s="264"/>
      <c r="CA100" s="264"/>
    </row>
    <row r="101" spans="2:79">
      <c r="B101">
        <v>0.35068493150684932</v>
      </c>
      <c r="D101">
        <f>D100+$D$69</f>
        <v>0.4125000000000002</v>
      </c>
      <c r="BC101" s="264">
        <v>0.93783084196211497</v>
      </c>
      <c r="BD101" s="264">
        <v>0.9525250595146586</v>
      </c>
      <c r="BE101" s="264">
        <v>0.9621378809473865</v>
      </c>
      <c r="BF101" s="264">
        <v>0.97580128526763166</v>
      </c>
      <c r="BG101" s="264">
        <v>0.98642410226775057</v>
      </c>
      <c r="BH101" s="264">
        <v>1</v>
      </c>
      <c r="BI101" s="264">
        <v>1.0159173094247689</v>
      </c>
      <c r="BJ101" s="264">
        <v>1.0286587116064256</v>
      </c>
      <c r="BK101" s="264">
        <v>1.0464573763345759</v>
      </c>
      <c r="BL101" s="264">
        <v>1.061404861051086</v>
      </c>
      <c r="BM101" s="264">
        <v>1.0846836371535387</v>
      </c>
      <c r="BQ101" s="264">
        <v>0.93783084196211497</v>
      </c>
      <c r="BR101" s="264">
        <v>0.9525250595146586</v>
      </c>
      <c r="BS101" s="264">
        <v>0.9621378809473865</v>
      </c>
      <c r="BT101" s="264">
        <v>0.97580128526763166</v>
      </c>
      <c r="BU101" s="264">
        <v>0.98642410226775057</v>
      </c>
      <c r="BV101" s="264">
        <v>1</v>
      </c>
      <c r="BW101" s="264">
        <v>1.0159173094247689</v>
      </c>
      <c r="BX101" s="264">
        <v>1.0286587116064256</v>
      </c>
      <c r="BY101" s="264">
        <v>1.0464573763345759</v>
      </c>
      <c r="BZ101" s="264">
        <v>1.061404861051086</v>
      </c>
      <c r="CA101" s="264">
        <v>1.0846836371535387</v>
      </c>
    </row>
    <row r="102" spans="2:79">
      <c r="B102">
        <v>0.36164383561643837</v>
      </c>
      <c r="D102">
        <f>D101+$D$69</f>
        <v>0.42500000000000021</v>
      </c>
      <c r="BC102" s="264">
        <v>7.7321097316025475E-2</v>
      </c>
      <c r="BD102" s="264">
        <v>6.2637003430659074E-2</v>
      </c>
      <c r="BE102" s="264">
        <v>5.4452433611380975E-2</v>
      </c>
      <c r="BF102" s="264">
        <v>4.5814063149493302E-2</v>
      </c>
      <c r="BG102" s="264">
        <v>4.2496163369768775E-2</v>
      </c>
      <c r="BH102" s="264">
        <v>4.3356710206360706E-2</v>
      </c>
      <c r="BI102" s="264">
        <v>5.0738190064396033E-2</v>
      </c>
      <c r="BJ102" s="264">
        <v>5.991311418133425E-2</v>
      </c>
      <c r="BK102" s="264">
        <v>7.5260105195016344E-2</v>
      </c>
      <c r="BL102" s="264">
        <v>8.9258171725202007E-2</v>
      </c>
      <c r="BM102" s="264">
        <v>0.1118256844328511</v>
      </c>
      <c r="BQ102" s="264">
        <v>7.7321097316025475E-2</v>
      </c>
      <c r="BR102" s="264">
        <v>6.2637003430659074E-2</v>
      </c>
      <c r="BS102" s="264">
        <v>5.4452433611380975E-2</v>
      </c>
      <c r="BT102" s="264">
        <v>4.5814063149493302E-2</v>
      </c>
      <c r="BU102" s="264">
        <v>4.2496163369768775E-2</v>
      </c>
      <c r="BV102" s="264">
        <v>4.3356710206360706E-2</v>
      </c>
      <c r="BW102" s="264">
        <v>5.0738190064396033E-2</v>
      </c>
      <c r="BX102" s="264">
        <v>5.991311418133425E-2</v>
      </c>
      <c r="BY102" s="264">
        <v>7.5260105195016344E-2</v>
      </c>
      <c r="BZ102" s="264">
        <v>8.9258171725202007E-2</v>
      </c>
      <c r="CA102" s="264">
        <v>0.1118256844328511</v>
      </c>
    </row>
    <row r="103" spans="2:79">
      <c r="B103">
        <v>0.37260273972602742</v>
      </c>
      <c r="D103">
        <f>D102+$D$69</f>
        <v>0.43750000000000022</v>
      </c>
      <c r="BC103" s="264">
        <v>9.0238061785767321E-2</v>
      </c>
      <c r="BD103" s="264">
        <v>8.023616282317711E-2</v>
      </c>
      <c r="BE103" s="264">
        <v>7.504086321750944E-2</v>
      </c>
      <c r="BF103" s="264">
        <v>6.994933107593726E-2</v>
      </c>
      <c r="BG103" s="264">
        <v>6.8100610433006886E-2</v>
      </c>
      <c r="BH103" s="264">
        <v>6.8480726777785508E-2</v>
      </c>
      <c r="BI103" s="264">
        <v>7.2336667417286254E-2</v>
      </c>
      <c r="BJ103" s="264">
        <v>7.7406212054293946E-2</v>
      </c>
      <c r="BK103" s="264">
        <v>8.6404745856748982E-2</v>
      </c>
      <c r="BL103" s="264">
        <v>9.5028846546253112E-2</v>
      </c>
      <c r="BM103" s="264">
        <v>0.10948668494719507</v>
      </c>
      <c r="BQ103" s="264">
        <v>9.0238061785767321E-2</v>
      </c>
      <c r="BR103" s="264">
        <v>8.023616282317711E-2</v>
      </c>
      <c r="BS103" s="264">
        <v>7.504086321750944E-2</v>
      </c>
      <c r="BT103" s="264">
        <v>6.994933107593726E-2</v>
      </c>
      <c r="BU103" s="264">
        <v>6.8100610433006886E-2</v>
      </c>
      <c r="BV103" s="264">
        <v>6.8480726777785508E-2</v>
      </c>
      <c r="BW103" s="264">
        <v>7.2336667417286254E-2</v>
      </c>
      <c r="BX103" s="264">
        <v>7.7406212054293946E-2</v>
      </c>
      <c r="BY103" s="264">
        <v>8.6404745856748982E-2</v>
      </c>
      <c r="BZ103" s="264">
        <v>9.5028846546253112E-2</v>
      </c>
      <c r="CA103" s="264">
        <v>0.10948668494719507</v>
      </c>
    </row>
    <row r="104" spans="2:79">
      <c r="B104">
        <v>0.38356164383561642</v>
      </c>
      <c r="D104">
        <f>D103+$D$69</f>
        <v>0.45000000000000023</v>
      </c>
      <c r="BC104" s="264">
        <v>8.1877396470331681E-2</v>
      </c>
      <c r="BD104" s="264">
        <v>7.6429761743142435E-2</v>
      </c>
      <c r="BE104" s="264">
        <v>7.37889963286152E-2</v>
      </c>
      <c r="BF104" s="264">
        <v>7.1473604332186733E-2</v>
      </c>
      <c r="BG104" s="264">
        <v>7.0917738895402788E-2</v>
      </c>
      <c r="BH104" s="264">
        <v>7.1787070187456808E-2</v>
      </c>
      <c r="BI104" s="264">
        <v>7.4852331714485229E-2</v>
      </c>
      <c r="BJ104" s="264">
        <v>7.8615157255711429E-2</v>
      </c>
      <c r="BK104" s="264">
        <v>8.5304147153284479E-2</v>
      </c>
      <c r="BL104" s="264">
        <v>9.1811248586401217E-2</v>
      </c>
      <c r="BM104" s="264">
        <v>0.10289838770509413</v>
      </c>
      <c r="BQ104" s="264">
        <v>8.1877396470331681E-2</v>
      </c>
      <c r="BR104" s="264">
        <v>7.6429761743142435E-2</v>
      </c>
      <c r="BS104" s="264">
        <v>7.37889963286152E-2</v>
      </c>
      <c r="BT104" s="264">
        <v>7.1473604332186733E-2</v>
      </c>
      <c r="BU104" s="264">
        <v>7.0917738895402788E-2</v>
      </c>
      <c r="BV104" s="264">
        <v>7.1787070187456808E-2</v>
      </c>
      <c r="BW104" s="264">
        <v>7.4852331714485229E-2</v>
      </c>
      <c r="BX104" s="264">
        <v>7.8615157255711429E-2</v>
      </c>
      <c r="BY104" s="264">
        <v>8.5304147153284479E-2</v>
      </c>
      <c r="BZ104" s="264">
        <v>9.1811248586401217E-2</v>
      </c>
      <c r="CA104" s="264">
        <v>0.10289838770509413</v>
      </c>
    </row>
    <row r="105" spans="2:79">
      <c r="B105">
        <v>0.39452054794520547</v>
      </c>
      <c r="D105">
        <f>D104+$D$69</f>
        <v>0.46250000000000024</v>
      </c>
      <c r="BC105" s="264">
        <v>8.1101814383334914E-2</v>
      </c>
      <c r="BD105" s="264">
        <v>7.628486247494419E-2</v>
      </c>
      <c r="BE105" s="264">
        <v>7.3952303913239842E-2</v>
      </c>
      <c r="BF105" s="264">
        <v>7.184571523145325E-2</v>
      </c>
      <c r="BG105" s="264">
        <v>7.1218955121388039E-2</v>
      </c>
      <c r="BH105" s="264">
        <v>7.1681459080631282E-2</v>
      </c>
      <c r="BI105" s="264">
        <v>7.3876744396807761E-2</v>
      </c>
      <c r="BJ105" s="264">
        <v>7.6733212115295477E-2</v>
      </c>
      <c r="BK105" s="264">
        <v>8.2009091111411164E-2</v>
      </c>
      <c r="BL105" s="264">
        <v>8.7308636775903822E-2</v>
      </c>
      <c r="BM105" s="264">
        <v>9.6615853748542466E-2</v>
      </c>
      <c r="BQ105" s="264">
        <v>8.1101814383334914E-2</v>
      </c>
      <c r="BR105" s="264">
        <v>7.628486247494419E-2</v>
      </c>
      <c r="BS105" s="264">
        <v>7.3952303913239842E-2</v>
      </c>
      <c r="BT105" s="264">
        <v>7.184571523145325E-2</v>
      </c>
      <c r="BU105" s="264">
        <v>7.1218955121388039E-2</v>
      </c>
      <c r="BV105" s="264">
        <v>7.1681459080631282E-2</v>
      </c>
      <c r="BW105" s="264">
        <v>7.3876744396807761E-2</v>
      </c>
      <c r="BX105" s="264">
        <v>7.6733212115295477E-2</v>
      </c>
      <c r="BY105" s="264">
        <v>8.2009091111411164E-2</v>
      </c>
      <c r="BZ105" s="264">
        <v>8.7308636775903822E-2</v>
      </c>
      <c r="CA105" s="264">
        <v>9.6615853748542466E-2</v>
      </c>
    </row>
    <row r="106" spans="2:79">
      <c r="B106">
        <v>0.40547945205479452</v>
      </c>
      <c r="D106">
        <f>D105+$D$69</f>
        <v>0.47500000000000026</v>
      </c>
      <c r="BC106" s="264">
        <v>8.1295400834549128E-2</v>
      </c>
      <c r="BD106" s="264">
        <v>7.7531069459749705E-2</v>
      </c>
      <c r="BE106" s="264">
        <v>7.5721019924745475E-2</v>
      </c>
      <c r="BF106" s="264">
        <v>7.4098344158868332E-2</v>
      </c>
      <c r="BG106" s="264">
        <v>7.362312275904194E-2</v>
      </c>
      <c r="BH106" s="264">
        <v>7.3991559332113294E-2</v>
      </c>
      <c r="BI106" s="264">
        <v>7.5701526111709896E-2</v>
      </c>
      <c r="BJ106" s="264">
        <v>7.7926644269014481E-2</v>
      </c>
      <c r="BK106" s="264">
        <v>8.2049395884994325E-2</v>
      </c>
      <c r="BL106" s="264">
        <v>8.6205841563581687E-2</v>
      </c>
      <c r="BM106" s="264">
        <v>9.3530004739549186E-2</v>
      </c>
      <c r="BQ106" s="264">
        <v>8.1295400834549128E-2</v>
      </c>
      <c r="BR106" s="264">
        <v>7.7531069459749705E-2</v>
      </c>
      <c r="BS106" s="264">
        <v>7.5721019924745475E-2</v>
      </c>
      <c r="BT106" s="264">
        <v>7.4098344158868332E-2</v>
      </c>
      <c r="BU106" s="264">
        <v>7.362312275904194E-2</v>
      </c>
      <c r="BV106" s="264">
        <v>7.3991559332113294E-2</v>
      </c>
      <c r="BW106" s="264">
        <v>7.5701526111709896E-2</v>
      </c>
      <c r="BX106" s="264">
        <v>7.7926644269014481E-2</v>
      </c>
      <c r="BY106" s="264">
        <v>8.2049395884994325E-2</v>
      </c>
      <c r="BZ106" s="264">
        <v>8.6205841563581687E-2</v>
      </c>
      <c r="CA106" s="264">
        <v>9.3530004739549186E-2</v>
      </c>
    </row>
    <row r="107" spans="2:79">
      <c r="B107">
        <v>0.41643835616438357</v>
      </c>
      <c r="D107">
        <f>D106+$D$69</f>
        <v>0.48750000000000027</v>
      </c>
      <c r="BQ107" s="264">
        <v>8.1295400834549128E-2</v>
      </c>
      <c r="BR107" s="264">
        <v>7.7531069459749705E-2</v>
      </c>
      <c r="BS107" s="264">
        <v>7.5721019924745475E-2</v>
      </c>
      <c r="BT107" s="264">
        <v>7.4098344158868332E-2</v>
      </c>
      <c r="BU107" s="264">
        <v>7.362312275904194E-2</v>
      </c>
      <c r="BV107" s="264">
        <v>7.3991559332113294E-2</v>
      </c>
      <c r="BW107" s="264">
        <v>7.5701526111709896E-2</v>
      </c>
      <c r="BX107" s="264">
        <v>7.7926644269014481E-2</v>
      </c>
      <c r="BY107" s="264">
        <v>8.2049395884994325E-2</v>
      </c>
      <c r="BZ107" s="264">
        <v>8.6205841563581687E-2</v>
      </c>
      <c r="CA107" s="264">
        <v>9.3530004739549186E-2</v>
      </c>
    </row>
    <row r="108" spans="2:79">
      <c r="B108">
        <v>0.42739726027397262</v>
      </c>
      <c r="D108">
        <f>D107+$D$69</f>
        <v>0.50000000000000022</v>
      </c>
      <c r="BC108" t="s">
        <v>213</v>
      </c>
    </row>
    <row r="109" spans="2:79">
      <c r="B109">
        <v>0.43835616438356162</v>
      </c>
      <c r="D109">
        <f>D108+$D$69</f>
        <v>0.51250000000000018</v>
      </c>
      <c r="BQ109" t="s">
        <v>214</v>
      </c>
    </row>
    <row r="110" spans="2:79">
      <c r="B110">
        <v>0.44931506849315067</v>
      </c>
      <c r="D110">
        <f>D109+$D$69</f>
        <v>0.52500000000000013</v>
      </c>
      <c r="BC110" s="264" t="s">
        <v>31</v>
      </c>
      <c r="BD110" s="264"/>
      <c r="BE110" s="264"/>
      <c r="BF110" s="264"/>
      <c r="BG110" s="264"/>
      <c r="BH110" s="264"/>
      <c r="BI110" s="264"/>
      <c r="BJ110" s="264"/>
      <c r="BK110" s="264"/>
      <c r="BL110" s="264"/>
      <c r="BM110" s="264"/>
    </row>
    <row r="111" spans="2:79">
      <c r="B111">
        <v>0.46027397260273972</v>
      </c>
      <c r="D111">
        <f>D110+$D$69</f>
        <v>0.53750000000000009</v>
      </c>
      <c r="BC111" s="264">
        <v>0.93783084196211497</v>
      </c>
      <c r="BD111" s="264">
        <v>0.9525250595146586</v>
      </c>
      <c r="BE111" s="264">
        <v>0.9621378809473865</v>
      </c>
      <c r="BF111" s="264">
        <v>0.97580128526763166</v>
      </c>
      <c r="BG111" s="264">
        <v>0.98642410226775057</v>
      </c>
      <c r="BH111" s="264">
        <v>1</v>
      </c>
      <c r="BI111" s="264">
        <v>1.0159173094247689</v>
      </c>
      <c r="BJ111" s="264">
        <v>1.0286587116064256</v>
      </c>
      <c r="BK111" s="264">
        <v>1.0464573763345759</v>
      </c>
      <c r="BL111" s="264">
        <v>1.061404861051086</v>
      </c>
      <c r="BM111" s="264">
        <v>1.0846836371535387</v>
      </c>
      <c r="BQ111" t="s">
        <v>31</v>
      </c>
    </row>
    <row r="112" spans="2:79">
      <c r="B112">
        <v>0.47123287671232877</v>
      </c>
      <c r="D112">
        <f>D111+$D$69</f>
        <v>0.55000000000000004</v>
      </c>
      <c r="BC112" s="264">
        <v>8.3921599691455531E-2</v>
      </c>
      <c r="BD112" s="264">
        <v>8.0320435694564707E-2</v>
      </c>
      <c r="BE112" s="264">
        <v>7.7336666308622001E-2</v>
      </c>
      <c r="BF112" s="264">
        <v>7.3747508161854769E-2</v>
      </c>
      <c r="BG112" s="264">
        <v>7.2338929492118106E-2</v>
      </c>
      <c r="BH112" s="264">
        <v>7.2880746504609434E-2</v>
      </c>
      <c r="BI112" s="264">
        <v>7.6505661518031523E-2</v>
      </c>
      <c r="BJ112" s="264">
        <v>8.0957343660816111E-2</v>
      </c>
      <c r="BK112" s="264">
        <v>8.7780555969087584E-2</v>
      </c>
      <c r="BL112" s="264">
        <v>9.3075285616393139E-2</v>
      </c>
      <c r="BM112" s="264">
        <v>9.880918351673032E-2</v>
      </c>
      <c r="BQ112" s="264">
        <v>0.93783084196211497</v>
      </c>
      <c r="BR112" s="264">
        <v>0.9525250595146586</v>
      </c>
      <c r="BS112" s="264">
        <v>0.9621378809473865</v>
      </c>
      <c r="BT112" s="264">
        <v>0.97580128526763166</v>
      </c>
      <c r="BU112" s="264">
        <v>0.98642410226775057</v>
      </c>
      <c r="BV112" s="264">
        <v>1</v>
      </c>
      <c r="BW112" s="264">
        <v>1.0159173094247689</v>
      </c>
      <c r="BX112" s="264">
        <v>1.0286587116064256</v>
      </c>
      <c r="BY112" s="264">
        <v>1.0464573763345759</v>
      </c>
      <c r="BZ112" s="264">
        <v>1.061404861051086</v>
      </c>
      <c r="CA112" s="264">
        <v>1.0846836371535387</v>
      </c>
    </row>
    <row r="113" spans="2:79">
      <c r="B113">
        <v>0.48219178082191783</v>
      </c>
      <c r="D113">
        <f>D112+$D$69</f>
        <v>0.5625</v>
      </c>
      <c r="BC113" s="264">
        <v>7.7181809789060141E-2</v>
      </c>
      <c r="BD113" s="264">
        <v>7.4976122721291866E-2</v>
      </c>
      <c r="BE113" s="264">
        <v>7.3835371598456934E-2</v>
      </c>
      <c r="BF113" s="264">
        <v>7.3110141739558127E-2</v>
      </c>
      <c r="BG113" s="264">
        <v>7.3285587148382222E-2</v>
      </c>
      <c r="BH113" s="264">
        <v>7.4491016202633556E-2</v>
      </c>
      <c r="BI113" s="264">
        <v>7.721582860240922E-2</v>
      </c>
      <c r="BJ113" s="264">
        <v>8.0150129726622443E-2</v>
      </c>
      <c r="BK113" s="264">
        <v>8.493379139007412E-2</v>
      </c>
      <c r="BL113" s="264">
        <v>8.9281391199717661E-2</v>
      </c>
      <c r="BM113" s="264">
        <v>9.6058451431174599E-2</v>
      </c>
      <c r="BQ113" s="264">
        <v>8.5967610090954827E-2</v>
      </c>
      <c r="BR113" s="264">
        <v>8.1931987843828463E-2</v>
      </c>
      <c r="BS113" s="264">
        <v>7.8845900031593807E-2</v>
      </c>
      <c r="BT113" s="264">
        <v>7.4572816371121967E-2</v>
      </c>
      <c r="BU113" s="264">
        <v>7.2898474670734528E-2</v>
      </c>
      <c r="BV113" s="264">
        <v>7.3699226202070756E-2</v>
      </c>
      <c r="BW113" s="264">
        <v>7.7747359759629139E-2</v>
      </c>
      <c r="BX113" s="264">
        <v>8.2115456301041084E-2</v>
      </c>
      <c r="BY113" s="264">
        <v>8.9502839158517228E-2</v>
      </c>
      <c r="BZ113" s="264">
        <v>9.4359947611671713E-2</v>
      </c>
      <c r="CA113" s="264">
        <v>0.10031564192444187</v>
      </c>
    </row>
    <row r="114" spans="2:79">
      <c r="B114">
        <v>0.49315068493150682</v>
      </c>
      <c r="D114">
        <f>D113+$D$69</f>
        <v>0.57499999999999996</v>
      </c>
      <c r="BC114" s="264">
        <v>5.4874828700473513E-2</v>
      </c>
      <c r="BD114" s="264">
        <v>5.3306626291882292E-2</v>
      </c>
      <c r="BE114" s="264">
        <v>5.2495573498140831E-2</v>
      </c>
      <c r="BF114" s="264">
        <v>5.1979948581022319E-2</v>
      </c>
      <c r="BG114" s="264">
        <v>5.2104686997779051E-2</v>
      </c>
      <c r="BH114" s="264">
        <v>5.2961724595671597E-2</v>
      </c>
      <c r="BI114" s="264">
        <v>5.4899015442922625E-2</v>
      </c>
      <c r="BJ114" s="264">
        <v>5.6985248870032944E-2</v>
      </c>
      <c r="BK114" s="264">
        <v>6.0386343183062907E-2</v>
      </c>
      <c r="BL114" s="264">
        <v>6.3477405642785326E-2</v>
      </c>
      <c r="BM114" s="264">
        <v>6.8295769196456538E-2</v>
      </c>
      <c r="BQ114" s="264">
        <v>7.7384668487794323E-2</v>
      </c>
      <c r="BR114" s="264">
        <v>7.4733903620568989E-2</v>
      </c>
      <c r="BS114" s="264">
        <v>7.3407491660704469E-2</v>
      </c>
      <c r="BT114" s="264">
        <v>7.2577563375448809E-2</v>
      </c>
      <c r="BU114" s="264">
        <v>7.2737988639009196E-2</v>
      </c>
      <c r="BV114" s="264">
        <v>7.396360059565546E-2</v>
      </c>
      <c r="BW114" s="264">
        <v>7.6850353680883998E-2</v>
      </c>
      <c r="BX114" s="264">
        <v>7.998494086794565E-2</v>
      </c>
      <c r="BY114" s="264">
        <v>8.5086254404016445E-2</v>
      </c>
      <c r="BZ114" s="264">
        <v>8.9522332658996479E-2</v>
      </c>
      <c r="CA114" s="264">
        <v>9.6083873635285102E-2</v>
      </c>
    </row>
    <row r="115" spans="2:79">
      <c r="B115">
        <v>0.50410958904109593</v>
      </c>
      <c r="D115">
        <f>D114+$D$69</f>
        <v>0.58749999999999991</v>
      </c>
      <c r="BC115" s="264">
        <v>4.4805110012931276E-2</v>
      </c>
      <c r="BD115" s="264">
        <v>4.3524678108113925E-2</v>
      </c>
      <c r="BE115" s="264">
        <v>4.2862456275072132E-2</v>
      </c>
      <c r="BF115" s="264">
        <v>4.2441450293203731E-2</v>
      </c>
      <c r="BG115" s="264">
        <v>4.2543298783995938E-2</v>
      </c>
      <c r="BH115" s="264">
        <v>4.3243067052401718E-2</v>
      </c>
      <c r="BI115" s="264">
        <v>4.4824858405444756E-2</v>
      </c>
      <c r="BJ115" s="264">
        <v>4.6528260865697467E-2</v>
      </c>
      <c r="BK115" s="264">
        <v>4.9305242743699164E-2</v>
      </c>
      <c r="BL115" s="264">
        <v>5.1829084673496569E-2</v>
      </c>
      <c r="BM115" s="264">
        <v>5.5763262040735874E-2</v>
      </c>
      <c r="BQ115" s="264">
        <v>5.5019057455589042E-2</v>
      </c>
      <c r="BR115" s="264">
        <v>5.3134413024319933E-2</v>
      </c>
      <c r="BS115" s="264">
        <v>5.219135883470255E-2</v>
      </c>
      <c r="BT115" s="264">
        <v>5.1601295287196348E-2</v>
      </c>
      <c r="BU115" s="264">
        <v>5.1715354660527499E-2</v>
      </c>
      <c r="BV115" s="264">
        <v>5.2586741925972902E-2</v>
      </c>
      <c r="BW115" s="264">
        <v>5.4639169583285137E-2</v>
      </c>
      <c r="BX115" s="264">
        <v>5.686780266932983E-2</v>
      </c>
      <c r="BY115" s="264">
        <v>6.0494741545269091E-2</v>
      </c>
      <c r="BZ115" s="264">
        <v>6.3648710531086117E-2</v>
      </c>
      <c r="CA115" s="264">
        <v>6.8313843909909938E-2</v>
      </c>
    </row>
    <row r="116" spans="2:79">
      <c r="B116">
        <v>0.51506849315068493</v>
      </c>
      <c r="D116">
        <f>D115+$D$69</f>
        <v>0.59999999999999987</v>
      </c>
      <c r="BC116" s="264">
        <v>3.8749173111211024E-2</v>
      </c>
      <c r="BD116" s="264">
        <v>3.7641806618358628E-2</v>
      </c>
      <c r="BE116" s="264">
        <v>3.7069091844549262E-2</v>
      </c>
      <c r="BF116" s="264">
        <v>3.6704989766291538E-2</v>
      </c>
      <c r="BG116" s="264">
        <v>3.6793072237234783E-2</v>
      </c>
      <c r="BH116" s="264">
        <v>3.7398258604646045E-2</v>
      </c>
      <c r="BI116" s="264">
        <v>3.8766252276510517E-2</v>
      </c>
      <c r="BJ116" s="264">
        <v>4.0239419885994013E-2</v>
      </c>
      <c r="BK116" s="264">
        <v>4.2641060044590375E-2</v>
      </c>
      <c r="BL116" s="264">
        <v>4.4823775092379059E-2</v>
      </c>
      <c r="BM116" s="264">
        <v>4.8226202177355897E-2</v>
      </c>
      <c r="BQ116" s="264">
        <v>4.4922872298354566E-2</v>
      </c>
      <c r="BR116" s="264">
        <v>4.3384066563958865E-2</v>
      </c>
      <c r="BS116" s="264">
        <v>4.2614066042506706E-2</v>
      </c>
      <c r="BT116" s="264">
        <v>4.2132281173437799E-2</v>
      </c>
      <c r="BU116" s="264">
        <v>4.2225410261785445E-2</v>
      </c>
      <c r="BV116" s="264">
        <v>4.2936894984685579E-2</v>
      </c>
      <c r="BW116" s="264">
        <v>4.4612695149482517E-2</v>
      </c>
      <c r="BX116" s="264">
        <v>4.6432366444380417E-2</v>
      </c>
      <c r="BY116" s="264">
        <v>4.9393749635818676E-2</v>
      </c>
      <c r="BZ116" s="264">
        <v>5.1968954529090373E-2</v>
      </c>
      <c r="CA116" s="264">
        <v>5.5778019982471831E-2</v>
      </c>
    </row>
    <row r="117" spans="2:79">
      <c r="B117">
        <v>0.52602739726027392</v>
      </c>
      <c r="D117">
        <f>D116+$D$69</f>
        <v>0.61249999999999982</v>
      </c>
      <c r="BC117" s="264"/>
      <c r="BD117" s="264"/>
      <c r="BE117" s="264"/>
      <c r="BF117" s="264"/>
      <c r="BG117" s="264"/>
      <c r="BH117" s="264"/>
      <c r="BI117" s="264"/>
      <c r="BJ117" s="264"/>
      <c r="BK117" s="264"/>
      <c r="BL117" s="264"/>
      <c r="BM117" s="264"/>
      <c r="BQ117" s="264">
        <v>3.8851018440516583E-2</v>
      </c>
      <c r="BR117" s="264">
        <v>3.7520200376027643E-2</v>
      </c>
      <c r="BS117" s="264">
        <v>3.6854274469521414E-2</v>
      </c>
      <c r="BT117" s="264">
        <v>3.6437608484580747E-2</v>
      </c>
      <c r="BU117" s="264">
        <v>3.6518150082738426E-2</v>
      </c>
      <c r="BV117" s="264">
        <v>3.7133469288196962E-2</v>
      </c>
      <c r="BW117" s="264">
        <v>3.8582765376673732E-2</v>
      </c>
      <c r="BX117" s="264">
        <v>4.015648672209951E-2</v>
      </c>
      <c r="BY117" s="264">
        <v>4.2717604190632745E-2</v>
      </c>
      <c r="BZ117" s="264">
        <v>4.494473989406976E-2</v>
      </c>
      <c r="CA117" s="264">
        <v>4.823896540991858E-2</v>
      </c>
    </row>
    <row r="118" spans="2:79">
      <c r="B118">
        <v>0.53698630136986303</v>
      </c>
      <c r="D118">
        <f>D117+$D$69</f>
        <v>0.62499999999999978</v>
      </c>
      <c r="BC118" s="264" t="s">
        <v>31</v>
      </c>
      <c r="BD118" s="264"/>
      <c r="BE118" s="264"/>
      <c r="BF118" s="264"/>
      <c r="BG118" s="264"/>
      <c r="BH118" s="264"/>
      <c r="BI118" s="264"/>
      <c r="BJ118" s="264"/>
      <c r="BK118" s="264"/>
      <c r="BL118" s="264"/>
      <c r="BM118" s="264"/>
      <c r="BQ118" s="264"/>
      <c r="BR118" s="264"/>
      <c r="BS118" s="264"/>
      <c r="BT118" s="264"/>
      <c r="BU118" s="264"/>
      <c r="BV118" s="264"/>
      <c r="BW118" s="264"/>
      <c r="BX118" s="264"/>
      <c r="BY118" s="264"/>
      <c r="BZ118" s="264"/>
      <c r="CA118" s="264"/>
    </row>
    <row r="119" spans="2:79">
      <c r="B119">
        <v>0.54794520547945202</v>
      </c>
      <c r="D119">
        <f>D118+$D$69</f>
        <v>0.63749999999999973</v>
      </c>
      <c r="BC119" s="264">
        <v>0.93783084196211497</v>
      </c>
      <c r="BD119" s="264">
        <v>0.9525250595146586</v>
      </c>
      <c r="BE119" s="264">
        <v>0.9621378809473865</v>
      </c>
      <c r="BF119" s="264">
        <v>0.97580128526763166</v>
      </c>
      <c r="BG119" s="264">
        <v>0.98642410226775057</v>
      </c>
      <c r="BH119" s="264">
        <v>1</v>
      </c>
      <c r="BI119" s="264">
        <v>1.0159173094247689</v>
      </c>
      <c r="BJ119" s="264">
        <v>1.0286587116064256</v>
      </c>
      <c r="BK119" s="264">
        <v>1.0464573763345759</v>
      </c>
      <c r="BL119" s="264">
        <v>1.061404861051086</v>
      </c>
      <c r="BM119" s="264">
        <v>1.0846836371535387</v>
      </c>
      <c r="BQ119" s="264" t="s">
        <v>31</v>
      </c>
      <c r="BR119" s="264"/>
      <c r="BS119" s="264"/>
      <c r="BT119" s="264"/>
      <c r="BU119" s="264"/>
      <c r="BV119" s="264"/>
      <c r="BW119" s="264"/>
      <c r="BX119" s="264"/>
      <c r="BY119" s="264"/>
      <c r="BZ119" s="264"/>
      <c r="CA119" s="264"/>
    </row>
    <row r="120" spans="2:79">
      <c r="B120">
        <v>0.55890410958904113</v>
      </c>
      <c r="D120">
        <f>D119+$D$69</f>
        <v>0.64999999999999969</v>
      </c>
      <c r="BC120" s="264">
        <v>8.3921599691432605E-2</v>
      </c>
      <c r="BD120" s="264">
        <v>8.0320435694534106E-2</v>
      </c>
      <c r="BE120" s="264">
        <v>7.7336666308573443E-2</v>
      </c>
      <c r="BF120" s="264">
        <v>7.3747508161829095E-2</v>
      </c>
      <c r="BG120" s="264">
        <v>7.2338929492140186E-2</v>
      </c>
      <c r="BH120" s="264">
        <v>7.2878006705810475E-2</v>
      </c>
      <c r="BI120" s="264">
        <v>7.6505661518061069E-2</v>
      </c>
      <c r="BJ120" s="264">
        <v>8.0957343660922595E-2</v>
      </c>
      <c r="BK120" s="264">
        <v>8.7780555969327226E-2</v>
      </c>
      <c r="BL120" s="264">
        <v>9.3075285616856407E-2</v>
      </c>
      <c r="BM120" s="264">
        <v>9.8809183518224084E-2</v>
      </c>
      <c r="BQ120" s="264">
        <v>0.93783084196211497</v>
      </c>
      <c r="BR120" s="264">
        <v>0.9525250595146586</v>
      </c>
      <c r="BS120" s="264">
        <v>0.9621378809473865</v>
      </c>
      <c r="BT120" s="264">
        <v>0.97580128526763166</v>
      </c>
      <c r="BU120" s="264">
        <v>0.98642410226775057</v>
      </c>
      <c r="BV120" s="264">
        <v>1</v>
      </c>
      <c r="BW120" s="264">
        <v>1.0159173094247689</v>
      </c>
      <c r="BX120" s="264">
        <v>1.0286587116064256</v>
      </c>
      <c r="BY120" s="264">
        <v>1.0464573763345759</v>
      </c>
      <c r="BZ120" s="264">
        <v>1.061404861051086</v>
      </c>
      <c r="CA120" s="264">
        <v>1.0846836371535387</v>
      </c>
    </row>
    <row r="121" spans="2:79">
      <c r="B121">
        <v>0.56986301369863013</v>
      </c>
      <c r="D121">
        <f>D120+$D$69</f>
        <v>0.66249999999999964</v>
      </c>
      <c r="BC121" s="264">
        <v>7.8351813765843673E-2</v>
      </c>
      <c r="BD121" s="264">
        <v>7.5658952191059878E-2</v>
      </c>
      <c r="BE121" s="264">
        <v>7.4340662262849008E-2</v>
      </c>
      <c r="BF121" s="264">
        <v>7.3474641647045771E-2</v>
      </c>
      <c r="BG121" s="264">
        <v>7.3593853324366659E-2</v>
      </c>
      <c r="BH121" s="264">
        <v>7.4777564306737515E-2</v>
      </c>
      <c r="BI121" s="264">
        <v>7.7521190183584984E-2</v>
      </c>
      <c r="BJ121" s="264">
        <v>8.050522709837403E-2</v>
      </c>
      <c r="BK121" s="264">
        <v>8.5414017499660017E-2</v>
      </c>
      <c r="BL121" s="264">
        <v>8.9929440150563075E-2</v>
      </c>
      <c r="BM121" s="264">
        <v>9.7133275854172363E-2</v>
      </c>
      <c r="BQ121" s="264">
        <v>8.5967610090904895E-2</v>
      </c>
      <c r="BR121" s="264">
        <v>8.1931987843759144E-2</v>
      </c>
      <c r="BS121" s="264">
        <v>7.8845900031516897E-2</v>
      </c>
      <c r="BT121" s="264">
        <v>7.4572816371068273E-2</v>
      </c>
      <c r="BU121" s="264">
        <v>7.2898474670783392E-2</v>
      </c>
      <c r="BV121" s="264">
        <v>7.3696393056765563E-2</v>
      </c>
      <c r="BW121" s="264">
        <v>7.7747359759681195E-2</v>
      </c>
      <c r="BX121" s="264">
        <v>8.2115456301176712E-2</v>
      </c>
      <c r="BY121" s="264">
        <v>8.9502839158812714E-2</v>
      </c>
      <c r="BZ121" s="264">
        <v>9.4359947612347103E-2</v>
      </c>
      <c r="CA121" s="264">
        <v>0.10031564192642348</v>
      </c>
    </row>
    <row r="122" spans="2:79">
      <c r="B122">
        <v>0.58082191780821912</v>
      </c>
      <c r="D122">
        <f>D121+$D$69</f>
        <v>0.6749999999999996</v>
      </c>
      <c r="BC122" s="264">
        <v>5.5706679728330204E-2</v>
      </c>
      <c r="BD122" s="264">
        <v>5.3792105322337289E-2</v>
      </c>
      <c r="BE122" s="264">
        <v>5.2854825745895111E-2</v>
      </c>
      <c r="BF122" s="264">
        <v>5.2239101223845653E-2</v>
      </c>
      <c r="BG122" s="264">
        <v>5.2323858505256365E-2</v>
      </c>
      <c r="BH122" s="264">
        <v>5.3165454958695284E-2</v>
      </c>
      <c r="BI122" s="264">
        <v>5.5116121837609694E-2</v>
      </c>
      <c r="BJ122" s="264">
        <v>5.7237716485136966E-2</v>
      </c>
      <c r="BK122" s="264">
        <v>6.0727774999355402E-2</v>
      </c>
      <c r="BL122" s="264">
        <v>6.3938156372320629E-2</v>
      </c>
      <c r="BM122" s="264">
        <v>6.9059949334966939E-2</v>
      </c>
      <c r="BQ122" s="264">
        <v>8.0624147994833015E-2</v>
      </c>
      <c r="BR122" s="264">
        <v>7.674701642551815E-2</v>
      </c>
      <c r="BS122" s="264">
        <v>7.4944886410988884E-2</v>
      </c>
      <c r="BT122" s="264">
        <v>7.3712724639066807E-2</v>
      </c>
      <c r="BU122" s="264">
        <v>7.3725338303051779E-2</v>
      </c>
      <c r="BV122" s="264">
        <v>7.4896513845822382E-2</v>
      </c>
      <c r="BW122" s="264">
        <v>7.7877815944822029E-2</v>
      </c>
      <c r="BX122" s="264">
        <v>8.1206422120501776E-2</v>
      </c>
      <c r="BY122" s="264">
        <v>8.6778928043522538E-2</v>
      </c>
      <c r="BZ122" s="264">
        <v>9.1843869236711617E-2</v>
      </c>
      <c r="CA122" s="264">
        <v>0.10001493622125408</v>
      </c>
    </row>
    <row r="123" spans="2:79">
      <c r="B123">
        <v>0.59178082191780823</v>
      </c>
      <c r="D123">
        <f>D122+$D$69</f>
        <v>0.68749999999999956</v>
      </c>
      <c r="BC123" s="264">
        <v>4.5484313533017483E-2</v>
      </c>
      <c r="BD123" s="264">
        <v>4.392107007659253E-2</v>
      </c>
      <c r="BE123" s="264">
        <v>4.315578450705411E-2</v>
      </c>
      <c r="BF123" s="264">
        <v>4.2653047540007365E-2</v>
      </c>
      <c r="BG123" s="264">
        <v>4.2722251570487944E-2</v>
      </c>
      <c r="BH123" s="264">
        <v>4.3409412197241717E-2</v>
      </c>
      <c r="BI123" s="264">
        <v>4.5002125034404289E-2</v>
      </c>
      <c r="BJ123" s="264">
        <v>4.6734399810224876E-2</v>
      </c>
      <c r="BK123" s="264">
        <v>4.9584020654321929E-2</v>
      </c>
      <c r="BL123" s="264">
        <v>5.220528606882209E-2</v>
      </c>
      <c r="BM123" s="264">
        <v>5.6387212511042499E-2</v>
      </c>
      <c r="BQ123" s="264">
        <v>5.7322267026772733E-2</v>
      </c>
      <c r="BR123" s="264">
        <v>5.4565698720110564E-2</v>
      </c>
      <c r="BS123" s="264">
        <v>5.3284417857255073E-2</v>
      </c>
      <c r="BT123" s="264">
        <v>5.2408373795185412E-2</v>
      </c>
      <c r="BU123" s="264">
        <v>5.2417341875259621E-2</v>
      </c>
      <c r="BV123" s="264">
        <v>5.3250025864704384E-2</v>
      </c>
      <c r="BW123" s="264">
        <v>5.5369676109160763E-2</v>
      </c>
      <c r="BX123" s="264">
        <v>5.7736253081130846E-2</v>
      </c>
      <c r="BY123" s="264">
        <v>6.1698200964885722E-2</v>
      </c>
      <c r="BZ123" s="264">
        <v>6.5299279782729383E-2</v>
      </c>
      <c r="CA123" s="264">
        <v>7.1108756164564857E-2</v>
      </c>
    </row>
    <row r="124" spans="2:79">
      <c r="B124">
        <v>0.60273972602739723</v>
      </c>
      <c r="D124">
        <f>D123+$D$69</f>
        <v>0.69999999999999951</v>
      </c>
      <c r="BC124" s="264">
        <v>3.9336574297592852E-2</v>
      </c>
      <c r="BD124" s="264">
        <v>3.7984621556253845E-2</v>
      </c>
      <c r="BE124" s="264">
        <v>3.7322773320528108E-2</v>
      </c>
      <c r="BF124" s="264">
        <v>3.6887987159755886E-2</v>
      </c>
      <c r="BG124" s="264">
        <v>3.6947837452642379E-2</v>
      </c>
      <c r="BH124" s="264">
        <v>3.7542120249261013E-2</v>
      </c>
      <c r="BI124" s="264">
        <v>3.8919559238381862E-2</v>
      </c>
      <c r="BJ124" s="264">
        <v>4.0417696730848308E-2</v>
      </c>
      <c r="BK124" s="264">
        <v>4.2882157846050643E-2</v>
      </c>
      <c r="BL124" s="264">
        <v>4.5149128450242493E-2</v>
      </c>
      <c r="BM124" s="264">
        <v>4.8765818412641444E-2</v>
      </c>
      <c r="BQ124" s="264">
        <v>4.6803435038386063E-2</v>
      </c>
      <c r="BR124" s="264">
        <v>4.4552706440902673E-2</v>
      </c>
      <c r="BS124" s="264">
        <v>4.350654499717304E-2</v>
      </c>
      <c r="BT124" s="264">
        <v>4.2791258015751121E-2</v>
      </c>
      <c r="BU124" s="264">
        <v>4.2798580422469201E-2</v>
      </c>
      <c r="BV124" s="264">
        <v>4.3478464052844112E-2</v>
      </c>
      <c r="BW124" s="264">
        <v>4.5209151230205365E-2</v>
      </c>
      <c r="BX124" s="264">
        <v>4.7141453236321226E-2</v>
      </c>
      <c r="BY124" s="264">
        <v>5.0376370137220919E-2</v>
      </c>
      <c r="BZ124" s="264">
        <v>5.331663867964153E-2</v>
      </c>
      <c r="CA124" s="264">
        <v>5.8060056282390561E-2</v>
      </c>
    </row>
    <row r="125" spans="2:79">
      <c r="B125">
        <v>0.61369863013698633</v>
      </c>
      <c r="D125">
        <f>D124+$D$69</f>
        <v>0.71249999999999947</v>
      </c>
      <c r="BC125" s="264">
        <v>7.8351813765843673E-2</v>
      </c>
      <c r="BD125" s="264">
        <v>7.5658952191059878E-2</v>
      </c>
      <c r="BE125" s="264">
        <v>7.4340662262849008E-2</v>
      </c>
      <c r="BF125" s="264">
        <v>7.3474641647045771E-2</v>
      </c>
      <c r="BG125" s="264">
        <v>7.3593853324366659E-2</v>
      </c>
      <c r="BH125" s="264">
        <v>7.4777564306737515E-2</v>
      </c>
      <c r="BI125" s="264">
        <v>7.721582860240922E-2</v>
      </c>
      <c r="BJ125" s="264">
        <v>8.0150129726622443E-2</v>
      </c>
      <c r="BK125" s="264">
        <v>8.493379139007412E-2</v>
      </c>
      <c r="BL125" s="264">
        <v>8.9281391199717661E-2</v>
      </c>
      <c r="BM125" s="264">
        <v>9.6058451431174599E-2</v>
      </c>
      <c r="BQ125" s="264">
        <v>4.0477401037031638E-2</v>
      </c>
      <c r="BR125" s="264">
        <v>3.8530884846689373E-2</v>
      </c>
      <c r="BS125" s="264">
        <v>3.7626124410353998E-2</v>
      </c>
      <c r="BT125" s="264">
        <v>3.7007516866274452E-2</v>
      </c>
      <c r="BU125" s="264">
        <v>3.7013849563715159E-2</v>
      </c>
      <c r="BV125" s="264">
        <v>3.7601838935491558E-2</v>
      </c>
      <c r="BW125" s="264">
        <v>3.9098603412078478E-2</v>
      </c>
      <c r="BX125" s="264">
        <v>4.0769732105134113E-2</v>
      </c>
      <c r="BY125" s="264">
        <v>4.3567411989351941E-2</v>
      </c>
      <c r="BZ125" s="264">
        <v>4.6110268701696176E-2</v>
      </c>
      <c r="CA125" s="264">
        <v>5.0212557698969928E-2</v>
      </c>
    </row>
    <row r="126" spans="2:79">
      <c r="B126">
        <v>0.62465753424657533</v>
      </c>
      <c r="D126">
        <f>D125+$D$69</f>
        <v>0.72499999999999942</v>
      </c>
      <c r="BC126" s="264" t="s">
        <v>31</v>
      </c>
      <c r="BD126" s="264"/>
      <c r="BE126" s="264"/>
      <c r="BF126" s="264"/>
      <c r="BG126" s="264"/>
      <c r="BH126" s="264"/>
      <c r="BI126" s="264"/>
      <c r="BJ126" s="264"/>
      <c r="BK126" s="264"/>
      <c r="BL126" s="264"/>
      <c r="BM126" s="264"/>
      <c r="BQ126" s="264">
        <v>8.0624147994833015E-2</v>
      </c>
      <c r="BR126" s="264">
        <v>7.674701642551815E-2</v>
      </c>
      <c r="BS126" s="264">
        <v>7.4944886410988884E-2</v>
      </c>
      <c r="BT126" s="264">
        <v>7.3712724639066807E-2</v>
      </c>
      <c r="BU126" s="264">
        <v>7.3725338303051779E-2</v>
      </c>
      <c r="BV126" s="264">
        <v>7.4896513845822382E-2</v>
      </c>
      <c r="BW126" s="264">
        <v>7.6850353680883998E-2</v>
      </c>
      <c r="BX126" s="264">
        <v>7.998494086794565E-2</v>
      </c>
      <c r="BY126" s="264">
        <v>8.5086254404016445E-2</v>
      </c>
      <c r="BZ126" s="264">
        <v>8.9522332658996479E-2</v>
      </c>
      <c r="CA126" s="264">
        <v>9.6083873635285102E-2</v>
      </c>
    </row>
    <row r="127" spans="2:79">
      <c r="B127">
        <v>0.63561643835616444</v>
      </c>
      <c r="D127">
        <f>D126+$D$69</f>
        <v>0.73749999999999938</v>
      </c>
      <c r="BC127" s="264">
        <v>0.93783084196211497</v>
      </c>
      <c r="BD127" s="264">
        <v>0.9525250595146586</v>
      </c>
      <c r="BE127" s="264">
        <v>0.9621378809473865</v>
      </c>
      <c r="BF127" s="264">
        <v>0.97580128526763166</v>
      </c>
      <c r="BG127" s="264">
        <v>0.98642410226775057</v>
      </c>
      <c r="BH127" s="264">
        <v>1</v>
      </c>
      <c r="BI127" s="264">
        <v>1.0159173094247689</v>
      </c>
      <c r="BJ127" s="264">
        <v>1.0286587116064256</v>
      </c>
      <c r="BK127" s="264">
        <v>1.0464573763345759</v>
      </c>
      <c r="BL127" s="264">
        <v>1.061404861051086</v>
      </c>
      <c r="BM127" s="264">
        <v>1.0846836371535387</v>
      </c>
      <c r="BQ127" s="264" t="s">
        <v>31</v>
      </c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</row>
    <row r="128" spans="2:79">
      <c r="B128">
        <v>0.64657534246575343</v>
      </c>
      <c r="D128">
        <f>D127+$D$69</f>
        <v>0.74999999999999933</v>
      </c>
      <c r="BC128" s="264">
        <v>8.7824677607947224E-2</v>
      </c>
      <c r="BD128" s="264">
        <v>8.1768010764717014E-2</v>
      </c>
      <c r="BE128" s="264">
        <v>7.83826999336181E-2</v>
      </c>
      <c r="BF128" s="264">
        <v>7.4838744703660268E-2</v>
      </c>
      <c r="BG128" s="264">
        <v>7.3541126252464797E-2</v>
      </c>
      <c r="BH128" s="264">
        <v>7.4156369822287543E-2</v>
      </c>
      <c r="BI128" s="264">
        <v>7.7844141337286135E-2</v>
      </c>
      <c r="BJ128" s="264">
        <v>8.2339995846488892E-2</v>
      </c>
      <c r="BK128" s="264">
        <v>8.9754362507784943E-2</v>
      </c>
      <c r="BL128" s="264">
        <v>9.6397484197644476E-2</v>
      </c>
      <c r="BM128" s="264">
        <v>0.10686491174886535</v>
      </c>
      <c r="BQ128" s="264">
        <v>0.93783084196211497</v>
      </c>
      <c r="BR128" s="264">
        <v>0.9525250595146586</v>
      </c>
      <c r="BS128" s="264">
        <v>0.9621378809473865</v>
      </c>
      <c r="BT128" s="264">
        <v>0.97580128526763166</v>
      </c>
      <c r="BU128" s="264">
        <v>0.98642410226775057</v>
      </c>
      <c r="BV128" s="264">
        <v>1</v>
      </c>
      <c r="BW128" s="264">
        <v>1.0159173094247689</v>
      </c>
      <c r="BX128" s="264">
        <v>1.0286587116064256</v>
      </c>
      <c r="BY128" s="264">
        <v>1.0464573763345759</v>
      </c>
      <c r="BZ128" s="264">
        <v>1.061404861051086</v>
      </c>
      <c r="CA128" s="264">
        <v>1.0846836371535387</v>
      </c>
    </row>
    <row r="129" spans="2:79">
      <c r="B129">
        <v>0.65753424657534243</v>
      </c>
      <c r="D129">
        <f>D128+$D$69</f>
        <v>0.76249999999999929</v>
      </c>
      <c r="BC129" s="264">
        <v>7.9615494253361688E-2</v>
      </c>
      <c r="BD129" s="264">
        <v>7.6626762020742312E-2</v>
      </c>
      <c r="BE129" s="264">
        <v>7.5222361878106103E-2</v>
      </c>
      <c r="BF129" s="264">
        <v>7.4167841421375363E-2</v>
      </c>
      <c r="BG129" s="264">
        <v>7.4207037721542371E-2</v>
      </c>
      <c r="BH129" s="264">
        <v>7.5357265045069913E-2</v>
      </c>
      <c r="BI129" s="264">
        <v>7.8054174387981401E-2</v>
      </c>
      <c r="BJ129" s="264">
        <v>8.0981882654671988E-2</v>
      </c>
      <c r="BK129" s="264">
        <v>8.5779696164935304E-2</v>
      </c>
      <c r="BL129" s="264">
        <v>9.0165294443149357E-2</v>
      </c>
      <c r="BM129" s="264">
        <v>9.725796335071521E-2</v>
      </c>
      <c r="BQ129" s="264">
        <v>8.7824677607947224E-2</v>
      </c>
      <c r="BR129" s="264">
        <v>8.1768010764717014E-2</v>
      </c>
      <c r="BS129" s="264">
        <v>7.83826999336181E-2</v>
      </c>
      <c r="BT129" s="264">
        <v>7.4838744703660268E-2</v>
      </c>
      <c r="BU129" s="264">
        <v>7.3541126252464797E-2</v>
      </c>
      <c r="BV129" s="264">
        <v>7.4156369822287543E-2</v>
      </c>
      <c r="BW129" s="264">
        <v>7.7844141337286135E-2</v>
      </c>
      <c r="BX129" s="264">
        <v>8.2339995846488892E-2</v>
      </c>
      <c r="BY129" s="264">
        <v>8.9754362507784943E-2</v>
      </c>
      <c r="BZ129" s="264">
        <v>9.6397484197644476E-2</v>
      </c>
      <c r="CA129" s="264">
        <v>0.10686491174886535</v>
      </c>
    </row>
    <row r="130" spans="2:79">
      <c r="B130">
        <v>0.66849315068493154</v>
      </c>
      <c r="D130">
        <f>D129+$D$69</f>
        <v>0.77499999999999925</v>
      </c>
      <c r="BC130" s="264">
        <v>7.9359586068159807E-2</v>
      </c>
      <c r="BD130" s="264">
        <v>7.807150708784083E-2</v>
      </c>
      <c r="BE130" s="264">
        <v>7.7600147180109311E-2</v>
      </c>
      <c r="BF130" s="264">
        <v>7.7472483065450376E-2</v>
      </c>
      <c r="BG130" s="264">
        <v>7.7816287336267193E-2</v>
      </c>
      <c r="BH130" s="264">
        <v>7.8787763519219081E-2</v>
      </c>
      <c r="BI130" s="264">
        <v>8.0588226710301664E-2</v>
      </c>
      <c r="BJ130" s="264">
        <v>8.2442360804940773E-2</v>
      </c>
      <c r="BK130" s="264">
        <v>8.5480476853299694E-2</v>
      </c>
      <c r="BL130" s="264">
        <v>8.8309992551770813E-2</v>
      </c>
      <c r="BM130" s="264">
        <v>9.3011915144555729E-2</v>
      </c>
      <c r="BQ130" s="264">
        <v>7.9615494253361688E-2</v>
      </c>
      <c r="BR130" s="264">
        <v>7.6626762020742312E-2</v>
      </c>
      <c r="BS130" s="264">
        <v>7.5222361878106103E-2</v>
      </c>
      <c r="BT130" s="264">
        <v>7.4167841421375363E-2</v>
      </c>
      <c r="BU130" s="264">
        <v>7.4207037721542371E-2</v>
      </c>
      <c r="BV130" s="264">
        <v>7.5357265045069913E-2</v>
      </c>
      <c r="BW130" s="264">
        <v>7.8054174387981401E-2</v>
      </c>
      <c r="BX130" s="264">
        <v>8.0981882654671988E-2</v>
      </c>
      <c r="BY130" s="264">
        <v>8.5779696164935304E-2</v>
      </c>
      <c r="BZ130" s="264">
        <v>9.0165294443149357E-2</v>
      </c>
      <c r="CA130" s="264">
        <v>9.725796335071521E-2</v>
      </c>
    </row>
    <row r="131" spans="2:79">
      <c r="B131">
        <v>0.67945205479452053</v>
      </c>
      <c r="D131">
        <f>D130+$D$69</f>
        <v>0.7874999999999992</v>
      </c>
      <c r="BC131" s="264">
        <v>7.9134361228179018E-2</v>
      </c>
      <c r="BD131" s="264">
        <v>7.8553324981477018E-2</v>
      </c>
      <c r="BE131" s="264">
        <v>7.8455055532560644E-2</v>
      </c>
      <c r="BF131" s="264">
        <v>7.8702272550765798E-2</v>
      </c>
      <c r="BG131" s="264">
        <v>7.9197635337246691E-2</v>
      </c>
      <c r="BH131" s="264">
        <v>8.0185112419934396E-2</v>
      </c>
      <c r="BI131" s="264">
        <v>8.1781842828642287E-2</v>
      </c>
      <c r="BJ131" s="264">
        <v>8.3339281566998352E-2</v>
      </c>
      <c r="BK131" s="264">
        <v>8.5831212309370936E-2</v>
      </c>
      <c r="BL131" s="264">
        <v>8.8131987724070215E-2</v>
      </c>
      <c r="BM131" s="264">
        <v>9.1957005254369423E-2</v>
      </c>
      <c r="BQ131" s="264">
        <v>7.9359586068159807E-2</v>
      </c>
      <c r="BR131" s="264">
        <v>7.807150708784083E-2</v>
      </c>
      <c r="BS131" s="264">
        <v>7.7600147180109311E-2</v>
      </c>
      <c r="BT131" s="264">
        <v>7.7472483065450376E-2</v>
      </c>
      <c r="BU131" s="264">
        <v>7.7816287336267193E-2</v>
      </c>
      <c r="BV131" s="264">
        <v>7.8787763519219081E-2</v>
      </c>
      <c r="BW131" s="264">
        <v>8.0588226710301664E-2</v>
      </c>
      <c r="BX131" s="264">
        <v>8.2442360804940773E-2</v>
      </c>
      <c r="BY131" s="264">
        <v>8.5480476853299694E-2</v>
      </c>
      <c r="BZ131" s="264">
        <v>8.8309992551770813E-2</v>
      </c>
      <c r="CA131" s="264">
        <v>9.3011915144555729E-2</v>
      </c>
    </row>
    <row r="132" spans="2:79">
      <c r="B132">
        <v>0.69041095890410964</v>
      </c>
      <c r="D132">
        <f>D131+$D$69</f>
        <v>0.79999999999999916</v>
      </c>
      <c r="BC132" s="264">
        <v>7.9869795192369739E-2</v>
      </c>
      <c r="BD132" s="264">
        <v>7.949760140021897E-2</v>
      </c>
      <c r="BE132" s="264">
        <v>7.949661630021404E-2</v>
      </c>
      <c r="BF132" s="264">
        <v>7.9821836846337785E-2</v>
      </c>
      <c r="BG132" s="264">
        <v>8.0327890271510591E-2</v>
      </c>
      <c r="BH132" s="264">
        <v>8.1269363029002575E-2</v>
      </c>
      <c r="BI132" s="264">
        <v>8.2739838276068539E-2</v>
      </c>
      <c r="BJ132" s="264">
        <v>8.4153162482268132E-2</v>
      </c>
      <c r="BK132" s="264">
        <v>8.6400888517709218E-2</v>
      </c>
      <c r="BL132" s="264">
        <v>8.8473389687547269E-2</v>
      </c>
      <c r="BM132" s="264">
        <v>9.1925182650179835E-2</v>
      </c>
      <c r="BQ132" s="264">
        <v>7.9134361228179018E-2</v>
      </c>
      <c r="BR132" s="264">
        <v>7.8553324981477018E-2</v>
      </c>
      <c r="BS132" s="264">
        <v>7.8455055532560644E-2</v>
      </c>
      <c r="BT132" s="264">
        <v>7.8702272550765798E-2</v>
      </c>
      <c r="BU132" s="264">
        <v>7.9197635337246691E-2</v>
      </c>
      <c r="BV132" s="264">
        <v>8.0185112419934396E-2</v>
      </c>
      <c r="BW132" s="264">
        <v>8.1781842828642287E-2</v>
      </c>
      <c r="BX132" s="264">
        <v>8.3339281566998352E-2</v>
      </c>
      <c r="BY132" s="264">
        <v>8.5831212309370936E-2</v>
      </c>
      <c r="BZ132" s="264">
        <v>8.8131987724070215E-2</v>
      </c>
      <c r="CA132" s="264">
        <v>9.1957005254369423E-2</v>
      </c>
    </row>
    <row r="133" spans="2:79">
      <c r="B133">
        <v>0.70136986301369864</v>
      </c>
      <c r="D133">
        <f>D132+$D$69</f>
        <v>0.81249999999999911</v>
      </c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Q133" s="264">
        <v>7.9869795192369739E-2</v>
      </c>
      <c r="BR133" s="264">
        <v>7.949760140021897E-2</v>
      </c>
      <c r="BS133" s="264">
        <v>7.949661630021404E-2</v>
      </c>
      <c r="BT133" s="264">
        <v>7.9821836846337785E-2</v>
      </c>
      <c r="BU133" s="264">
        <v>8.0327890271510591E-2</v>
      </c>
      <c r="BV133" s="264">
        <v>8.1269363029002575E-2</v>
      </c>
      <c r="BW133" s="264">
        <v>8.2739838276068539E-2</v>
      </c>
      <c r="BX133" s="264">
        <v>8.4153162482268132E-2</v>
      </c>
      <c r="BY133" s="264">
        <v>8.6400888517709218E-2</v>
      </c>
      <c r="BZ133" s="264">
        <v>8.8473389687547269E-2</v>
      </c>
      <c r="CA133" s="264">
        <v>9.1925182650179835E-2</v>
      </c>
    </row>
    <row r="134" spans="2:79">
      <c r="B134">
        <v>0.71232876712328763</v>
      </c>
      <c r="D134">
        <f>D133+$D$69</f>
        <v>0.82499999999999907</v>
      </c>
      <c r="BC134" s="264" t="s">
        <v>31</v>
      </c>
      <c r="BD134" s="264"/>
      <c r="BE134" s="264"/>
      <c r="BF134" s="264"/>
      <c r="BG134" s="264"/>
      <c r="BH134" s="264"/>
      <c r="BI134" s="264"/>
      <c r="BJ134" s="264"/>
      <c r="BK134" s="264"/>
      <c r="BL134" s="264"/>
      <c r="BM134" s="264"/>
      <c r="BQ134" s="264"/>
      <c r="BR134" s="264"/>
      <c r="BS134" s="264"/>
      <c r="BT134" s="264"/>
      <c r="BU134" s="264"/>
      <c r="BV134" s="264"/>
      <c r="BW134" s="264"/>
      <c r="BX134" s="264"/>
      <c r="BY134" s="264"/>
      <c r="BZ134" s="264"/>
      <c r="CA134" s="264"/>
    </row>
    <row r="135" spans="2:79">
      <c r="B135">
        <v>0.72328767123287674</v>
      </c>
      <c r="D135">
        <f>D134+$D$69</f>
        <v>0.83749999999999902</v>
      </c>
      <c r="BC135" s="264">
        <v>0.93783084196211497</v>
      </c>
      <c r="BD135" s="264">
        <v>0.9525250595146586</v>
      </c>
      <c r="BE135" s="264">
        <v>0.9621378809473865</v>
      </c>
      <c r="BF135" s="264">
        <v>0.97580128526763166</v>
      </c>
      <c r="BG135" s="264">
        <v>0.98642410226775057</v>
      </c>
      <c r="BH135" s="264">
        <v>1</v>
      </c>
      <c r="BI135" s="264">
        <v>1.0159173094247689</v>
      </c>
      <c r="BJ135" s="264">
        <v>1.0286587116064256</v>
      </c>
      <c r="BK135" s="264">
        <v>1.0464573763345759</v>
      </c>
      <c r="BL135" s="264">
        <v>1.061404861051086</v>
      </c>
      <c r="BM135" s="264">
        <v>1.0846836371535387</v>
      </c>
      <c r="BQ135" s="264" t="s">
        <v>31</v>
      </c>
      <c r="BR135" s="264"/>
      <c r="BS135" s="264"/>
      <c r="BT135" s="264"/>
      <c r="BU135" s="264"/>
      <c r="BV135" s="264"/>
      <c r="BW135" s="264"/>
      <c r="BX135" s="264"/>
      <c r="BY135" s="264"/>
      <c r="BZ135" s="264"/>
      <c r="CA135" s="264"/>
    </row>
    <row r="136" spans="2:79">
      <c r="B136">
        <v>0.73424657534246573</v>
      </c>
      <c r="D136">
        <f>D135+$D$69</f>
        <v>0.84999999999999898</v>
      </c>
      <c r="BC136" s="264">
        <v>7.7321097316025475E-2</v>
      </c>
      <c r="BD136" s="264">
        <v>6.2637003430659074E-2</v>
      </c>
      <c r="BE136" s="264">
        <v>5.4452433611380975E-2</v>
      </c>
      <c r="BF136" s="264">
        <v>4.5814063149493302E-2</v>
      </c>
      <c r="BG136" s="264">
        <v>4.2496163369768775E-2</v>
      </c>
      <c r="BH136" s="264">
        <v>4.3356710206360706E-2</v>
      </c>
      <c r="BI136" s="264">
        <v>5.0738190064396033E-2</v>
      </c>
      <c r="BJ136" s="264">
        <v>5.991311418133425E-2</v>
      </c>
      <c r="BK136" s="264">
        <v>7.5260105195016344E-2</v>
      </c>
      <c r="BL136" s="264">
        <v>8.9258171725202007E-2</v>
      </c>
      <c r="BM136" s="264">
        <v>0.1118256844328511</v>
      </c>
      <c r="BQ136" s="264">
        <v>0.93783084196211497</v>
      </c>
      <c r="BR136" s="264">
        <v>0.9525250595146586</v>
      </c>
      <c r="BS136" s="264">
        <v>0.9621378809473865</v>
      </c>
      <c r="BT136" s="264">
        <v>0.97580128526763166</v>
      </c>
      <c r="BU136" s="264">
        <v>0.98642410226775057</v>
      </c>
      <c r="BV136" s="264">
        <v>1</v>
      </c>
      <c r="BW136" s="264">
        <v>1.0159173094247689</v>
      </c>
      <c r="BX136" s="264">
        <v>1.0286587116064256</v>
      </c>
      <c r="BY136" s="264">
        <v>1.0464573763345759</v>
      </c>
      <c r="BZ136" s="264">
        <v>1.061404861051086</v>
      </c>
      <c r="CA136" s="264">
        <v>1.0846836371535387</v>
      </c>
    </row>
    <row r="137" spans="2:79">
      <c r="B137">
        <v>0.74520547945205484</v>
      </c>
      <c r="D137">
        <f>D136+$D$69</f>
        <v>0.86249999999999893</v>
      </c>
      <c r="BC137" s="264">
        <v>9.0238061785767321E-2</v>
      </c>
      <c r="BD137" s="264">
        <v>8.023616282317711E-2</v>
      </c>
      <c r="BE137" s="264">
        <v>7.504086321750944E-2</v>
      </c>
      <c r="BF137" s="264">
        <v>6.994933107593726E-2</v>
      </c>
      <c r="BG137" s="264">
        <v>6.8100610433006886E-2</v>
      </c>
      <c r="BH137" s="264">
        <v>6.8480726777785508E-2</v>
      </c>
      <c r="BI137" s="264">
        <v>7.2336667417286254E-2</v>
      </c>
      <c r="BJ137" s="264">
        <v>7.7406212054293946E-2</v>
      </c>
      <c r="BK137" s="264">
        <v>8.6404745856748982E-2</v>
      </c>
      <c r="BL137" s="264">
        <v>9.5028846546253112E-2</v>
      </c>
      <c r="BM137" s="264">
        <v>0.10948668494719507</v>
      </c>
      <c r="BQ137" s="264">
        <v>7.7321097316025475E-2</v>
      </c>
      <c r="BR137" s="264">
        <v>6.2637003430659074E-2</v>
      </c>
      <c r="BS137" s="264">
        <v>5.4452433611380975E-2</v>
      </c>
      <c r="BT137" s="264">
        <v>4.5814063149493302E-2</v>
      </c>
      <c r="BU137" s="264">
        <v>4.2496163369768775E-2</v>
      </c>
      <c r="BV137" s="264">
        <v>4.3356710206360706E-2</v>
      </c>
      <c r="BW137" s="264">
        <v>5.0738190064396033E-2</v>
      </c>
      <c r="BX137" s="264">
        <v>5.991311418133425E-2</v>
      </c>
      <c r="BY137" s="264">
        <v>7.5260105195016344E-2</v>
      </c>
      <c r="BZ137" s="264">
        <v>8.9258171725202007E-2</v>
      </c>
      <c r="CA137" s="264">
        <v>0.1118256844328511</v>
      </c>
    </row>
    <row r="138" spans="2:79">
      <c r="B138">
        <v>0.75616438356164384</v>
      </c>
      <c r="D138">
        <f>D137+$D$69</f>
        <v>0.87499999999999889</v>
      </c>
      <c r="BC138" s="264">
        <v>8.1877396470331681E-2</v>
      </c>
      <c r="BD138" s="264">
        <v>7.6429761743142435E-2</v>
      </c>
      <c r="BE138" s="264">
        <v>7.37889963286152E-2</v>
      </c>
      <c r="BF138" s="264">
        <v>7.1473604332186733E-2</v>
      </c>
      <c r="BG138" s="264">
        <v>7.0917738895402788E-2</v>
      </c>
      <c r="BH138" s="264">
        <v>7.1787070187456808E-2</v>
      </c>
      <c r="BI138" s="264">
        <v>7.4852331714485229E-2</v>
      </c>
      <c r="BJ138" s="264">
        <v>7.8615157255711429E-2</v>
      </c>
      <c r="BK138" s="264">
        <v>8.5304147153284479E-2</v>
      </c>
      <c r="BL138" s="264">
        <v>9.1811248586401217E-2</v>
      </c>
      <c r="BM138" s="264">
        <v>0.10289838770509413</v>
      </c>
      <c r="BQ138" s="264">
        <v>9.0238061785767321E-2</v>
      </c>
      <c r="BR138" s="264">
        <v>8.023616282317711E-2</v>
      </c>
      <c r="BS138" s="264">
        <v>7.504086321750944E-2</v>
      </c>
      <c r="BT138" s="264">
        <v>6.994933107593726E-2</v>
      </c>
      <c r="BU138" s="264">
        <v>6.8100610433006886E-2</v>
      </c>
      <c r="BV138" s="264">
        <v>6.8480726777785508E-2</v>
      </c>
      <c r="BW138" s="264">
        <v>7.2336667417286254E-2</v>
      </c>
      <c r="BX138" s="264">
        <v>7.7406212054293946E-2</v>
      </c>
      <c r="BY138" s="264">
        <v>8.6404745856748982E-2</v>
      </c>
      <c r="BZ138" s="264">
        <v>9.5028846546253112E-2</v>
      </c>
      <c r="CA138" s="264">
        <v>0.10948668494719507</v>
      </c>
    </row>
    <row r="139" spans="2:79">
      <c r="B139">
        <v>0.76712328767123283</v>
      </c>
      <c r="D139">
        <f>D138+$D$69</f>
        <v>0.88749999999999885</v>
      </c>
      <c r="AA139" t="s">
        <v>161</v>
      </c>
      <c r="BC139" s="264">
        <v>8.1101814383334914E-2</v>
      </c>
      <c r="BD139" s="264">
        <v>7.628486247494419E-2</v>
      </c>
      <c r="BE139" s="264">
        <v>7.3952303913239842E-2</v>
      </c>
      <c r="BF139" s="264">
        <v>7.184571523145325E-2</v>
      </c>
      <c r="BG139" s="264">
        <v>7.1218955121388039E-2</v>
      </c>
      <c r="BH139" s="264">
        <v>7.1681459080631282E-2</v>
      </c>
      <c r="BI139" s="264">
        <v>7.3876744396807761E-2</v>
      </c>
      <c r="BJ139" s="264">
        <v>7.6733212115295477E-2</v>
      </c>
      <c r="BK139" s="264">
        <v>8.2009091111411164E-2</v>
      </c>
      <c r="BL139" s="264">
        <v>8.7308636775903822E-2</v>
      </c>
      <c r="BM139" s="264">
        <v>9.6615853748542466E-2</v>
      </c>
      <c r="BQ139" s="264">
        <v>8.1877396470331681E-2</v>
      </c>
      <c r="BR139" s="264">
        <v>7.6429761743142435E-2</v>
      </c>
      <c r="BS139" s="264">
        <v>7.37889963286152E-2</v>
      </c>
      <c r="BT139" s="264">
        <v>7.1473604332186733E-2</v>
      </c>
      <c r="BU139" s="264">
        <v>7.0917738895402788E-2</v>
      </c>
      <c r="BV139" s="264">
        <v>7.1787070187456808E-2</v>
      </c>
      <c r="BW139" s="264">
        <v>7.4852331714485229E-2</v>
      </c>
      <c r="BX139" s="264">
        <v>7.8615157255711429E-2</v>
      </c>
      <c r="BY139" s="264">
        <v>8.5304147153284479E-2</v>
      </c>
      <c r="BZ139" s="264">
        <v>9.1811248586401217E-2</v>
      </c>
      <c r="CA139" s="264">
        <v>0.10289838770509413</v>
      </c>
    </row>
    <row r="140" spans="2:79">
      <c r="B140">
        <v>0.77808219178082194</v>
      </c>
      <c r="D140">
        <f>D139+$D$69</f>
        <v>0.8999999999999988</v>
      </c>
      <c r="AA140" t="s">
        <v>162</v>
      </c>
      <c r="BC140" s="264">
        <v>8.1295400834549128E-2</v>
      </c>
      <c r="BD140" s="264">
        <v>7.7531069459749705E-2</v>
      </c>
      <c r="BE140" s="264">
        <v>7.5721019924745475E-2</v>
      </c>
      <c r="BF140" s="264">
        <v>7.4098344158868332E-2</v>
      </c>
      <c r="BG140" s="264">
        <v>7.362312275904194E-2</v>
      </c>
      <c r="BH140" s="264">
        <v>7.3991559332113294E-2</v>
      </c>
      <c r="BI140" s="264">
        <v>7.5701526111709896E-2</v>
      </c>
      <c r="BJ140" s="264">
        <v>7.7926644269014481E-2</v>
      </c>
      <c r="BK140" s="264">
        <v>8.2049395884994325E-2</v>
      </c>
      <c r="BL140" s="264">
        <v>8.6205841563581687E-2</v>
      </c>
      <c r="BM140" s="264">
        <v>9.3530004739549186E-2</v>
      </c>
      <c r="BQ140" s="264">
        <v>8.1101814383334914E-2</v>
      </c>
      <c r="BR140" s="264">
        <v>7.628486247494419E-2</v>
      </c>
      <c r="BS140" s="264">
        <v>7.3952303913239842E-2</v>
      </c>
      <c r="BT140" s="264">
        <v>7.184571523145325E-2</v>
      </c>
      <c r="BU140" s="264">
        <v>7.1218955121388039E-2</v>
      </c>
      <c r="BV140" s="264">
        <v>7.1681459080631282E-2</v>
      </c>
      <c r="BW140" s="264">
        <v>7.3876744396807761E-2</v>
      </c>
      <c r="BX140" s="264">
        <v>7.6733212115295477E-2</v>
      </c>
      <c r="BY140" s="264">
        <v>8.2009091111411164E-2</v>
      </c>
      <c r="BZ140" s="264">
        <v>8.7308636775903822E-2</v>
      </c>
      <c r="CA140" s="264">
        <v>9.6615853748542466E-2</v>
      </c>
    </row>
    <row r="141" spans="2:79">
      <c r="B141">
        <v>0.78904109589041094</v>
      </c>
      <c r="D141">
        <f>D140+$D$69</f>
        <v>0.91249999999999876</v>
      </c>
      <c r="BQ141" s="264">
        <v>8.1295400834549128E-2</v>
      </c>
      <c r="BR141" s="264">
        <v>7.7531069459749705E-2</v>
      </c>
      <c r="BS141" s="264">
        <v>7.5721019924745475E-2</v>
      </c>
      <c r="BT141" s="264">
        <v>7.4098344158868332E-2</v>
      </c>
      <c r="BU141" s="264">
        <v>7.362312275904194E-2</v>
      </c>
      <c r="BV141" s="264">
        <v>7.3991559332113294E-2</v>
      </c>
      <c r="BW141" s="264">
        <v>7.5701526111709896E-2</v>
      </c>
      <c r="BX141" s="264">
        <v>7.7926644269014481E-2</v>
      </c>
      <c r="BY141" s="264">
        <v>8.2049395884994325E-2</v>
      </c>
      <c r="BZ141" s="264">
        <v>8.6205841563581687E-2</v>
      </c>
      <c r="CA141" s="264">
        <v>9.3530004739549186E-2</v>
      </c>
    </row>
    <row r="142" spans="2:79">
      <c r="B142">
        <v>0.8</v>
      </c>
      <c r="D142">
        <f>D141+$D$69</f>
        <v>0.92499999999999871</v>
      </c>
    </row>
    <row r="143" spans="2:79">
      <c r="B143">
        <v>0.81095890410958904</v>
      </c>
      <c r="D143">
        <f>D142+$D$69</f>
        <v>0.93749999999999867</v>
      </c>
      <c r="H143" t="s">
        <v>220</v>
      </c>
      <c r="BC143" t="s">
        <v>221</v>
      </c>
      <c r="BQ143" t="s">
        <v>222</v>
      </c>
    </row>
    <row r="144" spans="2:79">
      <c r="B144">
        <v>0.82191780821917804</v>
      </c>
      <c r="D144">
        <f>D143+$D$69</f>
        <v>0.94999999999999862</v>
      </c>
      <c r="BC144" t="s">
        <v>31</v>
      </c>
      <c r="BQ144" t="s">
        <v>31</v>
      </c>
    </row>
    <row r="145" spans="2:79">
      <c r="B145">
        <v>0.83287671232876714</v>
      </c>
      <c r="D145">
        <f>D144+$D$69</f>
        <v>0.96249999999999858</v>
      </c>
      <c r="BC145" s="264">
        <v>0.93783084196211497</v>
      </c>
      <c r="BD145" s="264">
        <v>0.9525250595146586</v>
      </c>
      <c r="BE145" s="264">
        <v>0.9621378809473865</v>
      </c>
      <c r="BF145" s="264">
        <v>0.97580128526763166</v>
      </c>
      <c r="BG145" s="264">
        <v>0.98642410226775057</v>
      </c>
      <c r="BH145" s="264">
        <v>1</v>
      </c>
      <c r="BI145" s="264">
        <v>1.0159173094247689</v>
      </c>
      <c r="BJ145" s="264">
        <v>1.0286587116064256</v>
      </c>
      <c r="BK145" s="264">
        <v>1.0464573763345759</v>
      </c>
      <c r="BL145" s="264">
        <v>1.061404861051086</v>
      </c>
      <c r="BM145" s="264">
        <v>1.0846836371535387</v>
      </c>
      <c r="BQ145" s="264">
        <v>0.93783084196211497</v>
      </c>
      <c r="BR145" s="264">
        <v>0.9525250595146586</v>
      </c>
      <c r="BS145" s="264">
        <v>0.9621378809473865</v>
      </c>
      <c r="BT145" s="264">
        <v>0.97580128526763166</v>
      </c>
      <c r="BU145" s="264">
        <v>0.98642410226775057</v>
      </c>
      <c r="BV145" s="264">
        <v>1</v>
      </c>
      <c r="BW145" s="264">
        <v>1.0159173094247689</v>
      </c>
      <c r="BX145" s="264">
        <v>1.0286587116064256</v>
      </c>
      <c r="BY145" s="264">
        <v>1.0464573763345759</v>
      </c>
      <c r="BZ145" s="264">
        <v>1.061404861051086</v>
      </c>
      <c r="CA145" s="264">
        <v>1.0846836371535387</v>
      </c>
    </row>
    <row r="146" spans="2:79">
      <c r="B146">
        <v>0.84383561643835614</v>
      </c>
      <c r="D146">
        <f>D145+$D$69</f>
        <v>0.97499999999999853</v>
      </c>
      <c r="H146">
        <v>0.93783084196211497</v>
      </c>
      <c r="I146">
        <v>0.9525250595146586</v>
      </c>
      <c r="J146">
        <v>0.9621378809473865</v>
      </c>
      <c r="K146">
        <v>0.97580128526763166</v>
      </c>
      <c r="L146">
        <v>0.98642410226775057</v>
      </c>
      <c r="M146">
        <v>1</v>
      </c>
      <c r="N146">
        <v>1.0159173094247689</v>
      </c>
      <c r="O146">
        <v>1.0286587116064256</v>
      </c>
      <c r="P146">
        <v>1.0464573763345759</v>
      </c>
      <c r="Q146">
        <v>1.061404861051086</v>
      </c>
      <c r="R146">
        <v>1.0846836371535387</v>
      </c>
      <c r="BC146" s="264">
        <v>8.7111559691260429E-2</v>
      </c>
      <c r="BD146" s="264">
        <v>8.1646024833033307E-2</v>
      </c>
      <c r="BE146" s="264">
        <v>7.8183077918177885E-2</v>
      </c>
      <c r="BF146" s="264">
        <v>7.421474648654354E-2</v>
      </c>
      <c r="BG146" s="264">
        <v>7.2675221197795958E-2</v>
      </c>
      <c r="BH146" s="264">
        <v>7.3229837422565336E-2</v>
      </c>
      <c r="BI146" s="264">
        <v>7.7046780282845617E-2</v>
      </c>
      <c r="BJ146" s="264">
        <v>8.1773453665679438E-2</v>
      </c>
      <c r="BK146" s="264">
        <v>8.9216291745426349E-2</v>
      </c>
      <c r="BL146" s="264">
        <v>9.5313404607375141E-2</v>
      </c>
      <c r="BM146" s="264">
        <v>0.10438291290256248</v>
      </c>
      <c r="BQ146" s="264">
        <v>8.9960524502128339E-2</v>
      </c>
      <c r="BR146" s="264">
        <v>8.3617450641417332E-2</v>
      </c>
      <c r="BS146" s="264">
        <v>7.9951393226260631E-2</v>
      </c>
      <c r="BT146" s="264">
        <v>7.537546096055571E-2</v>
      </c>
      <c r="BU146" s="264">
        <v>7.3463448282311064E-2</v>
      </c>
      <c r="BV146" s="264">
        <v>7.4264003899455769E-2</v>
      </c>
      <c r="BW146" s="264">
        <v>7.858099381041396E-2</v>
      </c>
      <c r="BX146" s="264">
        <v>8.3241015963878826E-2</v>
      </c>
      <c r="BY146" s="264">
        <v>9.1649563714719787E-2</v>
      </c>
      <c r="BZ146" s="264">
        <v>9.7646356327471984E-2</v>
      </c>
      <c r="CA146" s="264">
        <v>0.10612809350230981</v>
      </c>
    </row>
    <row r="147" spans="2:79">
      <c r="B147">
        <v>0.85479452054794525</v>
      </c>
      <c r="D147">
        <f>D146+$D$69</f>
        <v>0.98749999999999849</v>
      </c>
      <c r="H147">
        <v>6.2209230317184901E-2</v>
      </c>
      <c r="I147">
        <v>4.7654018835055593E-2</v>
      </c>
      <c r="J147">
        <v>3.8295123678806678E-2</v>
      </c>
      <c r="K147">
        <v>2.559442576585319E-2</v>
      </c>
      <c r="L147">
        <v>1.6890379547577713E-2</v>
      </c>
      <c r="M147">
        <v>8.5683867491017016E-3</v>
      </c>
      <c r="N147">
        <v>3.2796540438104239E-3</v>
      </c>
      <c r="O147">
        <v>1.4163449875366167E-3</v>
      </c>
      <c r="P147">
        <v>4.4130664998142955E-4</v>
      </c>
      <c r="Q147">
        <v>1.5196568693038543E-4</v>
      </c>
      <c r="R147">
        <v>2.4733535592600996E-5</v>
      </c>
      <c r="BC147" s="264">
        <v>7.7577514559753077E-2</v>
      </c>
      <c r="BD147" s="264">
        <v>7.5213362302715012E-2</v>
      </c>
      <c r="BE147" s="264">
        <v>7.4009166278586822E-2</v>
      </c>
      <c r="BF147" s="264">
        <v>7.3262002406208185E-2</v>
      </c>
      <c r="BG147" s="264">
        <v>7.3433526118814832E-2</v>
      </c>
      <c r="BH147" s="264">
        <v>7.4653552253314354E-2</v>
      </c>
      <c r="BI147" s="264">
        <v>7.7402611737375407E-2</v>
      </c>
      <c r="BJ147" s="264">
        <v>8.0381505116372889E-2</v>
      </c>
      <c r="BK147" s="264">
        <v>8.5245453183528261E-2</v>
      </c>
      <c r="BL147" s="264">
        <v>8.9677487589383903E-2</v>
      </c>
      <c r="BM147" s="264">
        <v>9.6779508218932733E-2</v>
      </c>
      <c r="BQ147" s="264">
        <v>7.7161059284994102E-2</v>
      </c>
      <c r="BR147" s="264">
        <v>7.4843034881091203E-2</v>
      </c>
      <c r="BS147" s="264">
        <v>7.3542954824807757E-2</v>
      </c>
      <c r="BT147" s="264">
        <v>7.2689014723882256E-2</v>
      </c>
      <c r="BU147" s="264">
        <v>7.2892195974082002E-2</v>
      </c>
      <c r="BV147" s="264">
        <v>7.418758437069399E-2</v>
      </c>
      <c r="BW147" s="264">
        <v>7.7094388078057602E-2</v>
      </c>
      <c r="BX147" s="264">
        <v>8.0436370589948E-2</v>
      </c>
      <c r="BY147" s="264">
        <v>8.5645903621084665E-2</v>
      </c>
      <c r="BZ147" s="264">
        <v>9.0183071322621072E-2</v>
      </c>
      <c r="CA147" s="264">
        <v>9.7180613833091498E-2</v>
      </c>
    </row>
    <row r="148" spans="2:79">
      <c r="B148">
        <v>0.86575342465753424</v>
      </c>
      <c r="D148">
        <f>D147+$D$69</f>
        <v>0.99999999999999845</v>
      </c>
      <c r="H148">
        <v>6.2941533916662393E-2</v>
      </c>
      <c r="I148">
        <v>4.915486159948048E-2</v>
      </c>
      <c r="J148">
        <v>4.0612073722506463E-2</v>
      </c>
      <c r="K148">
        <v>2.9586754940107419E-2</v>
      </c>
      <c r="L148">
        <v>2.2258923106365545E-2</v>
      </c>
      <c r="M148">
        <v>1.4813259832030391E-2</v>
      </c>
      <c r="N148">
        <v>8.8366413492557989E-3</v>
      </c>
      <c r="O148">
        <v>5.7827163125317533E-3</v>
      </c>
      <c r="P148">
        <v>3.2238045298311397E-3</v>
      </c>
      <c r="Q148">
        <v>1.9942133333421736E-3</v>
      </c>
      <c r="R148">
        <v>9.5241806155901777E-4</v>
      </c>
      <c r="BC148" s="264">
        <v>5.5156167419623543E-2</v>
      </c>
      <c r="BD148" s="264">
        <v>5.3475299214001466E-2</v>
      </c>
      <c r="BE148" s="264">
        <v>5.2619138277552525E-2</v>
      </c>
      <c r="BF148" s="264">
        <v>5.2087918685526695E-2</v>
      </c>
      <c r="BG148" s="264">
        <v>5.2209868849342277E-2</v>
      </c>
      <c r="BH148" s="264">
        <v>5.3077284699316968E-2</v>
      </c>
      <c r="BI148" s="264">
        <v>5.5031814771720693E-2</v>
      </c>
      <c r="BJ148" s="264">
        <v>5.7149752461135059E-2</v>
      </c>
      <c r="BK148" s="264">
        <v>6.0607928911293685E-2</v>
      </c>
      <c r="BL148" s="264">
        <v>6.375902279572869E-2</v>
      </c>
      <c r="BM148" s="264">
        <v>6.8808427137747125E-2</v>
      </c>
      <c r="BQ148" s="264">
        <v>5.486007547870813E-2</v>
      </c>
      <c r="BR148" s="264">
        <v>5.3212003317206179E-2</v>
      </c>
      <c r="BS148" s="264">
        <v>5.2287670620416157E-2</v>
      </c>
      <c r="BT148" s="264">
        <v>5.1680535119359355E-2</v>
      </c>
      <c r="BU148" s="264">
        <v>5.1824993202557082E-2</v>
      </c>
      <c r="BV148" s="264">
        <v>5.2745990216736184E-2</v>
      </c>
      <c r="BW148" s="264">
        <v>5.4812673492801174E-2</v>
      </c>
      <c r="BX148" s="264">
        <v>5.7188760790587725E-2</v>
      </c>
      <c r="BY148" s="264">
        <v>6.089264171116187E-2</v>
      </c>
      <c r="BZ148" s="264">
        <v>6.4118483409971352E-2</v>
      </c>
      <c r="CA148" s="264">
        <v>6.9093605755972287E-2</v>
      </c>
    </row>
    <row r="149" spans="2:79">
      <c r="B149">
        <v>0.87671232876712324</v>
      </c>
      <c r="H149">
        <v>6.2941533916662393E-2</v>
      </c>
      <c r="I149">
        <v>4.915486159948048E-2</v>
      </c>
      <c r="J149">
        <v>4.0612073722506463E-2</v>
      </c>
      <c r="K149">
        <v>2.9586754940107419E-2</v>
      </c>
      <c r="L149">
        <v>2.2258923106365545E-2</v>
      </c>
      <c r="M149">
        <v>1.4813259832030391E-2</v>
      </c>
      <c r="N149">
        <v>8.8366413492557989E-3</v>
      </c>
      <c r="O149">
        <v>5.7827163125317533E-3</v>
      </c>
      <c r="P149">
        <v>3.2238045298311397E-3</v>
      </c>
      <c r="Q149">
        <v>1.9942133333421736E-3</v>
      </c>
      <c r="R149">
        <v>9.5241806155901777E-4</v>
      </c>
      <c r="BC149" s="264">
        <v>4.5034822115199866E-2</v>
      </c>
      <c r="BD149" s="264">
        <v>4.3662398972319313E-2</v>
      </c>
      <c r="BE149" s="264">
        <v>4.2963346494984879E-2</v>
      </c>
      <c r="BF149" s="264">
        <v>4.2529607514373964E-2</v>
      </c>
      <c r="BG149" s="264">
        <v>4.262917940617296E-2</v>
      </c>
      <c r="BH149" s="264">
        <v>4.3337421481919811E-2</v>
      </c>
      <c r="BI149" s="264">
        <v>4.4933288603357879E-2</v>
      </c>
      <c r="BJ149" s="264">
        <v>4.6662577485382675E-2</v>
      </c>
      <c r="BK149" s="264">
        <v>4.9486166733181972E-2</v>
      </c>
      <c r="BL149" s="264">
        <v>5.2059024116005423E-2</v>
      </c>
      <c r="BM149" s="264">
        <v>5.6181845496985093E-2</v>
      </c>
      <c r="BQ149" s="264">
        <v>4.4793064057802173E-2</v>
      </c>
      <c r="BR149" s="264">
        <v>4.3447418772813662E-2</v>
      </c>
      <c r="BS149" s="264">
        <v>4.2692704286244908E-2</v>
      </c>
      <c r="BT149" s="264">
        <v>4.2196980225472185E-2</v>
      </c>
      <c r="BU149" s="264">
        <v>4.2314929756490496E-2</v>
      </c>
      <c r="BV149" s="264">
        <v>4.3066920669612388E-2</v>
      </c>
      <c r="BW149" s="264">
        <v>4.4754360498379955E-2</v>
      </c>
      <c r="BX149" s="264">
        <v>4.6694427653008484E-2</v>
      </c>
      <c r="BY149" s="264">
        <v>4.971863376082071E-2</v>
      </c>
      <c r="BZ149" s="264">
        <v>5.2352522478512742E-2</v>
      </c>
      <c r="CA149" s="264">
        <v>5.6414692863719619E-2</v>
      </c>
    </row>
    <row r="150" spans="2:79">
      <c r="B150">
        <v>0.88767123287671235</v>
      </c>
      <c r="H150">
        <v>6.2941533916662393E-2</v>
      </c>
      <c r="I150">
        <v>4.915486159948048E-2</v>
      </c>
      <c r="J150">
        <v>4.0612073722506463E-2</v>
      </c>
      <c r="K150">
        <v>2.9586754940107419E-2</v>
      </c>
      <c r="L150">
        <v>2.2258923106365545E-2</v>
      </c>
      <c r="M150">
        <v>1.4813259832030391E-2</v>
      </c>
      <c r="N150">
        <v>8.8366413492557989E-3</v>
      </c>
      <c r="O150">
        <v>5.7827163125317533E-3</v>
      </c>
      <c r="P150">
        <v>3.2238045298311397E-3</v>
      </c>
      <c r="Q150">
        <v>1.9942133333421736E-3</v>
      </c>
      <c r="R150">
        <v>9.5241806155901777E-4</v>
      </c>
      <c r="BC150" s="264">
        <v>3.8947836924646068E-2</v>
      </c>
      <c r="BD150" s="264">
        <v>3.7760912890089246E-2</v>
      </c>
      <c r="BE150" s="264">
        <v>3.7156345566178306E-2</v>
      </c>
      <c r="BF150" s="264">
        <v>3.6781231503520681E-2</v>
      </c>
      <c r="BG150" s="264">
        <v>3.6867345084565711E-2</v>
      </c>
      <c r="BH150" s="264">
        <v>3.747985992472206E-2</v>
      </c>
      <c r="BI150" s="264">
        <v>3.8860026859548161E-2</v>
      </c>
      <c r="BJ150" s="264">
        <v>4.0355582036837805E-2</v>
      </c>
      <c r="BK150" s="264">
        <v>4.27975300317507E-2</v>
      </c>
      <c r="BL150" s="264">
        <v>4.5022635518350548E-2</v>
      </c>
      <c r="BM150" s="264">
        <v>4.8588209162786992E-2</v>
      </c>
      <c r="BQ150" s="264">
        <v>3.8738755308410117E-2</v>
      </c>
      <c r="BR150" s="264">
        <v>3.757498978971692E-2</v>
      </c>
      <c r="BS150" s="264">
        <v>3.6922283830928937E-2</v>
      </c>
      <c r="BT150" s="264">
        <v>3.6493562699773788E-2</v>
      </c>
      <c r="BU150" s="264">
        <v>3.659556996623281E-2</v>
      </c>
      <c r="BV150" s="264">
        <v>3.7245920474516525E-2</v>
      </c>
      <c r="BW150" s="264">
        <v>3.8705282989658113E-2</v>
      </c>
      <c r="BX150" s="264">
        <v>4.0383127280195032E-2</v>
      </c>
      <c r="BY150" s="264">
        <v>4.2998576410032602E-2</v>
      </c>
      <c r="BZ150" s="264">
        <v>4.5276464129715872E-2</v>
      </c>
      <c r="CA150" s="264">
        <v>4.8789584472868408E-2</v>
      </c>
    </row>
    <row r="151" spans="2:79">
      <c r="B151">
        <v>0.89863013698630134</v>
      </c>
      <c r="H151">
        <v>6.2941533916662393E-2</v>
      </c>
      <c r="I151">
        <v>4.915486159948048E-2</v>
      </c>
      <c r="J151">
        <v>4.0612073722506463E-2</v>
      </c>
      <c r="K151">
        <v>2.9586754940107419E-2</v>
      </c>
      <c r="L151">
        <v>2.2258923106365545E-2</v>
      </c>
      <c r="M151">
        <v>1.4813259832030391E-2</v>
      </c>
      <c r="N151">
        <v>8.8366413492557989E-3</v>
      </c>
      <c r="O151">
        <v>5.7827163125317533E-3</v>
      </c>
      <c r="P151">
        <v>3.2238045298311397E-3</v>
      </c>
      <c r="Q151">
        <v>1.9942133333421736E-3</v>
      </c>
      <c r="R151">
        <v>9.5241806155901777E-4</v>
      </c>
      <c r="BC151" s="264"/>
      <c r="BD151" s="264"/>
      <c r="BE151" s="264"/>
      <c r="BF151" s="264"/>
      <c r="BG151" s="264"/>
      <c r="BH151" s="264"/>
      <c r="BI151" s="264"/>
      <c r="BJ151" s="264"/>
      <c r="BK151" s="264"/>
      <c r="BL151" s="264"/>
      <c r="BM151" s="264"/>
      <c r="BQ151" s="264"/>
      <c r="BR151" s="264"/>
      <c r="BS151" s="264"/>
      <c r="BT151" s="264"/>
      <c r="BU151" s="264"/>
      <c r="BV151" s="264"/>
      <c r="BW151" s="264"/>
      <c r="BX151" s="264"/>
      <c r="BY151" s="264"/>
      <c r="BZ151" s="264"/>
      <c r="CA151" s="264"/>
    </row>
    <row r="152" spans="2:79">
      <c r="B152">
        <v>0.90958904109589045</v>
      </c>
      <c r="BC152" s="264" t="s">
        <v>31</v>
      </c>
      <c r="BD152" s="264"/>
      <c r="BE152" s="264"/>
      <c r="BF152" s="264"/>
      <c r="BG152" s="264"/>
      <c r="BH152" s="264"/>
      <c r="BI152" s="264"/>
      <c r="BJ152" s="264"/>
      <c r="BK152" s="264"/>
      <c r="BL152" s="264"/>
      <c r="BM152" s="264"/>
      <c r="BQ152" s="264" t="s">
        <v>31</v>
      </c>
      <c r="BR152" s="264"/>
      <c r="BS152" s="264"/>
      <c r="BT152" s="264"/>
      <c r="BU152" s="264"/>
      <c r="BV152" s="264"/>
      <c r="BW152" s="264"/>
      <c r="BX152" s="264"/>
      <c r="BY152" s="264"/>
      <c r="BZ152" s="264"/>
      <c r="CA152" s="264"/>
    </row>
    <row r="153" spans="2:79">
      <c r="B153">
        <v>0.92054794520547945</v>
      </c>
      <c r="H153" t="s">
        <v>31</v>
      </c>
      <c r="BC153" s="264">
        <v>0.93783084196211497</v>
      </c>
      <c r="BD153" s="264">
        <v>0.9525250595146586</v>
      </c>
      <c r="BE153" s="264">
        <v>0.9621378809473865</v>
      </c>
      <c r="BF153" s="264">
        <v>0.97580128526763166</v>
      </c>
      <c r="BG153" s="264">
        <v>0.98642410226775057</v>
      </c>
      <c r="BH153" s="264">
        <v>1</v>
      </c>
      <c r="BI153" s="264">
        <v>1.0159173094247689</v>
      </c>
      <c r="BJ153" s="264">
        <v>1.0286587116064256</v>
      </c>
      <c r="BK153" s="264">
        <v>1.0464573763345759</v>
      </c>
      <c r="BL153" s="264">
        <v>1.061404861051086</v>
      </c>
      <c r="BM153" s="264">
        <v>1.0846836371535387</v>
      </c>
      <c r="BQ153" s="264">
        <v>0.93783084196211497</v>
      </c>
      <c r="BR153" s="264">
        <v>0.9525250595146586</v>
      </c>
      <c r="BS153" s="264">
        <v>0.9621378809473865</v>
      </c>
      <c r="BT153" s="264">
        <v>0.97580128526763166</v>
      </c>
      <c r="BU153" s="264">
        <v>0.98642410226775057</v>
      </c>
      <c r="BV153" s="264">
        <v>1</v>
      </c>
      <c r="BW153" s="264">
        <v>1.0159173094247689</v>
      </c>
      <c r="BX153" s="264">
        <v>1.0286587116064256</v>
      </c>
      <c r="BY153" s="264">
        <v>1.0464573763345759</v>
      </c>
      <c r="BZ153" s="264">
        <v>1.061404861051086</v>
      </c>
      <c r="CA153" s="264">
        <v>1.0846836371535387</v>
      </c>
    </row>
    <row r="154" spans="2:79">
      <c r="B154">
        <v>0.93150684931506844</v>
      </c>
      <c r="H154">
        <v>0.93783084196211497</v>
      </c>
      <c r="I154">
        <v>0.9525250595146586</v>
      </c>
      <c r="J154">
        <v>0.9621378809473865</v>
      </c>
      <c r="K154">
        <v>0.97580128526763166</v>
      </c>
      <c r="L154">
        <v>0.98642410226775057</v>
      </c>
      <c r="M154">
        <v>1</v>
      </c>
      <c r="N154">
        <v>1.0159173094247689</v>
      </c>
      <c r="O154">
        <v>1.0286587116064256</v>
      </c>
      <c r="P154">
        <v>1.0464573763345759</v>
      </c>
      <c r="Q154">
        <v>1.061404861051086</v>
      </c>
      <c r="R154">
        <v>1.0846836371535387</v>
      </c>
      <c r="BC154" s="264">
        <v>8.7111559691351176E-2</v>
      </c>
      <c r="BD154" s="264">
        <v>8.1646024833135003E-2</v>
      </c>
      <c r="BE154" s="264">
        <v>7.8183077918287505E-2</v>
      </c>
      <c r="BF154" s="264">
        <v>7.421474648661977E-2</v>
      </c>
      <c r="BG154" s="264">
        <v>7.2675221197725001E-2</v>
      </c>
      <c r="BH154" s="264">
        <v>7.3227058065243558E-2</v>
      </c>
      <c r="BI154" s="264">
        <v>7.7046780282778948E-2</v>
      </c>
      <c r="BJ154" s="264">
        <v>8.1773453665629756E-2</v>
      </c>
      <c r="BK154" s="264">
        <v>8.9216291745275941E-2</v>
      </c>
      <c r="BL154" s="264">
        <v>9.5313404607087232E-2</v>
      </c>
      <c r="BM154" s="264">
        <v>0.10438291290068172</v>
      </c>
      <c r="BQ154" s="264">
        <v>8.9960524502038897E-2</v>
      </c>
      <c r="BR154" s="264">
        <v>8.361745064130395E-2</v>
      </c>
      <c r="BS154" s="264">
        <v>7.9951393226130235E-2</v>
      </c>
      <c r="BT154" s="264">
        <v>7.5375460960472943E-2</v>
      </c>
      <c r="BU154" s="264">
        <v>7.3463448282389529E-2</v>
      </c>
      <c r="BV154" s="264">
        <v>7.4261105120988158E-2</v>
      </c>
      <c r="BW154" s="264">
        <v>7.858099381049749E-2</v>
      </c>
      <c r="BX154" s="264">
        <v>8.3241015964064233E-2</v>
      </c>
      <c r="BY154" s="264">
        <v>9.1649563715102161E-2</v>
      </c>
      <c r="BZ154" s="264">
        <v>9.764635632827369E-2</v>
      </c>
      <c r="CA154" s="264">
        <v>0.10612809350451927</v>
      </c>
    </row>
    <row r="155" spans="2:79">
      <c r="B155">
        <v>0.94246575342465755</v>
      </c>
      <c r="H155">
        <v>4.007227930369531E-5</v>
      </c>
      <c r="I155">
        <v>1.7907834971843303E-4</v>
      </c>
      <c r="J155">
        <v>4.3300462619735055E-4</v>
      </c>
      <c r="K155">
        <v>1.3957110334889887E-3</v>
      </c>
      <c r="L155">
        <v>3.3144818153325673E-3</v>
      </c>
      <c r="M155">
        <v>8.5683867491054694E-3</v>
      </c>
      <c r="N155">
        <v>1.9196963468584138E-2</v>
      </c>
      <c r="O155">
        <v>3.0075056593970355E-2</v>
      </c>
      <c r="P155">
        <v>4.6898682984565017E-2</v>
      </c>
      <c r="Q155">
        <v>6.155682673802413E-2</v>
      </c>
      <c r="R155">
        <v>8.4708370689136309E-2</v>
      </c>
      <c r="BC155" s="264">
        <v>7.8883711584848956E-2</v>
      </c>
      <c r="BD155" s="264">
        <v>7.5986339726916749E-2</v>
      </c>
      <c r="BE155" s="264">
        <v>7.4586118491696857E-2</v>
      </c>
      <c r="BF155" s="264">
        <v>7.3676202249173053E-2</v>
      </c>
      <c r="BG155" s="264">
        <v>7.3790031229591574E-2</v>
      </c>
      <c r="BH155" s="264">
        <v>7.4982617650650313E-2</v>
      </c>
      <c r="BI155" s="264">
        <v>7.7754442635058568E-2</v>
      </c>
      <c r="BJ155" s="264">
        <v>8.079117186240771E-2</v>
      </c>
      <c r="BK155" s="264">
        <v>8.5799703926755011E-2</v>
      </c>
      <c r="BL155" s="264">
        <v>9.0424559609071073E-2</v>
      </c>
      <c r="BM155" s="264">
        <v>9.8006669203269475E-2</v>
      </c>
      <c r="BQ155" s="264">
        <v>8.0852381190090611E-2</v>
      </c>
      <c r="BR155" s="264">
        <v>7.7121930742048372E-2</v>
      </c>
      <c r="BS155" s="264">
        <v>7.528517912658414E-2</v>
      </c>
      <c r="BT155" s="264">
        <v>7.3979196803346414E-2</v>
      </c>
      <c r="BU155" s="264">
        <v>7.4010700195599827E-2</v>
      </c>
      <c r="BV155" s="264">
        <v>7.5246174604561039E-2</v>
      </c>
      <c r="BW155" s="264">
        <v>7.8258804937173909E-2</v>
      </c>
      <c r="BX155" s="264">
        <v>8.181629043402204E-2</v>
      </c>
      <c r="BY155" s="264">
        <v>8.7546411251883588E-2</v>
      </c>
      <c r="BZ155" s="264">
        <v>9.2771344031312875E-2</v>
      </c>
      <c r="CA155" s="264">
        <v>0.10147202275416194</v>
      </c>
    </row>
    <row r="156" spans="2:79">
      <c r="B156">
        <v>0.95342465753424654</v>
      </c>
      <c r="H156">
        <v>9.4203170284796198E-4</v>
      </c>
      <c r="I156">
        <v>1.8535801636320117E-3</v>
      </c>
      <c r="J156">
        <v>2.9262325924899251E-3</v>
      </c>
      <c r="K156">
        <v>5.5680405257151318E-3</v>
      </c>
      <c r="L156">
        <v>8.8659197237690984E-3</v>
      </c>
      <c r="M156">
        <v>1.4999852737167689E-2</v>
      </c>
      <c r="N156">
        <v>2.4944880118140118E-2</v>
      </c>
      <c r="O156">
        <v>3.4635828472409848E-2</v>
      </c>
      <c r="P156">
        <v>4.9880430404670106E-2</v>
      </c>
      <c r="Q156">
        <v>6.3602396149060492E-2</v>
      </c>
      <c r="R156">
        <v>8.5845718943016402E-2</v>
      </c>
      <c r="BC156" s="264">
        <v>5.6084849167267192E-2</v>
      </c>
      <c r="BD156" s="264">
        <v>5.4024871760412728E-2</v>
      </c>
      <c r="BE156" s="264">
        <v>5.3029340551239819E-2</v>
      </c>
      <c r="BF156" s="264">
        <v>5.238240705645994E-2</v>
      </c>
      <c r="BG156" s="264">
        <v>5.2463337340664051E-2</v>
      </c>
      <c r="BH156" s="264">
        <v>5.3311244065641944E-2</v>
      </c>
      <c r="BI156" s="264">
        <v>5.5281959984623354E-2</v>
      </c>
      <c r="BJ156" s="264">
        <v>5.7441017884612186E-2</v>
      </c>
      <c r="BK156" s="264">
        <v>6.1001990862870122E-2</v>
      </c>
      <c r="BL156" s="264">
        <v>6.4290177082202304E-2</v>
      </c>
      <c r="BM156" s="264">
        <v>6.9680915733018808E-2</v>
      </c>
      <c r="BQ156" s="264">
        <v>5.7484536576136128E-2</v>
      </c>
      <c r="BR156" s="264">
        <v>5.4832255813720809E-2</v>
      </c>
      <c r="BS156" s="264">
        <v>5.3526359637673847E-2</v>
      </c>
      <c r="BT156" s="264">
        <v>5.2597830539051003E-2</v>
      </c>
      <c r="BU156" s="264">
        <v>5.2620228863968679E-2</v>
      </c>
      <c r="BV156" s="264">
        <v>5.3498628149251756E-2</v>
      </c>
      <c r="BW156" s="264">
        <v>5.5640552184096227E-2</v>
      </c>
      <c r="BX156" s="264">
        <v>5.816985808891359E-2</v>
      </c>
      <c r="BY156" s="264">
        <v>6.2243867226203065E-2</v>
      </c>
      <c r="BZ156" s="264">
        <v>6.5958697080883547E-2</v>
      </c>
      <c r="CA156" s="264">
        <v>7.2144717540873732E-2</v>
      </c>
    </row>
    <row r="157" spans="2:79">
      <c r="B157">
        <v>0.96438356164383565</v>
      </c>
      <c r="H157">
        <v>9.4203170284796198E-4</v>
      </c>
      <c r="I157">
        <v>1.8535801636320117E-3</v>
      </c>
      <c r="J157">
        <v>2.9262325924899251E-3</v>
      </c>
      <c r="K157">
        <v>5.5680405257151318E-3</v>
      </c>
      <c r="L157">
        <v>8.8659197237690984E-3</v>
      </c>
      <c r="M157">
        <v>1.4999852737167689E-2</v>
      </c>
      <c r="N157">
        <v>2.4944880118140118E-2</v>
      </c>
      <c r="O157">
        <v>3.4635828472409848E-2</v>
      </c>
      <c r="P157">
        <v>4.9880430404670106E-2</v>
      </c>
      <c r="Q157">
        <v>6.3602396149060492E-2</v>
      </c>
      <c r="R157">
        <v>8.5845718943016402E-2</v>
      </c>
      <c r="BC157" s="264">
        <v>4.579308758692089E-2</v>
      </c>
      <c r="BD157" s="264">
        <v>4.4111123077435858E-2</v>
      </c>
      <c r="BE157" s="264">
        <v>4.3298275248939325E-2</v>
      </c>
      <c r="BF157" s="264">
        <v>4.2770056262363937E-2</v>
      </c>
      <c r="BG157" s="264">
        <v>4.2836135562710098E-2</v>
      </c>
      <c r="BH157" s="264">
        <v>4.3528448504600172E-2</v>
      </c>
      <c r="BI157" s="264">
        <v>4.5137531314428339E-2</v>
      </c>
      <c r="BJ157" s="264">
        <v>4.690039470779421E-2</v>
      </c>
      <c r="BK157" s="264">
        <v>4.9807916969317842E-2</v>
      </c>
      <c r="BL157" s="264">
        <v>5.2492709774856233E-2</v>
      </c>
      <c r="BM157" s="264">
        <v>5.6894229451922851E-2</v>
      </c>
      <c r="BQ157" s="264">
        <v>4.6935927570629962E-2</v>
      </c>
      <c r="BR157" s="264">
        <v>4.4770349396457472E-2</v>
      </c>
      <c r="BS157" s="264">
        <v>4.3704089633668536E-2</v>
      </c>
      <c r="BT157" s="264">
        <v>4.2945948799351076E-2</v>
      </c>
      <c r="BU157" s="264">
        <v>4.296423695506487E-2</v>
      </c>
      <c r="BV157" s="264">
        <v>4.3681446968187862E-2</v>
      </c>
      <c r="BW157" s="264">
        <v>4.543032061924529E-2</v>
      </c>
      <c r="BX157" s="264">
        <v>4.7495490242648972E-2</v>
      </c>
      <c r="BY157" s="264">
        <v>5.0821904773914149E-2</v>
      </c>
      <c r="BZ157" s="264">
        <v>5.3855050648988996E-2</v>
      </c>
      <c r="CA157" s="264">
        <v>5.8905915204119953E-2</v>
      </c>
    </row>
    <row r="158" spans="2:79">
      <c r="B158">
        <v>0.97534246575342465</v>
      </c>
      <c r="H158">
        <v>9.4203170284796198E-4</v>
      </c>
      <c r="I158">
        <v>1.8535801636320117E-3</v>
      </c>
      <c r="J158">
        <v>2.9262325924899251E-3</v>
      </c>
      <c r="K158">
        <v>5.5680405257151318E-3</v>
      </c>
      <c r="L158">
        <v>8.8659197237690984E-3</v>
      </c>
      <c r="M158">
        <v>1.4999852737167689E-2</v>
      </c>
      <c r="N158">
        <v>2.4944880118140118E-2</v>
      </c>
      <c r="O158">
        <v>3.4635828472409848E-2</v>
      </c>
      <c r="P158">
        <v>4.9880430404670106E-2</v>
      </c>
      <c r="Q158">
        <v>6.3602396149060492E-2</v>
      </c>
      <c r="R158">
        <v>8.5845718943016402E-2</v>
      </c>
      <c r="BC158" s="264">
        <v>3.9603613911232911E-2</v>
      </c>
      <c r="BD158" s="264">
        <v>3.8148986661659404E-2</v>
      </c>
      <c r="BE158" s="264">
        <v>3.7446004764942857E-2</v>
      </c>
      <c r="BF158" s="264">
        <v>3.6989180778894591E-2</v>
      </c>
      <c r="BG158" s="264">
        <v>3.70463286856276E-2</v>
      </c>
      <c r="BH158" s="264">
        <v>3.7645067401472464E-2</v>
      </c>
      <c r="BI158" s="264">
        <v>3.9036663769170483E-2</v>
      </c>
      <c r="BJ158" s="264">
        <v>4.0561255468225262E-2</v>
      </c>
      <c r="BK158" s="264">
        <v>4.3075791944175497E-2</v>
      </c>
      <c r="BL158" s="264">
        <v>4.5397703466310266E-2</v>
      </c>
      <c r="BM158" s="264">
        <v>4.9204306058510838E-2</v>
      </c>
      <c r="BQ158" s="264">
        <v>4.0591985647277652E-2</v>
      </c>
      <c r="BR158" s="264">
        <v>3.8719110800353909E-2</v>
      </c>
      <c r="BS158" s="264">
        <v>3.7796968568856143E-2</v>
      </c>
      <c r="BT158" s="264">
        <v>3.7141299373463776E-2</v>
      </c>
      <c r="BU158" s="264">
        <v>3.715711567011909E-2</v>
      </c>
      <c r="BV158" s="264">
        <v>3.777738632557727E-2</v>
      </c>
      <c r="BW158" s="264">
        <v>3.928987916032093E-2</v>
      </c>
      <c r="BX158" s="264">
        <v>4.1075916851517048E-2</v>
      </c>
      <c r="BY158" s="264">
        <v>4.3952727386619879E-2</v>
      </c>
      <c r="BZ158" s="264">
        <v>4.6575907969167496E-2</v>
      </c>
      <c r="CA158" s="264">
        <v>5.0944088851918659E-2</v>
      </c>
    </row>
    <row r="159" spans="2:79">
      <c r="B159">
        <v>0.98630136986301364</v>
      </c>
      <c r="H159">
        <v>9.4203170284796198E-4</v>
      </c>
      <c r="I159">
        <v>1.8535801636320117E-3</v>
      </c>
      <c r="J159">
        <v>2.9262325924899251E-3</v>
      </c>
      <c r="K159">
        <v>5.5680405257151318E-3</v>
      </c>
      <c r="L159">
        <v>8.8659197237690984E-3</v>
      </c>
      <c r="M159">
        <v>1.4999852737167689E-2</v>
      </c>
      <c r="N159">
        <v>2.4944880118140118E-2</v>
      </c>
      <c r="O159">
        <v>3.4635828472409848E-2</v>
      </c>
      <c r="P159">
        <v>4.9880430404670106E-2</v>
      </c>
      <c r="Q159">
        <v>6.3602396149060492E-2</v>
      </c>
      <c r="R159">
        <v>8.5845718943016402E-2</v>
      </c>
      <c r="BC159" s="264">
        <v>7.8883711584848956E-2</v>
      </c>
      <c r="BD159" s="264">
        <v>7.5986339726916749E-2</v>
      </c>
      <c r="BE159" s="264">
        <v>7.4586118491696857E-2</v>
      </c>
      <c r="BF159" s="264">
        <v>7.3676202249173053E-2</v>
      </c>
      <c r="BG159" s="264">
        <v>7.3790031229591574E-2</v>
      </c>
      <c r="BH159" s="264">
        <v>7.4982617650650313E-2</v>
      </c>
      <c r="BI159" s="264">
        <v>7.7402611737375407E-2</v>
      </c>
      <c r="BJ159" s="264">
        <v>8.0381505116372889E-2</v>
      </c>
      <c r="BK159" s="264">
        <v>8.5245453183528261E-2</v>
      </c>
      <c r="BL159" s="264">
        <v>8.9677487589383903E-2</v>
      </c>
      <c r="BM159" s="264">
        <v>9.6779508218932733E-2</v>
      </c>
      <c r="BQ159" s="264">
        <v>8.0852381190090611E-2</v>
      </c>
      <c r="BR159" s="264">
        <v>7.7121930742048372E-2</v>
      </c>
      <c r="BS159" s="264">
        <v>7.528517912658414E-2</v>
      </c>
      <c r="BT159" s="264">
        <v>7.3979196803346414E-2</v>
      </c>
      <c r="BU159" s="264">
        <v>7.4010700195599827E-2</v>
      </c>
      <c r="BV159" s="264">
        <v>7.5246174604561039E-2</v>
      </c>
      <c r="BW159" s="264">
        <v>7.7094388078057602E-2</v>
      </c>
      <c r="BX159" s="264">
        <v>8.0436370589948E-2</v>
      </c>
      <c r="BY159" s="264">
        <v>8.5645903621084665E-2</v>
      </c>
      <c r="BZ159" s="264">
        <v>9.0183071322621072E-2</v>
      </c>
      <c r="CA159" s="264">
        <v>9.7180613833091498E-2</v>
      </c>
    </row>
    <row r="160" spans="2:79">
      <c r="B160">
        <v>0.99726027397260275</v>
      </c>
      <c r="BC160" s="264" t="s">
        <v>31</v>
      </c>
      <c r="BD160" s="264"/>
      <c r="BE160" s="264"/>
      <c r="BF160" s="264"/>
      <c r="BG160" s="264"/>
      <c r="BH160" s="264"/>
      <c r="BI160" s="264"/>
      <c r="BJ160" s="264"/>
      <c r="BK160" s="264"/>
      <c r="BL160" s="264"/>
      <c r="BM160" s="264"/>
      <c r="BQ160" s="264" t="s">
        <v>31</v>
      </c>
      <c r="BR160" s="264"/>
      <c r="BS160" s="264"/>
      <c r="BT160" s="264"/>
      <c r="BU160" s="264"/>
      <c r="BV160" s="264"/>
      <c r="BW160" s="264"/>
      <c r="BX160" s="264"/>
      <c r="BY160" s="264"/>
      <c r="BZ160" s="264"/>
      <c r="CA160" s="264"/>
    </row>
    <row r="161" spans="2:79">
      <c r="B161">
        <v>1.0082191780821919</v>
      </c>
      <c r="H161">
        <f>H147-H155</f>
        <v>6.2169158037881207E-2</v>
      </c>
      <c r="I161">
        <f>I147-I155</f>
        <v>4.747494048533716E-2</v>
      </c>
      <c r="J161">
        <f>J147-J155</f>
        <v>3.7862119052609326E-2</v>
      </c>
      <c r="K161">
        <f>K147-K155</f>
        <v>2.41987147323642E-2</v>
      </c>
      <c r="L161">
        <f>L147-L155</f>
        <v>1.3575897732245146E-2</v>
      </c>
      <c r="M161">
        <f>M147-M155</f>
        <v>-3.767819389821625E-15</v>
      </c>
      <c r="N161">
        <f>N147-N155</f>
        <v>-1.5917309424773714E-2</v>
      </c>
      <c r="O161">
        <f>O147-O155</f>
        <v>-2.865871160643374E-2</v>
      </c>
      <c r="P161">
        <f>P147-P155</f>
        <v>-4.6457376334583585E-2</v>
      </c>
      <c r="Q161">
        <f>Q147-Q155</f>
        <v>-6.1404861051093745E-2</v>
      </c>
      <c r="R161">
        <f>R147-R155</f>
        <v>-8.4683637153543712E-2</v>
      </c>
      <c r="BC161" s="264">
        <v>0.93783084196211497</v>
      </c>
      <c r="BD161" s="264">
        <v>0.9525250595146586</v>
      </c>
      <c r="BE161" s="264">
        <v>0.9621378809473865</v>
      </c>
      <c r="BF161" s="264">
        <v>0.97580128526763166</v>
      </c>
      <c r="BG161" s="264">
        <v>0.98642410226775057</v>
      </c>
      <c r="BH161" s="264">
        <v>1</v>
      </c>
      <c r="BI161" s="264">
        <v>1.0159173094247689</v>
      </c>
      <c r="BJ161" s="264">
        <v>1.0286587116064256</v>
      </c>
      <c r="BK161" s="264">
        <v>1.0464573763345759</v>
      </c>
      <c r="BL161" s="264">
        <v>1.061404861051086</v>
      </c>
      <c r="BM161" s="264">
        <v>1.0846836371535387</v>
      </c>
      <c r="BQ161" s="264">
        <v>0.93783084196211497</v>
      </c>
      <c r="BR161" s="264">
        <v>0.9525250595146586</v>
      </c>
      <c r="BS161" s="264">
        <v>0.9621378809473865</v>
      </c>
      <c r="BT161" s="264">
        <v>0.97580128526763166</v>
      </c>
      <c r="BU161" s="264">
        <v>0.98642410226775057</v>
      </c>
      <c r="BV161" s="264">
        <v>1</v>
      </c>
      <c r="BW161" s="264">
        <v>1.0159173094247689</v>
      </c>
      <c r="BX161" s="264">
        <v>1.0286587116064256</v>
      </c>
      <c r="BY161" s="264">
        <v>1.0464573763345759</v>
      </c>
      <c r="BZ161" s="264">
        <v>1.061404861051086</v>
      </c>
      <c r="CA161" s="264">
        <v>1.0846836371535387</v>
      </c>
    </row>
    <row r="162" spans="2:79">
      <c r="B162">
        <v>1.0191780821917809</v>
      </c>
      <c r="H162">
        <f>H148-H156</f>
        <v>6.1999502213814429E-2</v>
      </c>
      <c r="I162">
        <f>I148-I156</f>
        <v>4.7301281435848469E-2</v>
      </c>
      <c r="J162">
        <f>J148-J156</f>
        <v>3.7685841130016537E-2</v>
      </c>
      <c r="K162">
        <f>K148-K156</f>
        <v>2.4018714414392288E-2</v>
      </c>
      <c r="L162">
        <f>L148-L156</f>
        <v>1.3393003382596446E-2</v>
      </c>
      <c r="M162">
        <f>M148-M156</f>
        <v>-1.8659290513729776E-4</v>
      </c>
      <c r="N162">
        <f>N148-N156</f>
        <v>-1.6108238768884321E-2</v>
      </c>
      <c r="O162">
        <f>O148-O156</f>
        <v>-2.8853112159878094E-2</v>
      </c>
      <c r="P162">
        <f>P148-P156</f>
        <v>-4.6656625874838965E-2</v>
      </c>
      <c r="Q162">
        <f>Q148-Q156</f>
        <v>-6.1608182815718317E-2</v>
      </c>
      <c r="R162">
        <f>R148-R156</f>
        <v>-8.4893300881457384E-2</v>
      </c>
      <c r="BC162" s="264">
        <v>8.7824677607947224E-2</v>
      </c>
      <c r="BD162" s="264">
        <v>8.1768010764717014E-2</v>
      </c>
      <c r="BE162" s="264">
        <v>7.83826999336181E-2</v>
      </c>
      <c r="BF162" s="264">
        <v>7.4838744703660268E-2</v>
      </c>
      <c r="BG162" s="264">
        <v>7.3541126252464797E-2</v>
      </c>
      <c r="BH162" s="264">
        <v>7.4156369822287543E-2</v>
      </c>
      <c r="BI162" s="264">
        <v>7.7844141337286135E-2</v>
      </c>
      <c r="BJ162" s="264">
        <v>8.2339995846488892E-2</v>
      </c>
      <c r="BK162" s="264">
        <v>8.9754362507784943E-2</v>
      </c>
      <c r="BL162" s="264">
        <v>9.6397484197644476E-2</v>
      </c>
      <c r="BM162" s="264">
        <v>0.10686491174886535</v>
      </c>
      <c r="BQ162" s="264">
        <v>8.7824677607947224E-2</v>
      </c>
      <c r="BR162" s="264">
        <v>8.1768010764717014E-2</v>
      </c>
      <c r="BS162" s="264">
        <v>7.83826999336181E-2</v>
      </c>
      <c r="BT162" s="264">
        <v>7.4838744703660268E-2</v>
      </c>
      <c r="BU162" s="264">
        <v>7.3541126252464797E-2</v>
      </c>
      <c r="BV162" s="264">
        <v>7.4156369822287543E-2</v>
      </c>
      <c r="BW162" s="264">
        <v>7.7844141337286135E-2</v>
      </c>
      <c r="BX162" s="264">
        <v>8.2339995846488892E-2</v>
      </c>
      <c r="BY162" s="264">
        <v>8.9754362507784943E-2</v>
      </c>
      <c r="BZ162" s="264">
        <v>9.6397484197644476E-2</v>
      </c>
      <c r="CA162" s="264">
        <v>0.10686491174886535</v>
      </c>
    </row>
    <row r="163" spans="2:79">
      <c r="B163">
        <v>1.0301369863013699</v>
      </c>
      <c r="H163">
        <f>H149-H157</f>
        <v>6.1999502213814429E-2</v>
      </c>
      <c r="I163">
        <f>I149-I157</f>
        <v>4.7301281435848469E-2</v>
      </c>
      <c r="J163">
        <f>J149-J157</f>
        <v>3.7685841130016537E-2</v>
      </c>
      <c r="K163">
        <f>K149-K157</f>
        <v>2.4018714414392288E-2</v>
      </c>
      <c r="L163">
        <f>L149-L157</f>
        <v>1.3393003382596446E-2</v>
      </c>
      <c r="M163">
        <f>M149-M157</f>
        <v>-1.8659290513729776E-4</v>
      </c>
      <c r="N163">
        <f>N149-N157</f>
        <v>-1.6108238768884321E-2</v>
      </c>
      <c r="O163">
        <f>O149-O157</f>
        <v>-2.8853112159878094E-2</v>
      </c>
      <c r="P163">
        <f>P149-P157</f>
        <v>-4.6656625874838965E-2</v>
      </c>
      <c r="Q163">
        <f>Q149-Q157</f>
        <v>-6.1608182815718317E-2</v>
      </c>
      <c r="R163">
        <f>R149-R157</f>
        <v>-8.4893300881457384E-2</v>
      </c>
      <c r="BC163" s="264">
        <v>7.9615494253361688E-2</v>
      </c>
      <c r="BD163" s="264">
        <v>7.6626762020742312E-2</v>
      </c>
      <c r="BE163" s="264">
        <v>7.5222361878106103E-2</v>
      </c>
      <c r="BF163" s="264">
        <v>7.4167841421375363E-2</v>
      </c>
      <c r="BG163" s="264">
        <v>7.4207037721542371E-2</v>
      </c>
      <c r="BH163" s="264">
        <v>7.5357265045069913E-2</v>
      </c>
      <c r="BI163" s="264">
        <v>7.8054174387981401E-2</v>
      </c>
      <c r="BJ163" s="264">
        <v>8.0981882654671988E-2</v>
      </c>
      <c r="BK163" s="264">
        <v>8.5779696164935304E-2</v>
      </c>
      <c r="BL163" s="264">
        <v>9.0165294443149357E-2</v>
      </c>
      <c r="BM163" s="264">
        <v>9.725796335071521E-2</v>
      </c>
      <c r="BQ163" s="264">
        <v>7.9615494253361688E-2</v>
      </c>
      <c r="BR163" s="264">
        <v>7.6626762020742312E-2</v>
      </c>
      <c r="BS163" s="264">
        <v>7.5222361878106103E-2</v>
      </c>
      <c r="BT163" s="264">
        <v>7.4167841421375363E-2</v>
      </c>
      <c r="BU163" s="264">
        <v>7.4207037721542371E-2</v>
      </c>
      <c r="BV163" s="264">
        <v>7.5357265045069913E-2</v>
      </c>
      <c r="BW163" s="264">
        <v>7.8054174387981401E-2</v>
      </c>
      <c r="BX163" s="264">
        <v>8.0981882654671988E-2</v>
      </c>
      <c r="BY163" s="264">
        <v>8.5779696164935304E-2</v>
      </c>
      <c r="BZ163" s="264">
        <v>9.0165294443149357E-2</v>
      </c>
      <c r="CA163" s="264">
        <v>9.725796335071521E-2</v>
      </c>
    </row>
    <row r="164" spans="2:79">
      <c r="B164">
        <v>1.0410958904109588</v>
      </c>
      <c r="H164">
        <f>H150-H158</f>
        <v>6.1999502213814429E-2</v>
      </c>
      <c r="I164">
        <f>I150-I158</f>
        <v>4.7301281435848469E-2</v>
      </c>
      <c r="J164">
        <f>J150-J158</f>
        <v>3.7685841130016537E-2</v>
      </c>
      <c r="K164">
        <f>K150-K158</f>
        <v>2.4018714414392288E-2</v>
      </c>
      <c r="L164">
        <f>L150-L158</f>
        <v>1.3393003382596446E-2</v>
      </c>
      <c r="M164">
        <f>M150-M158</f>
        <v>-1.8659290513729776E-4</v>
      </c>
      <c r="N164">
        <f>N150-N158</f>
        <v>-1.6108238768884321E-2</v>
      </c>
      <c r="O164">
        <f>O150-O158</f>
        <v>-2.8853112159878094E-2</v>
      </c>
      <c r="P164">
        <f>P150-P158</f>
        <v>-4.6656625874838965E-2</v>
      </c>
      <c r="Q164">
        <f>Q150-Q158</f>
        <v>-6.1608182815718317E-2</v>
      </c>
      <c r="R164">
        <f>R150-R158</f>
        <v>-8.4893300881457384E-2</v>
      </c>
      <c r="BC164" s="264">
        <v>7.9359586068159807E-2</v>
      </c>
      <c r="BD164" s="264">
        <v>7.807150708784083E-2</v>
      </c>
      <c r="BE164" s="264">
        <v>7.7600147180109311E-2</v>
      </c>
      <c r="BF164" s="264">
        <v>7.7472483065450376E-2</v>
      </c>
      <c r="BG164" s="264">
        <v>7.7816287336267193E-2</v>
      </c>
      <c r="BH164" s="264">
        <v>7.8787763519219081E-2</v>
      </c>
      <c r="BI164" s="264">
        <v>8.0588226710301664E-2</v>
      </c>
      <c r="BJ164" s="264">
        <v>8.2442360804940773E-2</v>
      </c>
      <c r="BK164" s="264">
        <v>8.5480476853299694E-2</v>
      </c>
      <c r="BL164" s="264">
        <v>8.8309992551770813E-2</v>
      </c>
      <c r="BM164" s="264">
        <v>9.3011915144555729E-2</v>
      </c>
      <c r="BQ164" s="264">
        <v>7.9359586068159807E-2</v>
      </c>
      <c r="BR164" s="264">
        <v>7.807150708784083E-2</v>
      </c>
      <c r="BS164" s="264">
        <v>7.7600147180109311E-2</v>
      </c>
      <c r="BT164" s="264">
        <v>7.7472483065450376E-2</v>
      </c>
      <c r="BU164" s="264">
        <v>7.7816287336267193E-2</v>
      </c>
      <c r="BV164" s="264">
        <v>7.8787763519219081E-2</v>
      </c>
      <c r="BW164" s="264">
        <v>8.0588226710301664E-2</v>
      </c>
      <c r="BX164" s="264">
        <v>8.2442360804940773E-2</v>
      </c>
      <c r="BY164" s="264">
        <v>8.5480476853299694E-2</v>
      </c>
      <c r="BZ164" s="264">
        <v>8.8309992551770813E-2</v>
      </c>
      <c r="CA164" s="264">
        <v>9.3011915144555729E-2</v>
      </c>
    </row>
    <row r="165" spans="2:79">
      <c r="B165">
        <v>1.0520547945205478</v>
      </c>
      <c r="H165">
        <f>H151-H159</f>
        <v>6.1999502213814429E-2</v>
      </c>
      <c r="I165">
        <f>I151-I159</f>
        <v>4.7301281435848469E-2</v>
      </c>
      <c r="J165">
        <f>J151-J159</f>
        <v>3.7685841130016537E-2</v>
      </c>
      <c r="K165">
        <f>K151-K159</f>
        <v>2.4018714414392288E-2</v>
      </c>
      <c r="L165">
        <f>L151-L159</f>
        <v>1.3393003382596446E-2</v>
      </c>
      <c r="M165">
        <f>M151-M159</f>
        <v>-1.8659290513729776E-4</v>
      </c>
      <c r="N165">
        <f>N151-N159</f>
        <v>-1.6108238768884321E-2</v>
      </c>
      <c r="O165">
        <f>O151-O159</f>
        <v>-2.8853112159878094E-2</v>
      </c>
      <c r="P165">
        <f>P151-P159</f>
        <v>-4.6656625874838965E-2</v>
      </c>
      <c r="Q165">
        <f>Q151-Q159</f>
        <v>-6.1608182815718317E-2</v>
      </c>
      <c r="R165">
        <f>R151-R159</f>
        <v>-8.4893300881457384E-2</v>
      </c>
      <c r="BC165" s="264">
        <v>7.9134361228179018E-2</v>
      </c>
      <c r="BD165" s="264">
        <v>7.8553324981477018E-2</v>
      </c>
      <c r="BE165" s="264">
        <v>7.8455055532560644E-2</v>
      </c>
      <c r="BF165" s="264">
        <v>7.8702272550765798E-2</v>
      </c>
      <c r="BG165" s="264">
        <v>7.9197635337246691E-2</v>
      </c>
      <c r="BH165" s="264">
        <v>8.0185112419934396E-2</v>
      </c>
      <c r="BI165" s="264">
        <v>8.1781842828642287E-2</v>
      </c>
      <c r="BJ165" s="264">
        <v>8.3339281566998352E-2</v>
      </c>
      <c r="BK165" s="264">
        <v>8.5831212309370936E-2</v>
      </c>
      <c r="BL165" s="264">
        <v>8.8131987724070215E-2</v>
      </c>
      <c r="BM165" s="264">
        <v>9.1957005254369423E-2</v>
      </c>
      <c r="BQ165" s="264">
        <v>7.9134361228179018E-2</v>
      </c>
      <c r="BR165" s="264">
        <v>7.8553324981477018E-2</v>
      </c>
      <c r="BS165" s="264">
        <v>7.8455055532560644E-2</v>
      </c>
      <c r="BT165" s="264">
        <v>7.8702272550765798E-2</v>
      </c>
      <c r="BU165" s="264">
        <v>7.9197635337246691E-2</v>
      </c>
      <c r="BV165" s="264">
        <v>8.0185112419934396E-2</v>
      </c>
      <c r="BW165" s="264">
        <v>8.1781842828642287E-2</v>
      </c>
      <c r="BX165" s="264">
        <v>8.3339281566998352E-2</v>
      </c>
      <c r="BY165" s="264">
        <v>8.5831212309370936E-2</v>
      </c>
      <c r="BZ165" s="264">
        <v>8.8131987724070215E-2</v>
      </c>
      <c r="CA165" s="264">
        <v>9.1957005254369423E-2</v>
      </c>
    </row>
    <row r="166" spans="2:79">
      <c r="B166">
        <v>1.0630136986301371</v>
      </c>
      <c r="BC166" s="264">
        <v>7.9869795192369739E-2</v>
      </c>
      <c r="BD166" s="264">
        <v>7.949760140021897E-2</v>
      </c>
      <c r="BE166" s="264">
        <v>7.949661630021404E-2</v>
      </c>
      <c r="BF166" s="264">
        <v>7.9821836846337785E-2</v>
      </c>
      <c r="BG166" s="264">
        <v>8.0327890271510591E-2</v>
      </c>
      <c r="BH166" s="264">
        <v>8.1269363029002575E-2</v>
      </c>
      <c r="BI166" s="264">
        <v>8.2739838276068539E-2</v>
      </c>
      <c r="BJ166" s="264">
        <v>8.4153162482268132E-2</v>
      </c>
      <c r="BK166" s="264">
        <v>8.6400888517709218E-2</v>
      </c>
      <c r="BL166" s="264">
        <v>8.8473389687547269E-2</v>
      </c>
      <c r="BM166" s="264">
        <v>9.1925182650179835E-2</v>
      </c>
      <c r="BQ166" s="264">
        <v>7.9869795192369739E-2</v>
      </c>
      <c r="BR166" s="264">
        <v>7.949760140021897E-2</v>
      </c>
      <c r="BS166" s="264">
        <v>7.949661630021404E-2</v>
      </c>
      <c r="BT166" s="264">
        <v>7.9821836846337785E-2</v>
      </c>
      <c r="BU166" s="264">
        <v>8.0327890271510591E-2</v>
      </c>
      <c r="BV166" s="264">
        <v>8.1269363029002575E-2</v>
      </c>
      <c r="BW166" s="264">
        <v>8.2739838276068539E-2</v>
      </c>
      <c r="BX166" s="264">
        <v>8.4153162482268132E-2</v>
      </c>
      <c r="BY166" s="264">
        <v>8.6400888517709218E-2</v>
      </c>
      <c r="BZ166" s="264">
        <v>8.8473389687547269E-2</v>
      </c>
      <c r="CA166" s="264">
        <v>9.1925182650179835E-2</v>
      </c>
    </row>
    <row r="167" spans="2:79">
      <c r="B167">
        <v>1.0739726027397261</v>
      </c>
      <c r="H167">
        <f>1-H146</f>
        <v>6.2169158037885031E-2</v>
      </c>
      <c r="I167">
        <f>1-I146</f>
        <v>4.7474940485341399E-2</v>
      </c>
      <c r="J167">
        <f>1-J146</f>
        <v>3.7862119052613497E-2</v>
      </c>
      <c r="K167">
        <f>1-K146</f>
        <v>2.4198714732368343E-2</v>
      </c>
      <c r="L167">
        <f>1-L146</f>
        <v>1.3575897732249431E-2</v>
      </c>
      <c r="M167">
        <f>1-M146</f>
        <v>0</v>
      </c>
      <c r="N167">
        <f>1-N146</f>
        <v>-1.5917309424768877E-2</v>
      </c>
      <c r="O167">
        <f>1-O146</f>
        <v>-2.8658711606425635E-2</v>
      </c>
      <c r="P167">
        <f>1-P146</f>
        <v>-4.6457376334575917E-2</v>
      </c>
      <c r="Q167">
        <f>1-Q146</f>
        <v>-6.1404861051086002E-2</v>
      </c>
      <c r="R167">
        <f>1-R146</f>
        <v>-8.468363715353866E-2</v>
      </c>
      <c r="BC167" s="264"/>
      <c r="BD167" s="264"/>
      <c r="BE167" s="264"/>
      <c r="BF167" s="264"/>
      <c r="BG167" s="264"/>
      <c r="BH167" s="264"/>
      <c r="BI167" s="264"/>
      <c r="BJ167" s="264"/>
      <c r="BK167" s="264"/>
      <c r="BL167" s="264"/>
      <c r="BM167" s="264"/>
      <c r="BQ167" s="264"/>
      <c r="BR167" s="264"/>
      <c r="BS167" s="264"/>
      <c r="BT167" s="264"/>
      <c r="BU167" s="264"/>
      <c r="BV167" s="264"/>
      <c r="BW167" s="264"/>
      <c r="BX167" s="264"/>
      <c r="BY167" s="264"/>
      <c r="BZ167" s="264"/>
      <c r="CA167" s="264"/>
    </row>
    <row r="168" spans="2:79">
      <c r="B168">
        <v>1.0849315068493151</v>
      </c>
      <c r="BC168" s="264" t="s">
        <v>31</v>
      </c>
      <c r="BD168" s="264"/>
      <c r="BE168" s="264"/>
      <c r="BF168" s="264"/>
      <c r="BG168" s="264"/>
      <c r="BH168" s="264"/>
      <c r="BI168" s="264"/>
      <c r="BJ168" s="264"/>
      <c r="BK168" s="264"/>
      <c r="BL168" s="264"/>
      <c r="BM168" s="264"/>
      <c r="BQ168" s="264" t="s">
        <v>31</v>
      </c>
      <c r="BR168" s="264"/>
      <c r="BS168" s="264"/>
      <c r="BT168" s="264"/>
      <c r="BU168" s="264"/>
      <c r="BV168" s="264"/>
      <c r="BW168" s="264"/>
      <c r="BX168" s="264"/>
      <c r="BY168" s="264"/>
      <c r="BZ168" s="264"/>
      <c r="CA168" s="264"/>
    </row>
    <row r="169" spans="2:79">
      <c r="B169" t="e">
        <v>#N/A</v>
      </c>
      <c r="H169">
        <f>H167-H165</f>
        <v>1.6965582407060115E-4</v>
      </c>
      <c r="I169">
        <f>I167-I165</f>
        <v>1.7365904949293021E-4</v>
      </c>
      <c r="J169">
        <f>J167-J165</f>
        <v>1.7627792259695962E-4</v>
      </c>
      <c r="K169">
        <f>K167-K165</f>
        <v>1.8000031797605481E-4</v>
      </c>
      <c r="L169">
        <f>L167-L165</f>
        <v>1.828943496529848E-4</v>
      </c>
      <c r="M169">
        <f>M167-M165</f>
        <v>1.8659290513729776E-4</v>
      </c>
      <c r="N169">
        <f>N167-N165</f>
        <v>1.9092934411544388E-4</v>
      </c>
      <c r="O169">
        <f>O167-O165</f>
        <v>1.944005534524583E-4</v>
      </c>
      <c r="P169">
        <f>P167-P165</f>
        <v>1.9924954026304814E-4</v>
      </c>
      <c r="Q169">
        <f>Q167-Q165</f>
        <v>2.0332176463231516E-4</v>
      </c>
      <c r="R169">
        <f>R167-R165</f>
        <v>2.0966372791872412E-4</v>
      </c>
      <c r="BC169" s="264">
        <v>0.93783084196211497</v>
      </c>
      <c r="BD169" s="264">
        <v>0.9525250595146586</v>
      </c>
      <c r="BE169" s="264">
        <v>0.9621378809473865</v>
      </c>
      <c r="BF169" s="264">
        <v>0.97580128526763166</v>
      </c>
      <c r="BG169" s="264">
        <v>0.98642410226775057</v>
      </c>
      <c r="BH169" s="264">
        <v>1</v>
      </c>
      <c r="BI169" s="264">
        <v>1.0159173094247689</v>
      </c>
      <c r="BJ169" s="264">
        <v>1.0286587116064256</v>
      </c>
      <c r="BK169" s="264">
        <v>1.0464573763345759</v>
      </c>
      <c r="BL169" s="264">
        <v>1.061404861051086</v>
      </c>
      <c r="BM169" s="264">
        <v>1.0846836371535387</v>
      </c>
      <c r="BQ169" s="264">
        <v>0.93783084196211497</v>
      </c>
      <c r="BR169" s="264">
        <v>0.9525250595146586</v>
      </c>
      <c r="BS169" s="264">
        <v>0.9621378809473865</v>
      </c>
      <c r="BT169" s="264">
        <v>0.97580128526763166</v>
      </c>
      <c r="BU169" s="264">
        <v>0.98642410226775057</v>
      </c>
      <c r="BV169" s="264">
        <v>1</v>
      </c>
      <c r="BW169" s="264">
        <v>1.0159173094247689</v>
      </c>
      <c r="BX169" s="264">
        <v>1.0286587116064256</v>
      </c>
      <c r="BY169" s="264">
        <v>1.0464573763345759</v>
      </c>
      <c r="BZ169" s="264">
        <v>1.061404861051086</v>
      </c>
      <c r="CA169" s="264">
        <v>1.0846836371535387</v>
      </c>
    </row>
    <row r="170" spans="2:79">
      <c r="B170" t="e">
        <v>#N/A</v>
      </c>
      <c r="BC170" s="264">
        <v>7.7321097316025475E-2</v>
      </c>
      <c r="BD170" s="264">
        <v>6.2637003430659074E-2</v>
      </c>
      <c r="BE170" s="264">
        <v>5.4452433611380975E-2</v>
      </c>
      <c r="BF170" s="264">
        <v>4.5814063149493302E-2</v>
      </c>
      <c r="BG170" s="264">
        <v>4.2496163369768775E-2</v>
      </c>
      <c r="BH170" s="264">
        <v>4.3356710206360706E-2</v>
      </c>
      <c r="BI170" s="264">
        <v>5.0738190064396033E-2</v>
      </c>
      <c r="BJ170" s="264">
        <v>5.991311418133425E-2</v>
      </c>
      <c r="BK170" s="264">
        <v>7.5260105195016344E-2</v>
      </c>
      <c r="BL170" s="264">
        <v>8.9258171725202007E-2</v>
      </c>
      <c r="BM170" s="264">
        <v>0.1118256844328511</v>
      </c>
      <c r="BQ170" s="264">
        <v>7.7321097316025475E-2</v>
      </c>
      <c r="BR170" s="264">
        <v>6.2637003430659074E-2</v>
      </c>
      <c r="BS170" s="264">
        <v>5.4452433611380975E-2</v>
      </c>
      <c r="BT170" s="264">
        <v>4.5814063149493302E-2</v>
      </c>
      <c r="BU170" s="264">
        <v>4.2496163369768775E-2</v>
      </c>
      <c r="BV170" s="264">
        <v>4.3356710206360706E-2</v>
      </c>
      <c r="BW170" s="264">
        <v>5.0738190064396033E-2</v>
      </c>
      <c r="BX170" s="264">
        <v>5.991311418133425E-2</v>
      </c>
      <c r="BY170" s="264">
        <v>7.5260105195016344E-2</v>
      </c>
      <c r="BZ170" s="264">
        <v>8.9258171725202007E-2</v>
      </c>
      <c r="CA170" s="264">
        <v>0.1118256844328511</v>
      </c>
    </row>
    <row r="171" spans="2:79">
      <c r="B171" t="e">
        <v>#N/A</v>
      </c>
      <c r="BC171" s="264">
        <v>9.0238061785767321E-2</v>
      </c>
      <c r="BD171" s="264">
        <v>8.023616282317711E-2</v>
      </c>
      <c r="BE171" s="264">
        <v>7.504086321750944E-2</v>
      </c>
      <c r="BF171" s="264">
        <v>6.994933107593726E-2</v>
      </c>
      <c r="BG171" s="264">
        <v>6.8100610433006886E-2</v>
      </c>
      <c r="BH171" s="264">
        <v>6.8480726777785508E-2</v>
      </c>
      <c r="BI171" s="264">
        <v>7.2336667417286254E-2</v>
      </c>
      <c r="BJ171" s="264">
        <v>7.7406212054293946E-2</v>
      </c>
      <c r="BK171" s="264">
        <v>8.6404745856748982E-2</v>
      </c>
      <c r="BL171" s="264">
        <v>9.5028846546253112E-2</v>
      </c>
      <c r="BM171" s="264">
        <v>0.10948668494719507</v>
      </c>
      <c r="BQ171" s="264">
        <v>9.0238061785767321E-2</v>
      </c>
      <c r="BR171" s="264">
        <v>8.023616282317711E-2</v>
      </c>
      <c r="BS171" s="264">
        <v>7.504086321750944E-2</v>
      </c>
      <c r="BT171" s="264">
        <v>6.994933107593726E-2</v>
      </c>
      <c r="BU171" s="264">
        <v>6.8100610433006886E-2</v>
      </c>
      <c r="BV171" s="264">
        <v>6.8480726777785508E-2</v>
      </c>
      <c r="BW171" s="264">
        <v>7.2336667417286254E-2</v>
      </c>
      <c r="BX171" s="264">
        <v>7.7406212054293946E-2</v>
      </c>
      <c r="BY171" s="264">
        <v>8.6404745856748982E-2</v>
      </c>
      <c r="BZ171" s="264">
        <v>9.5028846546253112E-2</v>
      </c>
      <c r="CA171" s="264">
        <v>0.10948668494719507</v>
      </c>
    </row>
    <row r="172" spans="2:79">
      <c r="B172" t="e">
        <v>#N/A</v>
      </c>
      <c r="BC172" s="264">
        <v>8.1877396470331681E-2</v>
      </c>
      <c r="BD172" s="264">
        <v>7.6429761743142435E-2</v>
      </c>
      <c r="BE172" s="264">
        <v>7.37889963286152E-2</v>
      </c>
      <c r="BF172" s="264">
        <v>7.1473604332186733E-2</v>
      </c>
      <c r="BG172" s="264">
        <v>7.0917738895402788E-2</v>
      </c>
      <c r="BH172" s="264">
        <v>7.1787070187456808E-2</v>
      </c>
      <c r="BI172" s="264">
        <v>7.4852331714485229E-2</v>
      </c>
      <c r="BJ172" s="264">
        <v>7.8615157255711429E-2</v>
      </c>
      <c r="BK172" s="264">
        <v>8.5304147153284479E-2</v>
      </c>
      <c r="BL172" s="264">
        <v>9.1811248586401217E-2</v>
      </c>
      <c r="BM172" s="264">
        <v>0.10289838770509413</v>
      </c>
      <c r="BQ172" s="264">
        <v>8.1877396470331681E-2</v>
      </c>
      <c r="BR172" s="264">
        <v>7.6429761743142435E-2</v>
      </c>
      <c r="BS172" s="264">
        <v>7.37889963286152E-2</v>
      </c>
      <c r="BT172" s="264">
        <v>7.1473604332186733E-2</v>
      </c>
      <c r="BU172" s="264">
        <v>7.0917738895402788E-2</v>
      </c>
      <c r="BV172" s="264">
        <v>7.1787070187456808E-2</v>
      </c>
      <c r="BW172" s="264">
        <v>7.4852331714485229E-2</v>
      </c>
      <c r="BX172" s="264">
        <v>7.8615157255711429E-2</v>
      </c>
      <c r="BY172" s="264">
        <v>8.5304147153284479E-2</v>
      </c>
      <c r="BZ172" s="264">
        <v>9.1811248586401217E-2</v>
      </c>
      <c r="CA172" s="264">
        <v>0.10289838770509413</v>
      </c>
    </row>
    <row r="173" spans="2:79">
      <c r="B173" t="e">
        <v>#N/A</v>
      </c>
      <c r="BC173" s="264">
        <v>8.1101814383334914E-2</v>
      </c>
      <c r="BD173" s="264">
        <v>7.628486247494419E-2</v>
      </c>
      <c r="BE173" s="264">
        <v>7.3952303913239842E-2</v>
      </c>
      <c r="BF173" s="264">
        <v>7.184571523145325E-2</v>
      </c>
      <c r="BG173" s="264">
        <v>7.1218955121388039E-2</v>
      </c>
      <c r="BH173" s="264">
        <v>7.1681459080631282E-2</v>
      </c>
      <c r="BI173" s="264">
        <v>7.3876744396807761E-2</v>
      </c>
      <c r="BJ173" s="264">
        <v>7.6733212115295477E-2</v>
      </c>
      <c r="BK173" s="264">
        <v>8.2009091111411164E-2</v>
      </c>
      <c r="BL173" s="264">
        <v>8.7308636775903822E-2</v>
      </c>
      <c r="BM173" s="264">
        <v>9.6615853748542466E-2</v>
      </c>
      <c r="BQ173" s="264">
        <v>8.1101814383334914E-2</v>
      </c>
      <c r="BR173" s="264">
        <v>7.628486247494419E-2</v>
      </c>
      <c r="BS173" s="264">
        <v>7.3952303913239842E-2</v>
      </c>
      <c r="BT173" s="264">
        <v>7.184571523145325E-2</v>
      </c>
      <c r="BU173" s="264">
        <v>7.1218955121388039E-2</v>
      </c>
      <c r="BV173" s="264">
        <v>7.1681459080631282E-2</v>
      </c>
      <c r="BW173" s="264">
        <v>7.3876744396807761E-2</v>
      </c>
      <c r="BX173" s="264">
        <v>7.6733212115295477E-2</v>
      </c>
      <c r="BY173" s="264">
        <v>8.2009091111411164E-2</v>
      </c>
      <c r="BZ173" s="264">
        <v>8.7308636775903822E-2</v>
      </c>
      <c r="CA173" s="264">
        <v>9.6615853748542466E-2</v>
      </c>
    </row>
    <row r="174" spans="2:79">
      <c r="B174" t="e">
        <v>#N/A</v>
      </c>
      <c r="BC174" s="264">
        <v>8.1295400834549128E-2</v>
      </c>
      <c r="BD174" s="264">
        <v>7.7531069459749705E-2</v>
      </c>
      <c r="BE174" s="264">
        <v>7.5721019924745475E-2</v>
      </c>
      <c r="BF174" s="264">
        <v>7.4098344158868332E-2</v>
      </c>
      <c r="BG174" s="264">
        <v>7.362312275904194E-2</v>
      </c>
      <c r="BH174" s="264">
        <v>7.3991559332113294E-2</v>
      </c>
      <c r="BI174" s="264">
        <v>7.5701526111709896E-2</v>
      </c>
      <c r="BJ174" s="264">
        <v>7.7926644269014481E-2</v>
      </c>
      <c r="BK174" s="264">
        <v>8.2049395884994325E-2</v>
      </c>
      <c r="BL174" s="264">
        <v>8.6205841563581687E-2</v>
      </c>
      <c r="BM174" s="264">
        <v>9.3530004739549186E-2</v>
      </c>
      <c r="BQ174" s="264">
        <v>8.1295400834549128E-2</v>
      </c>
      <c r="BR174" s="264">
        <v>7.7531069459749705E-2</v>
      </c>
      <c r="BS174" s="264">
        <v>7.5721019924745475E-2</v>
      </c>
      <c r="BT174" s="264">
        <v>7.4098344158868332E-2</v>
      </c>
      <c r="BU174" s="264">
        <v>7.362312275904194E-2</v>
      </c>
      <c r="BV174" s="264">
        <v>7.3991559332113294E-2</v>
      </c>
      <c r="BW174" s="264">
        <v>7.5701526111709896E-2</v>
      </c>
      <c r="BX174" s="264">
        <v>7.7926644269014481E-2</v>
      </c>
      <c r="BY174" s="264">
        <v>8.2049395884994325E-2</v>
      </c>
      <c r="BZ174" s="264">
        <v>8.6205841563581687E-2</v>
      </c>
      <c r="CA174" s="264">
        <v>9.3530004739549186E-2</v>
      </c>
    </row>
    <row r="175" spans="2:79">
      <c r="B175" t="e">
        <v>#N/A</v>
      </c>
    </row>
    <row r="176" spans="2:79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Z791"/>
  <sheetViews>
    <sheetView showGridLines="0" tabSelected="1" topLeftCell="A40" zoomScale="85" zoomScaleNormal="85" workbookViewId="0">
      <selection activeCell="E61" sqref="E61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20" customWidth="1"/>
    <col min="17" max="17" width="18.109375" customWidth="1"/>
    <col min="20" max="20" width="7.88671875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obj_00404#0003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VolSurface_EURGBP!Q18:AA18</f>
        <v>0.87151206299808792</v>
      </c>
      <c r="M4" s="68">
        <v>0.90216284644338041</v>
      </c>
      <c r="N4" s="68">
        <v>0.92234769785879311</v>
      </c>
      <c r="O4" s="68">
        <v>0.95081286797024822</v>
      </c>
      <c r="P4" s="68">
        <v>0.97294871335629129</v>
      </c>
      <c r="Q4" s="68">
        <v>1</v>
      </c>
      <c r="R4" s="68">
        <v>1.0371120792715558</v>
      </c>
      <c r="S4" s="68">
        <v>1.0668476834085139</v>
      </c>
      <c r="T4" s="68">
        <v>1.1095919855494891</v>
      </c>
      <c r="U4" s="68">
        <v>1.1457807621080653</v>
      </c>
      <c r="V4" s="69">
        <v>1.203642429536993</v>
      </c>
      <c r="W4" t="s">
        <v>157</v>
      </c>
    </row>
    <row r="5" spans="2:23">
      <c r="B5" s="7" t="s">
        <v>5</v>
      </c>
      <c r="C5" s="8">
        <v>0</v>
      </c>
      <c r="D5" s="9" t="str">
        <f>_xll.qlFlatForward(,,"NullCalendar",C5)</f>
        <v>obj_00405#0003</v>
      </c>
      <c r="F5" s="38" t="s">
        <v>100</v>
      </c>
      <c r="G5" s="39" t="str">
        <f>_xll.qlRealMCAsset(,,C17)</f>
        <v>obj_00406#0003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>$K5&amp;TEXT(L$4*100,"000")</f>
        <v>10Nov2017087</v>
      </c>
      <c r="M5" s="71" t="str">
        <f>$K5&amp;TEXT(M$4*100,"000")</f>
        <v>10Nov2017090</v>
      </c>
      <c r="N5" s="71" t="str">
        <f>$K5&amp;TEXT(N$4*100,"000")</f>
        <v>10Nov2017092</v>
      </c>
      <c r="O5" s="71" t="str">
        <f>$K5&amp;TEXT(O$4*100,"000")</f>
        <v>10Nov2017095</v>
      </c>
      <c r="P5" s="71" t="str">
        <f>$K5&amp;TEXT(P$4*100,"000")</f>
        <v>10Nov2017097</v>
      </c>
      <c r="Q5" s="71" t="str">
        <f>$K5&amp;TEXT(Q$4*100,"000")</f>
        <v>10Nov2017100</v>
      </c>
      <c r="R5" s="71" t="str">
        <f>$K5&amp;TEXT(R$4*100,"000")</f>
        <v>10Nov2017104</v>
      </c>
      <c r="S5" s="71" t="str">
        <f>$K5&amp;TEXT(S$4*100,"000")</f>
        <v>10Nov2017107</v>
      </c>
      <c r="T5" s="71" t="str">
        <f>$K5&amp;TEXT(T$4*100,"000")</f>
        <v>10Nov2017111</v>
      </c>
      <c r="U5" s="71" t="str">
        <f>$K5&amp;TEXT(U$4*100,"000")</f>
        <v>10Nov2017115</v>
      </c>
      <c r="V5" s="57" t="str">
        <f>$K5&amp;TEXT(V$4*100,"000")</f>
        <v>10Nov2017120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obj_00407#0003</v>
      </c>
      <c r="F6" s="40" t="s">
        <v>101</v>
      </c>
      <c r="G6" s="41" t="str">
        <f>_xll.qlRealMCAsset(,,C18)</f>
        <v>obj_00408#0003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>$K6&amp;TEXT(L$4*100,"000")</f>
        <v>10Jan2018087</v>
      </c>
      <c r="M6" s="53" t="str">
        <f>$K6&amp;TEXT(M$4*100,"000")</f>
        <v>10Jan2018090</v>
      </c>
      <c r="N6" s="53" t="str">
        <f>$K6&amp;TEXT(N$4*100,"000")</f>
        <v>10Jan2018092</v>
      </c>
      <c r="O6" s="53" t="str">
        <f>$K6&amp;TEXT(O$4*100,"000")</f>
        <v>10Jan2018095</v>
      </c>
      <c r="P6" s="53" t="str">
        <f>$K6&amp;TEXT(P$4*100,"000")</f>
        <v>10Jan2018097</v>
      </c>
      <c r="Q6" s="53" t="str">
        <f>$K6&amp;TEXT(Q$4*100,"000")</f>
        <v>10Jan2018100</v>
      </c>
      <c r="R6" s="53" t="str">
        <f>$K6&amp;TEXT(R$4*100,"000")</f>
        <v>10Jan2018104</v>
      </c>
      <c r="S6" s="53" t="str">
        <f>$K6&amp;TEXT(S$4*100,"000")</f>
        <v>10Jan2018107</v>
      </c>
      <c r="T6" s="53" t="str">
        <f>$K6&amp;TEXT(T$4*100,"000")</f>
        <v>10Jan2018111</v>
      </c>
      <c r="U6" s="53" t="str">
        <f>$K6&amp;TEXT(U$4*100,"000")</f>
        <v>10Jan2018115</v>
      </c>
      <c r="V6" s="59" t="str">
        <f>$K6&amp;TEXT(V$4*100,"000")</f>
        <v>10Jan2018120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>$K7&amp;TEXT(L$4*100,"000")</f>
        <v>10Apr2018087</v>
      </c>
      <c r="M7" s="53" t="str">
        <f>$K7&amp;TEXT(M$4*100,"000")</f>
        <v>10Apr2018090</v>
      </c>
      <c r="N7" s="53" t="str">
        <f>$K7&amp;TEXT(N$4*100,"000")</f>
        <v>10Apr2018092</v>
      </c>
      <c r="O7" s="53" t="str">
        <f>$K7&amp;TEXT(O$4*100,"000")</f>
        <v>10Apr2018095</v>
      </c>
      <c r="P7" s="53" t="str">
        <f>$K7&amp;TEXT(P$4*100,"000")</f>
        <v>10Apr2018097</v>
      </c>
      <c r="Q7" s="53" t="str">
        <f>$K7&amp;TEXT(Q$4*100,"000")</f>
        <v>10Apr2018100</v>
      </c>
      <c r="R7" s="53" t="str">
        <f>$K7&amp;TEXT(R$4*100,"000")</f>
        <v>10Apr2018104</v>
      </c>
      <c r="S7" s="53" t="str">
        <f>$K7&amp;TEXT(S$4*100,"000")</f>
        <v>10Apr2018107</v>
      </c>
      <c r="T7" s="53" t="str">
        <f>$K7&amp;TEXT(T$4*100,"000")</f>
        <v>10Apr2018111</v>
      </c>
      <c r="U7" s="53" t="str">
        <f>$K7&amp;TEXT(U$4*100,"000")</f>
        <v>10Apr2018115</v>
      </c>
      <c r="V7" s="59" t="str">
        <f>$K7&amp;TEXT(V$4*100,"000")</f>
        <v>10Apr2018120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obj_00177#0003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>$K8&amp;TEXT(L$4*100,"000")</f>
        <v>10Jul2018087</v>
      </c>
      <c r="M8" s="53" t="str">
        <f>$K8&amp;TEXT(M$4*100,"000")</f>
        <v>10Jul2018090</v>
      </c>
      <c r="N8" s="53" t="str">
        <f>$K8&amp;TEXT(N$4*100,"000")</f>
        <v>10Jul2018092</v>
      </c>
      <c r="O8" s="53" t="str">
        <f>$K8&amp;TEXT(O$4*100,"000")</f>
        <v>10Jul2018095</v>
      </c>
      <c r="P8" s="53" t="str">
        <f>$K8&amp;TEXT(P$4*100,"000")</f>
        <v>10Jul2018097</v>
      </c>
      <c r="Q8" s="53" t="str">
        <f>$K8&amp;TEXT(Q$4*100,"000")</f>
        <v>10Jul2018100</v>
      </c>
      <c r="R8" s="53" t="str">
        <f>$K8&amp;TEXT(R$4*100,"000")</f>
        <v>10Jul2018104</v>
      </c>
      <c r="S8" s="53" t="str">
        <f>$K8&amp;TEXT(S$4*100,"000")</f>
        <v>10Jul2018107</v>
      </c>
      <c r="T8" s="53" t="str">
        <f>$K8&amp;TEXT(T$4*100,"000")</f>
        <v>10Jul2018111</v>
      </c>
      <c r="U8" s="53" t="str">
        <f>$K8&amp;TEXT(U$4*100,"000")</f>
        <v>10Jul2018115</v>
      </c>
      <c r="V8" s="59" t="str">
        <f>$K8&amp;TEXT(V$4*100,"000")</f>
        <v>10Jul2018120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obj_002a3#0003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>$K9&amp;TEXT(L$4*100,"000")</f>
        <v>10Oct2018087</v>
      </c>
      <c r="M9" s="74" t="str">
        <f>$K9&amp;TEXT(M$4*100,"000")</f>
        <v>10Oct2018090</v>
      </c>
      <c r="N9" s="74" t="str">
        <f>$K9&amp;TEXT(N$4*100,"000")</f>
        <v>10Oct2018092</v>
      </c>
      <c r="O9" s="74" t="str">
        <f>$K9&amp;TEXT(O$4*100,"000")</f>
        <v>10Oct2018095</v>
      </c>
      <c r="P9" s="74" t="str">
        <f>$K9&amp;TEXT(P$4*100,"000")</f>
        <v>10Oct2018097</v>
      </c>
      <c r="Q9" s="74" t="str">
        <f>$K9&amp;TEXT(Q$4*100,"000")</f>
        <v>10Oct2018100</v>
      </c>
      <c r="R9" s="74" t="str">
        <f>$K9&amp;TEXT(R$4*100,"000")</f>
        <v>10Oct2018104</v>
      </c>
      <c r="S9" s="74" t="str">
        <f>$K9&amp;TEXT(S$4*100,"000")</f>
        <v>10Oct2018107</v>
      </c>
      <c r="T9" s="74" t="str">
        <f>$K9&amp;TEXT(T$4*100,"000")</f>
        <v>10Oct2018111</v>
      </c>
      <c r="U9" s="74" t="str">
        <f>$K9&amp;TEXT(U$4*100,"000")</f>
        <v>10Oct2018115</v>
      </c>
      <c r="V9" s="61" t="str">
        <f>$K9&amp;TEXT(V$4*100,"000")</f>
        <v>10Oct2018120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0.54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0.54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>L4</f>
        <v>0.87151206299808792</v>
      </c>
      <c r="M12" s="78">
        <f>M4</f>
        <v>0.90216284644338041</v>
      </c>
      <c r="N12" s="78">
        <f>N4</f>
        <v>0.92234769785879311</v>
      </c>
      <c r="O12" s="78">
        <f>O4</f>
        <v>0.95081286797024822</v>
      </c>
      <c r="P12" s="78">
        <f>P4</f>
        <v>0.97294871335629129</v>
      </c>
      <c r="Q12" s="78">
        <f>Q4</f>
        <v>1</v>
      </c>
      <c r="R12" s="78">
        <f>R4</f>
        <v>1.0371120792715558</v>
      </c>
      <c r="S12" s="78">
        <f>S4</f>
        <v>1.0668476834085139</v>
      </c>
      <c r="T12" s="78">
        <f>T4</f>
        <v>1.1095919855494891</v>
      </c>
      <c r="U12" s="78">
        <f>U4</f>
        <v>1.1457807621080653</v>
      </c>
      <c r="V12" s="67">
        <f>V4</f>
        <v>1.203642429536993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>"C"&amp;L5&amp;"=Pay(Max(EURUSD("&amp;$K13&amp;")-GBPUSD("&amp;$K13&amp;")*"&amp;L$12&amp;",0.0),"&amp;$K13&amp;")"</f>
        <v>C10Nov2017087=Pay(Max(EURUSD(10Nov2017)-GBPUSD(10Nov2017)*0.871512062998088,0.0),10Nov2017)</v>
      </c>
      <c r="M13" s="71" t="str">
        <f>"C"&amp;M5&amp;"=Pay(Max(EURUSD("&amp;$K13&amp;")-GBPUSD("&amp;$K13&amp;")*"&amp;M$12&amp;",0.0),"&amp;$K13&amp;")"</f>
        <v>C10Nov2017090=Pay(Max(EURUSD(10Nov2017)-GBPUSD(10Nov2017)*0.90216284644338,0.0),10Nov2017)</v>
      </c>
      <c r="N13" s="71" t="str">
        <f>"C"&amp;N5&amp;"=Pay(Max(EURUSD("&amp;$K13&amp;")-GBPUSD("&amp;$K13&amp;")*"&amp;N$12&amp;",0.0),"&amp;$K13&amp;")"</f>
        <v>C10Nov2017092=Pay(Max(EURUSD(10Nov2017)-GBPUSD(10Nov2017)*0.922347697858793,0.0),10Nov2017)</v>
      </c>
      <c r="O13" s="71" t="str">
        <f>"C"&amp;O5&amp;"=Pay(Max(EURUSD("&amp;$K13&amp;")-GBPUSD("&amp;$K13&amp;")*"&amp;O$12&amp;",0.0),"&amp;$K13&amp;")"</f>
        <v>C10Nov2017095=Pay(Max(EURUSD(10Nov2017)-GBPUSD(10Nov2017)*0.950812867970248,0.0),10Nov2017)</v>
      </c>
      <c r="P13" s="71" t="str">
        <f>"C"&amp;P5&amp;"=Pay(Max(EURUSD("&amp;$K13&amp;")-GBPUSD("&amp;$K13&amp;")*"&amp;P$12&amp;",0.0),"&amp;$K13&amp;")"</f>
        <v>C10Nov2017097=Pay(Max(EURUSD(10Nov2017)-GBPUSD(10Nov2017)*0.972948713356291,0.0),10Nov2017)</v>
      </c>
      <c r="Q13" s="71" t="str">
        <f>"C"&amp;Q5&amp;"=Pay(Max(EURUSD("&amp;$K13&amp;")-GBPUSD("&amp;$K13&amp;")*"&amp;Q$12&amp;",0.0),"&amp;$K13&amp;")"</f>
        <v>C10Nov2017100=Pay(Max(EURUSD(10Nov2017)-GBPUSD(10Nov2017)*1,0.0),10Nov2017)</v>
      </c>
      <c r="R13" s="71" t="str">
        <f>"C"&amp;R5&amp;"=Pay(Max(EURUSD("&amp;$K13&amp;")-GBPUSD("&amp;$K13&amp;")*"&amp;R$12&amp;",0.0),"&amp;$K13&amp;")"</f>
        <v>C10Nov2017104=Pay(Max(EURUSD(10Nov2017)-GBPUSD(10Nov2017)*1.03711207927156,0.0),10Nov2017)</v>
      </c>
      <c r="S13" s="71" t="str">
        <f>"C"&amp;S5&amp;"=Pay(Max(EURUSD("&amp;$K13&amp;")-GBPUSD("&amp;$K13&amp;")*"&amp;S$12&amp;",0.0),"&amp;$K13&amp;")"</f>
        <v>C10Nov2017107=Pay(Max(EURUSD(10Nov2017)-GBPUSD(10Nov2017)*1.06684768340851,0.0),10Nov2017)</v>
      </c>
      <c r="T13" s="71" t="str">
        <f>"C"&amp;T5&amp;"=Pay(Max(EURUSD("&amp;$K13&amp;")-GBPUSD("&amp;$K13&amp;")*"&amp;T$12&amp;",0.0),"&amp;$K13&amp;")"</f>
        <v>C10Nov2017111=Pay(Max(EURUSD(10Nov2017)-GBPUSD(10Nov2017)*1.10959198554949,0.0),10Nov2017)</v>
      </c>
      <c r="U13" s="71" t="str">
        <f>"C"&amp;U5&amp;"=Pay(Max(EURUSD("&amp;$K13&amp;")-GBPUSD("&amp;$K13&amp;")*"&amp;U$12&amp;",0.0),"&amp;$K13&amp;")"</f>
        <v>C10Nov2017115=Pay(Max(EURUSD(10Nov2017)-GBPUSD(10Nov2017)*1.14578076210807,0.0),10Nov2017)</v>
      </c>
      <c r="V13" s="57" t="str">
        <f>"C"&amp;V5&amp;"=Pay(Max(EURUSD("&amp;$K13&amp;")-GBPUSD("&amp;$K13&amp;")*"&amp;V$12&amp;",0.0),"&amp;$K13&amp;")"</f>
        <v>C10Nov2017120=Pay(Max(EURUSD(10Nov2017)-GBPUSD(10Nov2017)*1.20364242953699,0.0),10Nov2017)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>"C"&amp;L6&amp;"=Pay(Max(EURUSD("&amp;$K14&amp;")-GBPUSD("&amp;$K14&amp;")*"&amp;L$12&amp;",0.0),"&amp;$K14&amp;")"</f>
        <v>C10Jan2018087=Pay(Max(EURUSD(10Jan2018)-GBPUSD(10Jan2018)*0.871512062998088,0.0),10Jan2018)</v>
      </c>
      <c r="M14" s="53" t="str">
        <f>"C"&amp;M6&amp;"=Pay(Max(EURUSD("&amp;$K14&amp;")-GBPUSD("&amp;$K14&amp;")*"&amp;M$12&amp;",0.0),"&amp;$K14&amp;")"</f>
        <v>C10Jan2018090=Pay(Max(EURUSD(10Jan2018)-GBPUSD(10Jan2018)*0.90216284644338,0.0),10Jan2018)</v>
      </c>
      <c r="N14" s="53" t="str">
        <f>"C"&amp;N6&amp;"=Pay(Max(EURUSD("&amp;$K14&amp;")-GBPUSD("&amp;$K14&amp;")*"&amp;N$12&amp;",0.0),"&amp;$K14&amp;")"</f>
        <v>C10Jan2018092=Pay(Max(EURUSD(10Jan2018)-GBPUSD(10Jan2018)*0.922347697858793,0.0),10Jan2018)</v>
      </c>
      <c r="O14" s="53" t="str">
        <f>"C"&amp;O6&amp;"=Pay(Max(EURUSD("&amp;$K14&amp;")-GBPUSD("&amp;$K14&amp;")*"&amp;O$12&amp;",0.0),"&amp;$K14&amp;")"</f>
        <v>C10Jan2018095=Pay(Max(EURUSD(10Jan2018)-GBPUSD(10Jan2018)*0.950812867970248,0.0),10Jan2018)</v>
      </c>
      <c r="P14" s="53" t="str">
        <f>"C"&amp;P6&amp;"=Pay(Max(EURUSD("&amp;$K14&amp;")-GBPUSD("&amp;$K14&amp;")*"&amp;P$12&amp;",0.0),"&amp;$K14&amp;")"</f>
        <v>C10Jan2018097=Pay(Max(EURUSD(10Jan2018)-GBPUSD(10Jan2018)*0.972948713356291,0.0),10Jan2018)</v>
      </c>
      <c r="Q14" s="53" t="str">
        <f>"C"&amp;Q6&amp;"=Pay(Max(EURUSD("&amp;$K14&amp;")-GBPUSD("&amp;$K14&amp;")*"&amp;Q$12&amp;",0.0),"&amp;$K14&amp;")"</f>
        <v>C10Jan2018100=Pay(Max(EURUSD(10Jan2018)-GBPUSD(10Jan2018)*1,0.0),10Jan2018)</v>
      </c>
      <c r="R14" s="53" t="str">
        <f>"C"&amp;R6&amp;"=Pay(Max(EURUSD("&amp;$K14&amp;")-GBPUSD("&amp;$K14&amp;")*"&amp;R$12&amp;",0.0),"&amp;$K14&amp;")"</f>
        <v>C10Jan2018104=Pay(Max(EURUSD(10Jan2018)-GBPUSD(10Jan2018)*1.03711207927156,0.0),10Jan2018)</v>
      </c>
      <c r="S14" s="53" t="str">
        <f>"C"&amp;S6&amp;"=Pay(Max(EURUSD("&amp;$K14&amp;")-GBPUSD("&amp;$K14&amp;")*"&amp;S$12&amp;",0.0),"&amp;$K14&amp;")"</f>
        <v>C10Jan2018107=Pay(Max(EURUSD(10Jan2018)-GBPUSD(10Jan2018)*1.06684768340851,0.0),10Jan2018)</v>
      </c>
      <c r="T14" s="53" t="str">
        <f>"C"&amp;T6&amp;"=Pay(Max(EURUSD("&amp;$K14&amp;")-GBPUSD("&amp;$K14&amp;")*"&amp;T$12&amp;",0.0),"&amp;$K14&amp;")"</f>
        <v>C10Jan2018111=Pay(Max(EURUSD(10Jan2018)-GBPUSD(10Jan2018)*1.10959198554949,0.0),10Jan2018)</v>
      </c>
      <c r="U14" s="53" t="str">
        <f>"C"&amp;U6&amp;"=Pay(Max(EURUSD("&amp;$K14&amp;")-GBPUSD("&amp;$K14&amp;")*"&amp;U$12&amp;",0.0),"&amp;$K14&amp;")"</f>
        <v>C10Jan2018115=Pay(Max(EURUSD(10Jan2018)-GBPUSD(10Jan2018)*1.14578076210807,0.0),10Jan2018)</v>
      </c>
      <c r="V14" s="59" t="str">
        <f>"C"&amp;V6&amp;"=Pay(Max(EURUSD("&amp;$K14&amp;")-GBPUSD("&amp;$K14&amp;")*"&amp;V$12&amp;",0.0),"&amp;$K14&amp;")"</f>
        <v>C10Jan2018120=Pay(Max(EURUSD(10Jan2018)-GBPUSD(10Jan2018)*1.20364242953699,0.0),10Jan2018)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>"C"&amp;L7&amp;"=Pay(Max(EURUSD("&amp;$K15&amp;")-GBPUSD("&amp;$K15&amp;")*"&amp;L$12&amp;",0.0),"&amp;$K15&amp;")"</f>
        <v>C10Apr2018087=Pay(Max(EURUSD(10Apr2018)-GBPUSD(10Apr2018)*0.871512062998088,0.0),10Apr2018)</v>
      </c>
      <c r="M15" s="53" t="str">
        <f>"C"&amp;M7&amp;"=Pay(Max(EURUSD("&amp;$K15&amp;")-GBPUSD("&amp;$K15&amp;")*"&amp;M$12&amp;",0.0),"&amp;$K15&amp;")"</f>
        <v>C10Apr2018090=Pay(Max(EURUSD(10Apr2018)-GBPUSD(10Apr2018)*0.90216284644338,0.0),10Apr2018)</v>
      </c>
      <c r="N15" s="53" t="str">
        <f>"C"&amp;N7&amp;"=Pay(Max(EURUSD("&amp;$K15&amp;")-GBPUSD("&amp;$K15&amp;")*"&amp;N$12&amp;",0.0),"&amp;$K15&amp;")"</f>
        <v>C10Apr2018092=Pay(Max(EURUSD(10Apr2018)-GBPUSD(10Apr2018)*0.922347697858793,0.0),10Apr2018)</v>
      </c>
      <c r="O15" s="53" t="str">
        <f>"C"&amp;O7&amp;"=Pay(Max(EURUSD("&amp;$K15&amp;")-GBPUSD("&amp;$K15&amp;")*"&amp;O$12&amp;",0.0),"&amp;$K15&amp;")"</f>
        <v>C10Apr2018095=Pay(Max(EURUSD(10Apr2018)-GBPUSD(10Apr2018)*0.950812867970248,0.0),10Apr2018)</v>
      </c>
      <c r="P15" s="53" t="str">
        <f>"C"&amp;P7&amp;"=Pay(Max(EURUSD("&amp;$K15&amp;")-GBPUSD("&amp;$K15&amp;")*"&amp;P$12&amp;",0.0),"&amp;$K15&amp;")"</f>
        <v>C10Apr2018097=Pay(Max(EURUSD(10Apr2018)-GBPUSD(10Apr2018)*0.972948713356291,0.0),10Apr2018)</v>
      </c>
      <c r="Q15" s="53" t="str">
        <f>"C"&amp;Q7&amp;"=Pay(Max(EURUSD("&amp;$K15&amp;")-GBPUSD("&amp;$K15&amp;")*"&amp;Q$12&amp;",0.0),"&amp;$K15&amp;")"</f>
        <v>C10Apr2018100=Pay(Max(EURUSD(10Apr2018)-GBPUSD(10Apr2018)*1,0.0),10Apr2018)</v>
      </c>
      <c r="R15" s="53" t="str">
        <f>"C"&amp;R7&amp;"=Pay(Max(EURUSD("&amp;$K15&amp;")-GBPUSD("&amp;$K15&amp;")*"&amp;R$12&amp;",0.0),"&amp;$K15&amp;")"</f>
        <v>C10Apr2018104=Pay(Max(EURUSD(10Apr2018)-GBPUSD(10Apr2018)*1.03711207927156,0.0),10Apr2018)</v>
      </c>
      <c r="S15" s="53" t="str">
        <f>"C"&amp;S7&amp;"=Pay(Max(EURUSD("&amp;$K15&amp;")-GBPUSD("&amp;$K15&amp;")*"&amp;S$12&amp;",0.0),"&amp;$K15&amp;")"</f>
        <v>C10Apr2018107=Pay(Max(EURUSD(10Apr2018)-GBPUSD(10Apr2018)*1.06684768340851,0.0),10Apr2018)</v>
      </c>
      <c r="T15" s="53" t="str">
        <f>"C"&amp;T7&amp;"=Pay(Max(EURUSD("&amp;$K15&amp;")-GBPUSD("&amp;$K15&amp;")*"&amp;T$12&amp;",0.0),"&amp;$K15&amp;")"</f>
        <v>C10Apr2018111=Pay(Max(EURUSD(10Apr2018)-GBPUSD(10Apr2018)*1.10959198554949,0.0),10Apr2018)</v>
      </c>
      <c r="U15" s="53" t="str">
        <f>"C"&amp;U7&amp;"=Pay(Max(EURUSD("&amp;$K15&amp;")-GBPUSD("&amp;$K15&amp;")*"&amp;U$12&amp;",0.0),"&amp;$K15&amp;")"</f>
        <v>C10Apr2018115=Pay(Max(EURUSD(10Apr2018)-GBPUSD(10Apr2018)*1.14578076210807,0.0),10Apr2018)</v>
      </c>
      <c r="V15" s="59" t="str">
        <f>"C"&amp;V7&amp;"=Pay(Max(EURUSD("&amp;$K15&amp;")-GBPUSD("&amp;$K15&amp;")*"&amp;V$12&amp;",0.0),"&amp;$K15&amp;")"</f>
        <v>C10Apr2018120=Pay(Max(EURUSD(10Apr2018)-GBPUSD(10Apr2018)*1.20364242953699,0.0),10Apr2018)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>"C"&amp;L8&amp;"=Pay(Max(EURUSD("&amp;$K16&amp;")-GBPUSD("&amp;$K16&amp;")*"&amp;L$12&amp;",0.0),"&amp;$K16&amp;")"</f>
        <v>C10Jul2018087=Pay(Max(EURUSD(10Jul2018)-GBPUSD(10Jul2018)*0.871512062998088,0.0),10Jul2018)</v>
      </c>
      <c r="M16" s="53" t="str">
        <f>"C"&amp;M8&amp;"=Pay(Max(EURUSD("&amp;$K16&amp;")-GBPUSD("&amp;$K16&amp;")*"&amp;M$12&amp;",0.0),"&amp;$K16&amp;")"</f>
        <v>C10Jul2018090=Pay(Max(EURUSD(10Jul2018)-GBPUSD(10Jul2018)*0.90216284644338,0.0),10Jul2018)</v>
      </c>
      <c r="N16" s="53" t="str">
        <f>"C"&amp;N8&amp;"=Pay(Max(EURUSD("&amp;$K16&amp;")-GBPUSD("&amp;$K16&amp;")*"&amp;N$12&amp;",0.0),"&amp;$K16&amp;")"</f>
        <v>C10Jul2018092=Pay(Max(EURUSD(10Jul2018)-GBPUSD(10Jul2018)*0.922347697858793,0.0),10Jul2018)</v>
      </c>
      <c r="O16" s="53" t="str">
        <f>"C"&amp;O8&amp;"=Pay(Max(EURUSD("&amp;$K16&amp;")-GBPUSD("&amp;$K16&amp;")*"&amp;O$12&amp;",0.0),"&amp;$K16&amp;")"</f>
        <v>C10Jul2018095=Pay(Max(EURUSD(10Jul2018)-GBPUSD(10Jul2018)*0.950812867970248,0.0),10Jul2018)</v>
      </c>
      <c r="P16" s="53" t="str">
        <f>"C"&amp;P8&amp;"=Pay(Max(EURUSD("&amp;$K16&amp;")-GBPUSD("&amp;$K16&amp;")*"&amp;P$12&amp;",0.0),"&amp;$K16&amp;")"</f>
        <v>C10Jul2018097=Pay(Max(EURUSD(10Jul2018)-GBPUSD(10Jul2018)*0.972948713356291,0.0),10Jul2018)</v>
      </c>
      <c r="Q16" s="53" t="str">
        <f>"C"&amp;Q8&amp;"=Pay(Max(EURUSD("&amp;$K16&amp;")-GBPUSD("&amp;$K16&amp;")*"&amp;Q$12&amp;",0.0),"&amp;$K16&amp;")"</f>
        <v>C10Jul2018100=Pay(Max(EURUSD(10Jul2018)-GBPUSD(10Jul2018)*1,0.0),10Jul2018)</v>
      </c>
      <c r="R16" s="53" t="str">
        <f>"C"&amp;R8&amp;"=Pay(Max(EURUSD("&amp;$K16&amp;")-GBPUSD("&amp;$K16&amp;")*"&amp;R$12&amp;",0.0),"&amp;$K16&amp;")"</f>
        <v>C10Jul2018104=Pay(Max(EURUSD(10Jul2018)-GBPUSD(10Jul2018)*1.03711207927156,0.0),10Jul2018)</v>
      </c>
      <c r="S16" s="53" t="str">
        <f>"C"&amp;S8&amp;"=Pay(Max(EURUSD("&amp;$K16&amp;")-GBPUSD("&amp;$K16&amp;")*"&amp;S$12&amp;",0.0),"&amp;$K16&amp;")"</f>
        <v>C10Jul2018107=Pay(Max(EURUSD(10Jul2018)-GBPUSD(10Jul2018)*1.06684768340851,0.0),10Jul2018)</v>
      </c>
      <c r="T16" s="53" t="str">
        <f>"C"&amp;T8&amp;"=Pay(Max(EURUSD("&amp;$K16&amp;")-GBPUSD("&amp;$K16&amp;")*"&amp;T$12&amp;",0.0),"&amp;$K16&amp;")"</f>
        <v>C10Jul2018111=Pay(Max(EURUSD(10Jul2018)-GBPUSD(10Jul2018)*1.10959198554949,0.0),10Jul2018)</v>
      </c>
      <c r="U16" s="53" t="str">
        <f>"C"&amp;U8&amp;"=Pay(Max(EURUSD("&amp;$K16&amp;")-GBPUSD("&amp;$K16&amp;")*"&amp;U$12&amp;",0.0),"&amp;$K16&amp;")"</f>
        <v>C10Jul2018115=Pay(Max(EURUSD(10Jul2018)-GBPUSD(10Jul2018)*1.14578076210807,0.0),10Jul2018)</v>
      </c>
      <c r="V16" s="59" t="str">
        <f>"C"&amp;V8&amp;"=Pay(Max(EURUSD("&amp;$K16&amp;")-GBPUSD("&amp;$K16&amp;")*"&amp;V$12&amp;",0.0),"&amp;$K16&amp;")"</f>
        <v>C10Jul2018120=Pay(Max(EURUSD(10Jul2018)-GBPUSD(10Jul2018)*1.20364242953699,0.0),10Jul2018)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obj_00409#0003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>"C"&amp;L9&amp;"=Pay(Max(EURUSD("&amp;$K17&amp;")-GBPUSD("&amp;$K17&amp;")*"&amp;L$12&amp;",0.0),"&amp;$K17&amp;")"</f>
        <v>C10Oct2018087=Pay(Max(EURUSD(10Oct2018)-GBPUSD(10Oct2018)*0.871512062998088,0.0),10Oct2018)</v>
      </c>
      <c r="M17" s="74" t="str">
        <f>"C"&amp;M9&amp;"=Pay(Max(EURUSD("&amp;$K17&amp;")-GBPUSD("&amp;$K17&amp;")*"&amp;M$12&amp;",0.0),"&amp;$K17&amp;")"</f>
        <v>C10Oct2018090=Pay(Max(EURUSD(10Oct2018)-GBPUSD(10Oct2018)*0.90216284644338,0.0),10Oct2018)</v>
      </c>
      <c r="N17" s="74" t="str">
        <f>"C"&amp;N9&amp;"=Pay(Max(EURUSD("&amp;$K17&amp;")-GBPUSD("&amp;$K17&amp;")*"&amp;N$12&amp;",0.0),"&amp;$K17&amp;")"</f>
        <v>C10Oct2018092=Pay(Max(EURUSD(10Oct2018)-GBPUSD(10Oct2018)*0.922347697858793,0.0),10Oct2018)</v>
      </c>
      <c r="O17" s="74" t="str">
        <f>"C"&amp;O9&amp;"=Pay(Max(EURUSD("&amp;$K17&amp;")-GBPUSD("&amp;$K17&amp;")*"&amp;O$12&amp;",0.0),"&amp;$K17&amp;")"</f>
        <v>C10Oct2018095=Pay(Max(EURUSD(10Oct2018)-GBPUSD(10Oct2018)*0.950812867970248,0.0),10Oct2018)</v>
      </c>
      <c r="P17" s="74" t="str">
        <f>"C"&amp;P9&amp;"=Pay(Max(EURUSD("&amp;$K17&amp;")-GBPUSD("&amp;$K17&amp;")*"&amp;P$12&amp;",0.0),"&amp;$K17&amp;")"</f>
        <v>C10Oct2018097=Pay(Max(EURUSD(10Oct2018)-GBPUSD(10Oct2018)*0.972948713356291,0.0),10Oct2018)</v>
      </c>
      <c r="Q17" s="53" t="str">
        <f>"C"&amp;Q9&amp;"=Pay(Max(EURUSD("&amp;$K17&amp;")-GBPUSD("&amp;$K17&amp;")*"&amp;Q$12&amp;",0.0),"&amp;$K17&amp;")"</f>
        <v>C10Oct2018100=Pay(Max(EURUSD(10Oct2018)-GBPUSD(10Oct2018)*1,0.0),10Oct2018)</v>
      </c>
      <c r="R17" s="74" t="str">
        <f>"C"&amp;R9&amp;"=Pay(Max(EURUSD("&amp;$K17&amp;")-GBPUSD("&amp;$K17&amp;")*"&amp;R$12&amp;",0.0),"&amp;$K17&amp;")"</f>
        <v>C10Oct2018104=Pay(Max(EURUSD(10Oct2018)-GBPUSD(10Oct2018)*1.03711207927156,0.0),10Oct2018)</v>
      </c>
      <c r="S17" s="74" t="str">
        <f>"C"&amp;S9&amp;"=Pay(Max(EURUSD("&amp;$K17&amp;")-GBPUSD("&amp;$K17&amp;")*"&amp;S$12&amp;",0.0),"&amp;$K17&amp;")"</f>
        <v>C10Oct2018107=Pay(Max(EURUSD(10Oct2018)-GBPUSD(10Oct2018)*1.06684768340851,0.0),10Oct2018)</v>
      </c>
      <c r="T17" s="74" t="str">
        <f>"C"&amp;T9&amp;"=Pay(Max(EURUSD("&amp;$K17&amp;")-GBPUSD("&amp;$K17&amp;")*"&amp;T$12&amp;",0.0),"&amp;$K17&amp;")"</f>
        <v>C10Oct2018111=Pay(Max(EURUSD(10Oct2018)-GBPUSD(10Oct2018)*1.10959198554949,0.0),10Oct2018)</v>
      </c>
      <c r="U17" s="74" t="str">
        <f>"C"&amp;U9&amp;"=Pay(Max(EURUSD("&amp;$K17&amp;")-GBPUSD("&amp;$K17&amp;")*"&amp;U$12&amp;",0.0),"&amp;$K17&amp;")"</f>
        <v>C10Oct2018115=Pay(Max(EURUSD(10Oct2018)-GBPUSD(10Oct2018)*1.14578076210807,0.0),10Oct2018)</v>
      </c>
      <c r="V17" s="61" t="str">
        <f>"C"&amp;V9&amp;"=Pay(Max(EURUSD("&amp;$K17&amp;")-GBPUSD("&amp;$K17&amp;")*"&amp;V$12&amp;",0.0),"&amp;$K17&amp;")"</f>
        <v>C10Oct2018120=Pay(Max(EURUSD(10Oct2018)-GBPUSD(10Oct2018)*1.20364242953699,0.0),10Oct2018)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obj_0040a#0003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233</v>
      </c>
      <c r="I20" s="54" t="s">
        <v>25</v>
      </c>
      <c r="J20" s="55" t="s">
        <v>30</v>
      </c>
      <c r="K20" s="55" t="s">
        <v>4</v>
      </c>
      <c r="L20" s="77">
        <f>L12</f>
        <v>0.87151206299808792</v>
      </c>
      <c r="M20" s="78">
        <f>M12</f>
        <v>0.90216284644338041</v>
      </c>
      <c r="N20" s="78">
        <f>N12</f>
        <v>0.92234769785879311</v>
      </c>
      <c r="O20" s="78">
        <f>O12</f>
        <v>0.95081286797024822</v>
      </c>
      <c r="P20" s="78">
        <f>P12</f>
        <v>0.97294871335629129</v>
      </c>
      <c r="Q20" s="78">
        <f>Q12</f>
        <v>1</v>
      </c>
      <c r="R20" s="78">
        <f>R12</f>
        <v>1.0371120792715558</v>
      </c>
      <c r="S20" s="78">
        <f>S12</f>
        <v>1.0668476834085139</v>
      </c>
      <c r="T20" s="78">
        <f>T12</f>
        <v>1.1095919855494891</v>
      </c>
      <c r="U20" s="78">
        <f>U12</f>
        <v>1.1457807621080653</v>
      </c>
      <c r="V20" s="67">
        <f>V12</f>
        <v>1.203642429536993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>"P"&amp;L5&amp;"=Pay(Max("&amp;L$20&amp;"*GBPUSD("&amp;$K21&amp;")-EURUSD("&amp;$K21&amp;"),0),"&amp;$K21&amp;")"</f>
        <v>P10Nov2017087=Pay(Max(0.871512062998088*GBPUSD(10Nov2017)-EURUSD(10Nov2017),0),10Nov2017)</v>
      </c>
      <c r="M21" s="71" t="str">
        <f>"P"&amp;M5&amp;"=Pay(Max("&amp;M$20&amp;"*GBPUSD("&amp;$K21&amp;")-EURUSD("&amp;$K21&amp;"),0),"&amp;$K21&amp;")"</f>
        <v>P10Nov2017090=Pay(Max(0.90216284644338*GBPUSD(10Nov2017)-EURUSD(10Nov2017),0),10Nov2017)</v>
      </c>
      <c r="N21" s="71" t="str">
        <f>"P"&amp;N5&amp;"=Pay(Max("&amp;N$20&amp;"*GBPUSD("&amp;$K21&amp;")-EURUSD("&amp;$K21&amp;"),0),"&amp;$K21&amp;")"</f>
        <v>P10Nov2017092=Pay(Max(0.922347697858793*GBPUSD(10Nov2017)-EURUSD(10Nov2017),0),10Nov2017)</v>
      </c>
      <c r="O21" s="71" t="str">
        <f>"P"&amp;O5&amp;"=Pay(Max("&amp;O$20&amp;"*GBPUSD("&amp;$K21&amp;")-EURUSD("&amp;$K21&amp;"),0),"&amp;$K21&amp;")"</f>
        <v>P10Nov2017095=Pay(Max(0.950812867970248*GBPUSD(10Nov2017)-EURUSD(10Nov2017),0),10Nov2017)</v>
      </c>
      <c r="P21" s="71" t="str">
        <f>"P"&amp;P5&amp;"=Pay(Max("&amp;P$20&amp;"*GBPUSD("&amp;$K21&amp;")-EURUSD("&amp;$K21&amp;"),0),"&amp;$K21&amp;")"</f>
        <v>P10Nov2017097=Pay(Max(0.972948713356291*GBPUSD(10Nov2017)-EURUSD(10Nov2017),0),10Nov2017)</v>
      </c>
      <c r="Q21" s="71" t="str">
        <f>"P"&amp;Q5&amp;"=Pay(Max("&amp;Q$20&amp;"*GBPUSD("&amp;$K21&amp;")-EURUSD("&amp;$K21&amp;"),0),"&amp;$K21&amp;")"</f>
        <v>P10Nov2017100=Pay(Max(1*GBPUSD(10Nov2017)-EURUSD(10Nov2017),0),10Nov2017)</v>
      </c>
      <c r="R21" s="71" t="str">
        <f>"P"&amp;R5&amp;"=Pay(Max("&amp;R$20&amp;"*GBPUSD("&amp;$K21&amp;")-EURUSD("&amp;$K21&amp;"),0),"&amp;$K21&amp;")"</f>
        <v>P10Nov2017104=Pay(Max(1.03711207927156*GBPUSD(10Nov2017)-EURUSD(10Nov2017),0),10Nov2017)</v>
      </c>
      <c r="S21" s="71" t="str">
        <f>"P"&amp;S5&amp;"=Pay(Max("&amp;S$20&amp;"*GBPUSD("&amp;$K21&amp;")-EURUSD("&amp;$K21&amp;"),0),"&amp;$K21&amp;")"</f>
        <v>P10Nov2017107=Pay(Max(1.06684768340851*GBPUSD(10Nov2017)-EURUSD(10Nov2017),0),10Nov2017)</v>
      </c>
      <c r="T21" s="71" t="str">
        <f>"P"&amp;T5&amp;"=Pay(Max("&amp;T$20&amp;"*GBPUSD("&amp;$K21&amp;")-EURUSD("&amp;$K21&amp;"),0),"&amp;$K21&amp;")"</f>
        <v>P10Nov2017111=Pay(Max(1.10959198554949*GBPUSD(10Nov2017)-EURUSD(10Nov2017),0),10Nov2017)</v>
      </c>
      <c r="U21" s="71" t="str">
        <f>"P"&amp;U5&amp;"=Pay(Max("&amp;U$20&amp;"*GBPUSD("&amp;$K21&amp;")-EURUSD("&amp;$K21&amp;"),0),"&amp;$K21&amp;")"</f>
        <v>P10Nov2017115=Pay(Max(1.14578076210807*GBPUSD(10Nov2017)-EURUSD(10Nov2017),0),10Nov2017)</v>
      </c>
      <c r="V21" s="57" t="str">
        <f>"P"&amp;V5&amp;"=Pay(Max("&amp;V$20&amp;"*GBPUSD("&amp;$K21&amp;")-EURUSD("&amp;$K21&amp;"),0),"&amp;$K21&amp;")"</f>
        <v>P10Nov2017120=Pay(Max(1.20364242953699*GBPUSD(10Nov2017)-EURUSD(10Nov2017),0),10Nov2017)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_xll.qlGeneralizedBlackScholesProcess2(,VolSurface_EURGBP!C32,D14,,D2,D4,D5)</f>
        <v>obj_0040b#0003</v>
      </c>
      <c r="F22" s="44" t="s">
        <v>37</v>
      </c>
      <c r="G22" s="48" t="str">
        <f>_xll.qlRealMCScript(,F5:F6,G5:G6,L13:V17,TRUE)</f>
        <v>obj_0040c#0003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>"P"&amp;L6&amp;"=Pay(Max("&amp;L$20&amp;"*GBPUSD("&amp;$K22&amp;")-EURUSD("&amp;$K22&amp;"),0),"&amp;$K22&amp;")"</f>
        <v>P10Jan2018087=Pay(Max(0.871512062998088*GBPUSD(10Jan2018)-EURUSD(10Jan2018),0),10Jan2018)</v>
      </c>
      <c r="M22" s="53" t="str">
        <f>"P"&amp;M6&amp;"=Pay(Max("&amp;M$20&amp;"*GBPUSD("&amp;$K22&amp;")-EURUSD("&amp;$K22&amp;"),0),"&amp;$K22&amp;")"</f>
        <v>P10Jan2018090=Pay(Max(0.90216284644338*GBPUSD(10Jan2018)-EURUSD(10Jan2018),0),10Jan2018)</v>
      </c>
      <c r="N22" s="53" t="str">
        <f>"P"&amp;N6&amp;"=Pay(Max("&amp;N$20&amp;"*GBPUSD("&amp;$K22&amp;")-EURUSD("&amp;$K22&amp;"),0),"&amp;$K22&amp;")"</f>
        <v>P10Jan2018092=Pay(Max(0.922347697858793*GBPUSD(10Jan2018)-EURUSD(10Jan2018),0),10Jan2018)</v>
      </c>
      <c r="O22" s="53" t="str">
        <f>"P"&amp;O6&amp;"=Pay(Max("&amp;O$20&amp;"*GBPUSD("&amp;$K22&amp;")-EURUSD("&amp;$K22&amp;"),0),"&amp;$K22&amp;")"</f>
        <v>P10Jan2018095=Pay(Max(0.950812867970248*GBPUSD(10Jan2018)-EURUSD(10Jan2018),0),10Jan2018)</v>
      </c>
      <c r="P22" s="53" t="str">
        <f>"P"&amp;P6&amp;"=Pay(Max("&amp;P$20&amp;"*GBPUSD("&amp;$K22&amp;")-EURUSD("&amp;$K22&amp;"),0),"&amp;$K22&amp;")"</f>
        <v>P10Jan2018097=Pay(Max(0.972948713356291*GBPUSD(10Jan2018)-EURUSD(10Jan2018),0),10Jan2018)</v>
      </c>
      <c r="Q22" s="53" t="str">
        <f>"P"&amp;Q6&amp;"=Pay(Max("&amp;Q$20&amp;"*GBPUSD("&amp;$K22&amp;")-EURUSD("&amp;$K22&amp;"),0),"&amp;$K22&amp;")"</f>
        <v>P10Jan2018100=Pay(Max(1*GBPUSD(10Jan2018)-EURUSD(10Jan2018),0),10Jan2018)</v>
      </c>
      <c r="R22" s="53" t="str">
        <f>"P"&amp;R6&amp;"=Pay(Max("&amp;R$20&amp;"*GBPUSD("&amp;$K22&amp;")-EURUSD("&amp;$K22&amp;"),0),"&amp;$K22&amp;")"</f>
        <v>P10Jan2018104=Pay(Max(1.03711207927156*GBPUSD(10Jan2018)-EURUSD(10Jan2018),0),10Jan2018)</v>
      </c>
      <c r="S22" s="53" t="str">
        <f>"P"&amp;S6&amp;"=Pay(Max("&amp;S$20&amp;"*GBPUSD("&amp;$K22&amp;")-EURUSD("&amp;$K22&amp;"),0),"&amp;$K22&amp;")"</f>
        <v>P10Jan2018107=Pay(Max(1.06684768340851*GBPUSD(10Jan2018)-EURUSD(10Jan2018),0),10Jan2018)</v>
      </c>
      <c r="T22" s="53" t="str">
        <f>"P"&amp;T6&amp;"=Pay(Max("&amp;T$20&amp;"*GBPUSD("&amp;$K22&amp;")-EURUSD("&amp;$K22&amp;"),0),"&amp;$K22&amp;")"</f>
        <v>P10Jan2018111=Pay(Max(1.10959198554949*GBPUSD(10Jan2018)-EURUSD(10Jan2018),0),10Jan2018)</v>
      </c>
      <c r="U22" s="53" t="str">
        <f>"P"&amp;U6&amp;"=Pay(Max("&amp;U$20&amp;"*GBPUSD("&amp;$K22&amp;")-EURUSD("&amp;$K22&amp;"),0),"&amp;$K22&amp;")"</f>
        <v>P10Jan2018115=Pay(Max(1.14578076210807*GBPUSD(10Jan2018)-EURUSD(10Jan2018),0),10Jan2018)</v>
      </c>
      <c r="V22" s="59" t="str">
        <f>"P"&amp;V6&amp;"=Pay(Max("&amp;V$20&amp;"*GBPUSD("&amp;$K22&amp;")-EURUSD("&amp;$K22&amp;"),0),"&amp;$K22&amp;")"</f>
        <v>P10Jan2018120=Pay(Max(1.20364242953699*GBPUSD(10Jan2018)-EURUSD(10Jan2018),0),10Jan2018)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_xll.qlRealMCScript(,F5:F6,G5:G6,L21:W25,TRUE)</f>
        <v>obj_0040d#0003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>"P"&amp;L7&amp;"=Pay(Max("&amp;L$20&amp;"*GBPUSD("&amp;$K23&amp;")-EURUSD("&amp;$K23&amp;"),0),"&amp;$K23&amp;")"</f>
        <v>P10Apr2018087=Pay(Max(0.871512062998088*GBPUSD(10Apr2018)-EURUSD(10Apr2018),0),10Apr2018)</v>
      </c>
      <c r="M23" s="53" t="str">
        <f>"P"&amp;M7&amp;"=Pay(Max("&amp;M$20&amp;"*GBPUSD("&amp;$K23&amp;")-EURUSD("&amp;$K23&amp;"),0),"&amp;$K23&amp;")"</f>
        <v>P10Apr2018090=Pay(Max(0.90216284644338*GBPUSD(10Apr2018)-EURUSD(10Apr2018),0),10Apr2018)</v>
      </c>
      <c r="N23" s="53" t="str">
        <f>"P"&amp;N7&amp;"=Pay(Max("&amp;N$20&amp;"*GBPUSD("&amp;$K23&amp;")-EURUSD("&amp;$K23&amp;"),0),"&amp;$K23&amp;")"</f>
        <v>P10Apr2018092=Pay(Max(0.922347697858793*GBPUSD(10Apr2018)-EURUSD(10Apr2018),0),10Apr2018)</v>
      </c>
      <c r="O23" s="53" t="str">
        <f>"P"&amp;O7&amp;"=Pay(Max("&amp;O$20&amp;"*GBPUSD("&amp;$K23&amp;")-EURUSD("&amp;$K23&amp;"),0),"&amp;$K23&amp;")"</f>
        <v>P10Apr2018095=Pay(Max(0.950812867970248*GBPUSD(10Apr2018)-EURUSD(10Apr2018),0),10Apr2018)</v>
      </c>
      <c r="P23" s="53" t="str">
        <f>"P"&amp;P7&amp;"=Pay(Max("&amp;P$20&amp;"*GBPUSD("&amp;$K23&amp;")-EURUSD("&amp;$K23&amp;"),0),"&amp;$K23&amp;")"</f>
        <v>P10Apr2018097=Pay(Max(0.972948713356291*GBPUSD(10Apr2018)-EURUSD(10Apr2018),0),10Apr2018)</v>
      </c>
      <c r="Q23" s="53" t="str">
        <f>"P"&amp;Q7&amp;"=Pay(Max("&amp;Q$20&amp;"*GBPUSD("&amp;$K23&amp;")-EURUSD("&amp;$K23&amp;"),0),"&amp;$K23&amp;")"</f>
        <v>P10Apr2018100=Pay(Max(1*GBPUSD(10Apr2018)-EURUSD(10Apr2018),0),10Apr2018)</v>
      </c>
      <c r="R23" s="53" t="str">
        <f>"P"&amp;R7&amp;"=Pay(Max("&amp;R$20&amp;"*GBPUSD("&amp;$K23&amp;")-EURUSD("&amp;$K23&amp;"),0),"&amp;$K23&amp;")"</f>
        <v>P10Apr2018104=Pay(Max(1.03711207927156*GBPUSD(10Apr2018)-EURUSD(10Apr2018),0),10Apr2018)</v>
      </c>
      <c r="S23" s="53" t="str">
        <f>"P"&amp;S7&amp;"=Pay(Max("&amp;S$20&amp;"*GBPUSD("&amp;$K23&amp;")-EURUSD("&amp;$K23&amp;"),0),"&amp;$K23&amp;")"</f>
        <v>P10Apr2018107=Pay(Max(1.06684768340851*GBPUSD(10Apr2018)-EURUSD(10Apr2018),0),10Apr2018)</v>
      </c>
      <c r="T23" s="53" t="str">
        <f>"P"&amp;T7&amp;"=Pay(Max("&amp;T$20&amp;"*GBPUSD("&amp;$K23&amp;")-EURUSD("&amp;$K23&amp;"),0),"&amp;$K23&amp;")"</f>
        <v>P10Apr2018111=Pay(Max(1.10959198554949*GBPUSD(10Apr2018)-EURUSD(10Apr2018),0),10Apr2018)</v>
      </c>
      <c r="U23" s="53" t="str">
        <f>"P"&amp;U7&amp;"=Pay(Max("&amp;U$20&amp;"*GBPUSD("&amp;$K23&amp;")-EURUSD("&amp;$K23&amp;"),0),"&amp;$K23&amp;")"</f>
        <v>P10Apr2018115=Pay(Max(1.14578076210807*GBPUSD(10Apr2018)-EURUSD(10Apr2018),0),10Apr2018)</v>
      </c>
      <c r="V23" s="59" t="str">
        <f>"P"&amp;V7&amp;"=Pay(Max("&amp;V$20&amp;"*GBPUSD("&amp;$K23&amp;")-EURUSD("&amp;$K23&amp;"),0),"&amp;$K23&amp;")"</f>
        <v>P10Apr2018120=Pay(Max(1.20364242953699*GBPUSD(10Apr2018)-EURUSD(10Apr2018),0),10Apr2018)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str">
        <f>_xll.qlCTSlocalInCrossNegSkewFX(D20,D17:D18,D22,1)</f>
        <v>localInCross1Y#0003</v>
      </c>
      <c r="E24" t="s">
        <v>257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>"P"&amp;L8&amp;"=Pay(Max("&amp;L$20&amp;"*GBPUSD("&amp;$K24&amp;")-EURUSD("&amp;$K24&amp;"),0),"&amp;$K24&amp;")"</f>
        <v>P10Jul2018087=Pay(Max(0.871512062998088*GBPUSD(10Jul2018)-EURUSD(10Jul2018),0),10Jul2018)</v>
      </c>
      <c r="M24" s="53" t="str">
        <f>"P"&amp;M8&amp;"=Pay(Max("&amp;M$20&amp;"*GBPUSD("&amp;$K24&amp;")-EURUSD("&amp;$K24&amp;"),0),"&amp;$K24&amp;")"</f>
        <v>P10Jul2018090=Pay(Max(0.90216284644338*GBPUSD(10Jul2018)-EURUSD(10Jul2018),0),10Jul2018)</v>
      </c>
      <c r="N24" s="53" t="str">
        <f>"P"&amp;N8&amp;"=Pay(Max("&amp;N$20&amp;"*GBPUSD("&amp;$K24&amp;")-EURUSD("&amp;$K24&amp;"),0),"&amp;$K24&amp;")"</f>
        <v>P10Jul2018092=Pay(Max(0.922347697858793*GBPUSD(10Jul2018)-EURUSD(10Jul2018),0),10Jul2018)</v>
      </c>
      <c r="O24" s="53" t="str">
        <f>"P"&amp;O8&amp;"=Pay(Max("&amp;O$20&amp;"*GBPUSD("&amp;$K24&amp;")-EURUSD("&amp;$K24&amp;"),0),"&amp;$K24&amp;")"</f>
        <v>P10Jul2018095=Pay(Max(0.950812867970248*GBPUSD(10Jul2018)-EURUSD(10Jul2018),0),10Jul2018)</v>
      </c>
      <c r="P24" s="53" t="str">
        <f>"P"&amp;P8&amp;"=Pay(Max("&amp;P$20&amp;"*GBPUSD("&amp;$K24&amp;")-EURUSD("&amp;$K24&amp;"),0),"&amp;$K24&amp;")"</f>
        <v>P10Jul2018097=Pay(Max(0.972948713356291*GBPUSD(10Jul2018)-EURUSD(10Jul2018),0),10Jul2018)</v>
      </c>
      <c r="Q24" s="53" t="str">
        <f>"P"&amp;Q8&amp;"=Pay(Max("&amp;Q$20&amp;"*GBPUSD("&amp;$K24&amp;")-EURUSD("&amp;$K24&amp;"),0),"&amp;$K24&amp;")"</f>
        <v>P10Jul2018100=Pay(Max(1*GBPUSD(10Jul2018)-EURUSD(10Jul2018),0),10Jul2018)</v>
      </c>
      <c r="R24" s="53" t="str">
        <f>"P"&amp;R8&amp;"=Pay(Max("&amp;R$20&amp;"*GBPUSD("&amp;$K24&amp;")-EURUSD("&amp;$K24&amp;"),0),"&amp;$K24&amp;")"</f>
        <v>P10Jul2018104=Pay(Max(1.03711207927156*GBPUSD(10Jul2018)-EURUSD(10Jul2018),0),10Jul2018)</v>
      </c>
      <c r="S24" s="53" t="str">
        <f>"P"&amp;S8&amp;"=Pay(Max("&amp;S$20&amp;"*GBPUSD("&amp;$K24&amp;")-EURUSD("&amp;$K24&amp;"),0),"&amp;$K24&amp;")"</f>
        <v>P10Jul2018107=Pay(Max(1.06684768340851*GBPUSD(10Jul2018)-EURUSD(10Jul2018),0),10Jul2018)</v>
      </c>
      <c r="T24" s="53" t="str">
        <f>"P"&amp;T8&amp;"=Pay(Max("&amp;T$20&amp;"*GBPUSD("&amp;$K24&amp;")-EURUSD("&amp;$K24&amp;"),0),"&amp;$K24&amp;")"</f>
        <v>P10Jul2018111=Pay(Max(1.10959198554949*GBPUSD(10Jul2018)-EURUSD(10Jul2018),0),10Jul2018)</v>
      </c>
      <c r="U24" s="53" t="str">
        <f>"P"&amp;U8&amp;"=Pay(Max("&amp;U$20&amp;"*GBPUSD("&amp;$K24&amp;")-EURUSD("&amp;$K24&amp;"),0),"&amp;$K24&amp;")"</f>
        <v>P10Jul2018115=Pay(Max(1.14578076210807*GBPUSD(10Jul2018)-EURUSD(10Jul2018),0),10Jul2018)</v>
      </c>
      <c r="V24" s="59" t="str">
        <f>"P"&amp;V8&amp;"=Pay(Max("&amp;V$20&amp;"*GBPUSD("&amp;$K24&amp;")-EURUSD("&amp;$K24&amp;"),0),"&amp;$K24&amp;")"</f>
        <v>P10Jul2018120=Pay(Max(1.20364242953699*GBPUSD(10Jul2018)-EURUSD(10Jul2018),0),10Jul2018)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>_xll.ohRangeRetrieveError(D24)</f>
        <v/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>"P"&amp;L9&amp;"=Pay(Max("&amp;L$20&amp;"*GBPUSD("&amp;$K25&amp;")-EURUSD("&amp;$K25&amp;"),0),"&amp;$K25&amp;")"</f>
        <v>P10Oct2018087=Pay(Max(0.871512062998088*GBPUSD(10Oct2018)-EURUSD(10Oct2018),0),10Oct2018)</v>
      </c>
      <c r="M25" s="74" t="str">
        <f>"P"&amp;M9&amp;"=Pay(Max("&amp;M$20&amp;"*GBPUSD("&amp;$K25&amp;")-EURUSD("&amp;$K25&amp;"),0),"&amp;$K25&amp;")"</f>
        <v>P10Oct2018090=Pay(Max(0.90216284644338*GBPUSD(10Oct2018)-EURUSD(10Oct2018),0),10Oct2018)</v>
      </c>
      <c r="N25" s="74" t="str">
        <f>"P"&amp;N9&amp;"=Pay(Max("&amp;N$20&amp;"*GBPUSD("&amp;$K25&amp;")-EURUSD("&amp;$K25&amp;"),0),"&amp;$K25&amp;")"</f>
        <v>P10Oct2018092=Pay(Max(0.922347697858793*GBPUSD(10Oct2018)-EURUSD(10Oct2018),0),10Oct2018)</v>
      </c>
      <c r="O25" s="74" t="str">
        <f>"P"&amp;O9&amp;"=Pay(Max("&amp;O$20&amp;"*GBPUSD("&amp;$K25&amp;")-EURUSD("&amp;$K25&amp;"),0),"&amp;$K25&amp;")"</f>
        <v>P10Oct2018095=Pay(Max(0.950812867970248*GBPUSD(10Oct2018)-EURUSD(10Oct2018),0),10Oct2018)</v>
      </c>
      <c r="P25" s="74" t="str">
        <f>"P"&amp;P9&amp;"=Pay(Max("&amp;P$20&amp;"*GBPUSD("&amp;$K25&amp;")-EURUSD("&amp;$K25&amp;"),0),"&amp;$K25&amp;")"</f>
        <v>P10Oct2018097=Pay(Max(0.972948713356291*GBPUSD(10Oct2018)-EURUSD(10Oct2018),0),10Oct2018)</v>
      </c>
      <c r="Q25" s="53" t="str">
        <f>"P"&amp;Q9&amp;"=Pay(Max("&amp;Q$20&amp;"*GBPUSD("&amp;$K25&amp;")-EURUSD("&amp;$K25&amp;"),0),"&amp;$K25&amp;")"</f>
        <v>P10Oct2018100=Pay(Max(1*GBPUSD(10Oct2018)-EURUSD(10Oct2018),0),10Oct2018)</v>
      </c>
      <c r="R25" s="74" t="str">
        <f>"P"&amp;R9&amp;"=Pay(Max("&amp;R$20&amp;"*GBPUSD("&amp;$K25&amp;")-EURUSD("&amp;$K25&amp;"),0),"&amp;$K25&amp;")"</f>
        <v>P10Oct2018104=Pay(Max(1.03711207927156*GBPUSD(10Oct2018)-EURUSD(10Oct2018),0),10Oct2018)</v>
      </c>
      <c r="S25" s="74" t="str">
        <f>"P"&amp;S9&amp;"=Pay(Max("&amp;S$20&amp;"*GBPUSD("&amp;$K25&amp;")-EURUSD("&amp;$K25&amp;"),0),"&amp;$K25&amp;")"</f>
        <v>P10Oct2018107=Pay(Max(1.06684768340851*GBPUSD(10Oct2018)-EURUSD(10Oct2018),0),10Oct2018)</v>
      </c>
      <c r="T25" s="74" t="str">
        <f>"P"&amp;T9&amp;"=Pay(Max("&amp;T$20&amp;"*GBPUSD("&amp;$K25&amp;")-EURUSD("&amp;$K25&amp;"),0),"&amp;$K25&amp;")"</f>
        <v>P10Oct2018111=Pay(Max(1.10959198554949*GBPUSD(10Oct2018)-EURUSD(10Oct2018),0),10Oct2018)</v>
      </c>
      <c r="U25" s="74" t="str">
        <f>"P"&amp;U9&amp;"=Pay(Max("&amp;U$20&amp;"*GBPUSD("&amp;$K25&amp;")-EURUSD("&amp;$K25&amp;"),0),"&amp;$K25&amp;")"</f>
        <v>P10Oct2018115=Pay(Max(1.14578076210807*GBPUSD(10Oct2018)-EURUSD(10Oct2018),0),10Oct2018)</v>
      </c>
      <c r="V25" s="61" t="str">
        <f>"P"&amp;V9&amp;"=Pay(Max("&amp;V$20&amp;"*GBPUSD("&amp;$K25&amp;")-EURUSD("&amp;$K25&amp;"),0),"&amp;$K25&amp;")"</f>
        <v>P10Oct2018120=Pay(Max(1.20364242953699*GBPUSD(10Oct2018)-EURUSD(10Oct2018),0),10Oct2018)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>
      <c r="G26" t="str">
        <f>_xll.qlLocalVTSFromGBSProcess(,D17)</f>
        <v>obj_0040f#0003</v>
      </c>
      <c r="H26" s="49"/>
    </row>
    <row r="27" spans="2:23">
      <c r="B27" s="179" t="s">
        <v>106</v>
      </c>
      <c r="C27" s="180"/>
      <c r="D27" s="181" t="s">
        <v>163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>L20</f>
        <v>0.87151206299808792</v>
      </c>
      <c r="M28" s="78">
        <f>M20</f>
        <v>0.90216284644338041</v>
      </c>
      <c r="N28" s="78">
        <f>N20</f>
        <v>0.92234769785879311</v>
      </c>
      <c r="O28" s="78">
        <f>O20</f>
        <v>0.95081286797024822</v>
      </c>
      <c r="P28" s="78">
        <f>P20</f>
        <v>0.97294871335629129</v>
      </c>
      <c r="Q28" s="78">
        <f>Q20</f>
        <v>1</v>
      </c>
      <c r="R28" s="78">
        <f>R20</f>
        <v>1.0371120792715558</v>
      </c>
      <c r="S28" s="78">
        <f>S20</f>
        <v>1.0668476834085139</v>
      </c>
      <c r="T28" s="78">
        <f>T20</f>
        <v>1.1095919855494891</v>
      </c>
      <c r="U28" s="78">
        <f>U20</f>
        <v>1.1457807621080653</v>
      </c>
      <c r="V28" s="67">
        <f>V20</f>
        <v>1.203642429536993</v>
      </c>
    </row>
    <row r="29" spans="2:23" ht="14.4">
      <c r="B29" s="186" t="s">
        <v>109</v>
      </c>
      <c r="C29" s="187"/>
      <c r="D29" s="188" t="str">
        <f>D20</f>
        <v>localInCross1Y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_xll.qlRealMCScriptNPV($G$22,$D$63,"C"&amp;L5,$D$64:$D$66)</f>
        <v>0.12848793700196207</v>
      </c>
      <c r="M29" s="80">
        <f>_xll.qlRealMCScriptNPV($G$22,$D$63,"C"&amp;M5,$D$64:$D$66)</f>
        <v>9.7837153556611517E-2</v>
      </c>
      <c r="N29" s="80">
        <f>_xll.qlRealMCScriptNPV($G$22,$D$63,"C"&amp;N5,$D$64:$D$66)</f>
        <v>7.7652302141239596E-2</v>
      </c>
      <c r="O29" s="80">
        <f>_xll.qlRealMCScriptNPV($G$22,$D$63,"C"&amp;O5,$D$64:$D$66)</f>
        <v>4.9187132029781352E-2</v>
      </c>
      <c r="P29" s="80">
        <f>_xll.qlRealMCScriptNPV($G$22,$D$63,"C"&amp;P5,$D$64:$D$66)</f>
        <v>2.705128664368156E-2</v>
      </c>
      <c r="Q29" s="80">
        <f>_xll.qlRealMCScriptNPV($G$22,$D$63,"C"&amp;Q5,$D$64:$D$66)</f>
        <v>0</v>
      </c>
      <c r="R29" s="80">
        <f>_xll.qlRealMCScriptNPV($G$22,$D$63,"C"&amp;R5,$D$64:$D$66)</f>
        <v>0</v>
      </c>
      <c r="S29" s="80">
        <f>_xll.qlRealMCScriptNPV($G$22,$D$63,"C"&amp;S5,$D$64:$D$66)</f>
        <v>0</v>
      </c>
      <c r="T29" s="80">
        <f>_xll.qlRealMCScriptNPV($G$22,$D$63,"C"&amp;T5,$D$64:$D$66)</f>
        <v>0</v>
      </c>
      <c r="U29" s="80">
        <f>_xll.qlRealMCScriptNPV($G$22,$D$63,"C"&amp;U5,$D$64:$D$66)</f>
        <v>0</v>
      </c>
      <c r="V29" s="81">
        <f>_xll.qlRealMCScriptNPV($G$22,$D$63,"C"&amp;V5,$D$64:$D$66)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_xll.qlRealMCScriptNPV($G$22,$D$63,"C"&amp;L6,$D$64:$D$66)</f>
        <v>0.12848793700196207</v>
      </c>
      <c r="M30" s="83">
        <f>_xll.qlRealMCScriptNPV($G$22,$D$63,"C"&amp;M6,$D$64:$D$66)</f>
        <v>9.7837153556611517E-2</v>
      </c>
      <c r="N30" s="83">
        <f>_xll.qlRealMCScriptNPV($G$22,$D$63,"C"&amp;N6,$D$64:$D$66)</f>
        <v>7.7652302141239596E-2</v>
      </c>
      <c r="O30" s="83">
        <f>_xll.qlRealMCScriptNPV($G$22,$D$63,"C"&amp;O6,$D$64:$D$66)</f>
        <v>4.9187132029781352E-2</v>
      </c>
      <c r="P30" s="83">
        <f>_xll.qlRealMCScriptNPV($G$22,$D$63,"C"&amp;P6,$D$64:$D$66)</f>
        <v>2.705128664368156E-2</v>
      </c>
      <c r="Q30" s="83">
        <f>_xll.qlRealMCScriptNPV($G$22,$D$63,"C"&amp;Q6,$D$64:$D$66)</f>
        <v>0</v>
      </c>
      <c r="R30" s="83">
        <f>_xll.qlRealMCScriptNPV($G$22,$D$63,"C"&amp;R6,$D$64:$D$66)</f>
        <v>0</v>
      </c>
      <c r="S30" s="83">
        <f>_xll.qlRealMCScriptNPV($G$22,$D$63,"C"&amp;S6,$D$64:$D$66)</f>
        <v>0</v>
      </c>
      <c r="T30" s="83">
        <f>_xll.qlRealMCScriptNPV($G$22,$D$63,"C"&amp;T6,$D$64:$D$66)</f>
        <v>0</v>
      </c>
      <c r="U30" s="83">
        <f>_xll.qlRealMCScriptNPV($G$22,$D$63,"C"&amp;U6,$D$64:$D$66)</f>
        <v>0</v>
      </c>
      <c r="V30" s="84">
        <f>_xll.qlRealMCScriptNPV($G$22,$D$63,"C"&amp;V6,$D$64:$D$66)</f>
        <v>0</v>
      </c>
    </row>
    <row r="31" spans="2:23" ht="14.4">
      <c r="B31" s="189" t="s">
        <v>115</v>
      </c>
      <c r="C31" s="190"/>
      <c r="D31" s="191">
        <v>10000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_xll.qlRealMCScriptNPV($G$22,$D$63,"C"&amp;L7,$D$64:$D$66)</f>
        <v>0.12848793700196207</v>
      </c>
      <c r="M31" s="83">
        <f>_xll.qlRealMCScriptNPV($G$22,$D$63,"C"&amp;M7,$D$64:$D$66)</f>
        <v>9.7837153556611517E-2</v>
      </c>
      <c r="N31" s="83">
        <f>_xll.qlRealMCScriptNPV($G$22,$D$63,"C"&amp;N7,$D$64:$D$66)</f>
        <v>7.7652302141239596E-2</v>
      </c>
      <c r="O31" s="83">
        <f>_xll.qlRealMCScriptNPV($G$22,$D$63,"C"&amp;O7,$D$64:$D$66)</f>
        <v>4.9187132029781352E-2</v>
      </c>
      <c r="P31" s="83">
        <f>_xll.qlRealMCScriptNPV($G$22,$D$63,"C"&amp;P7,$D$64:$D$66)</f>
        <v>2.705128664368156E-2</v>
      </c>
      <c r="Q31" s="83">
        <f>_xll.qlRealMCScriptNPV($G$22,$D$63,"C"&amp;Q7,$D$64:$D$66)</f>
        <v>0</v>
      </c>
      <c r="R31" s="83">
        <f>_xll.qlRealMCScriptNPV($G$22,$D$63,"C"&amp;R7,$D$64:$D$66)</f>
        <v>0</v>
      </c>
      <c r="S31" s="83">
        <f>_xll.qlRealMCScriptNPV($G$22,$D$63,"C"&amp;S7,$D$64:$D$66)</f>
        <v>0</v>
      </c>
      <c r="T31" s="83">
        <f>_xll.qlRealMCScriptNPV($G$22,$D$63,"C"&amp;T7,$D$64:$D$66)</f>
        <v>0</v>
      </c>
      <c r="U31" s="83">
        <f>_xll.qlRealMCScriptNPV($G$22,$D$63,"C"&amp;U7,$D$64:$D$66)</f>
        <v>0</v>
      </c>
      <c r="V31" s="84">
        <f>_xll.qlRealMCScriptNPV($G$22,$D$63,"C"&amp;V7,$D$64:$D$66)</f>
        <v>0</v>
      </c>
    </row>
    <row r="32" spans="2:23" ht="14.4">
      <c r="B32" s="189" t="s">
        <v>116</v>
      </c>
      <c r="C32" s="190"/>
      <c r="D32" s="191">
        <v>1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_xll.qlRealMCScriptNPV($G$22,$D$63,"C"&amp;L8,$D$64:$D$66)</f>
        <v>0.12848793700196207</v>
      </c>
      <c r="M32" s="83">
        <f>_xll.qlRealMCScriptNPV($G$22,$D$63,"C"&amp;M8,$D$64:$D$66)</f>
        <v>9.7837153556611517E-2</v>
      </c>
      <c r="N32" s="83">
        <f>_xll.qlRealMCScriptNPV($G$22,$D$63,"C"&amp;N8,$D$64:$D$66)</f>
        <v>7.7652302141239596E-2</v>
      </c>
      <c r="O32" s="83">
        <f>_xll.qlRealMCScriptNPV($G$22,$D$63,"C"&amp;O8,$D$64:$D$66)</f>
        <v>4.9187132029781352E-2</v>
      </c>
      <c r="P32" s="83">
        <f>_xll.qlRealMCScriptNPV($G$22,$D$63,"C"&amp;P8,$D$64:$D$66)</f>
        <v>2.705128664368156E-2</v>
      </c>
      <c r="Q32" s="83">
        <f>_xll.qlRealMCScriptNPV($G$22,$D$63,"C"&amp;Q8,$D$64:$D$66)</f>
        <v>0</v>
      </c>
      <c r="R32" s="83">
        <f>_xll.qlRealMCScriptNPV($G$22,$D$63,"C"&amp;R8,$D$64:$D$66)</f>
        <v>0</v>
      </c>
      <c r="S32" s="83">
        <f>_xll.qlRealMCScriptNPV($G$22,$D$63,"C"&amp;S8,$D$64:$D$66)</f>
        <v>0</v>
      </c>
      <c r="T32" s="83">
        <f>_xll.qlRealMCScriptNPV($G$22,$D$63,"C"&amp;T8,$D$64:$D$66)</f>
        <v>0</v>
      </c>
      <c r="U32" s="83">
        <f>_xll.qlRealMCScriptNPV($G$22,$D$63,"C"&amp;U8,$D$64:$D$66)</f>
        <v>0</v>
      </c>
      <c r="V32" s="84">
        <f>_xll.qlRealMCScriptNPV($G$22,$D$63,"C"&amp;V8,$D$64:$D$66)</f>
        <v>0</v>
      </c>
    </row>
    <row r="33" spans="2:104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_xll.qlRealMCScriptNPV($G$22,$D$63,"C"&amp;L9,$D$64:$D$66)</f>
        <v>0.12848793700196207</v>
      </c>
      <c r="M33" s="86">
        <f>_xll.qlRealMCScriptNPV($G$22,$D$63,"C"&amp;M9,$D$64:$D$66)</f>
        <v>9.7837153556611517E-2</v>
      </c>
      <c r="N33" s="86">
        <f>_xll.qlRealMCScriptNPV($G$22,$D$63,"C"&amp;N9,$D$64:$D$66)</f>
        <v>7.7652302141239596E-2</v>
      </c>
      <c r="O33" s="86">
        <f>_xll.qlRealMCScriptNPV($G$22,$D$63,"C"&amp;O9,$D$64:$D$66)</f>
        <v>4.9187132029781352E-2</v>
      </c>
      <c r="P33" s="86">
        <f>_xll.qlRealMCScriptNPV($G$22,$D$63,"C"&amp;P9,$D$64:$D$66)</f>
        <v>2.705128664368156E-2</v>
      </c>
      <c r="Q33" s="86">
        <f>_xll.qlRealMCScriptNPV($G$22,$D$63,"C"&amp;Q9,$D$64:$D$66)</f>
        <v>0</v>
      </c>
      <c r="R33" s="86">
        <f>_xll.qlRealMCScriptNPV($G$22,$D$63,"C"&amp;R9,$D$64:$D$66)</f>
        <v>0</v>
      </c>
      <c r="S33" s="86">
        <f>_xll.qlRealMCScriptNPV($G$22,$D$63,"C"&amp;S9,$D$64:$D$66)</f>
        <v>0</v>
      </c>
      <c r="T33" s="86">
        <f>_xll.qlRealMCScriptNPV($G$22,$D$63,"C"&amp;T9,$D$64:$D$66)</f>
        <v>0</v>
      </c>
      <c r="U33" s="86">
        <f>_xll.qlRealMCScriptNPV($G$22,$D$63,"C"&amp;U9,$D$64:$D$66)</f>
        <v>0</v>
      </c>
      <c r="V33" s="87">
        <f>_xll.qlRealMCScriptNPV($G$22,$D$63,"C"&amp;V9,$D$64:$D$66)</f>
        <v>0</v>
      </c>
      <c r="W33" s="238"/>
    </row>
    <row r="34" spans="2:104" ht="14.4">
      <c r="B34" s="189" t="s">
        <v>118</v>
      </c>
      <c r="C34" s="190"/>
      <c r="D34" s="191">
        <v>0.25</v>
      </c>
      <c r="E34">
        <v>0.25</v>
      </c>
      <c r="L34" t="str">
        <f>_xll.ohRangeRetrieveError(L37)</f>
        <v/>
      </c>
      <c r="Q34" s="23">
        <f>Q33-Q41</f>
        <v>0</v>
      </c>
    </row>
    <row r="35" spans="2:104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159</v>
      </c>
      <c r="AB35" t="s">
        <v>158</v>
      </c>
    </row>
    <row r="36" spans="2:104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>L28</f>
        <v>0.87151206299808792</v>
      </c>
      <c r="M36" s="78">
        <f>M28</f>
        <v>0.90216284644338041</v>
      </c>
      <c r="N36" s="78">
        <f>N28</f>
        <v>0.92234769785879311</v>
      </c>
      <c r="O36" s="78">
        <f>O28</f>
        <v>0.95081286797024822</v>
      </c>
      <c r="P36" s="78">
        <f>P28</f>
        <v>0.97294871335629129</v>
      </c>
      <c r="Q36" s="78">
        <f>Q28</f>
        <v>1</v>
      </c>
      <c r="R36" s="78">
        <f>R28</f>
        <v>1.0371120792715558</v>
      </c>
      <c r="S36" s="78">
        <f>S28</f>
        <v>1.0668476834085139</v>
      </c>
      <c r="T36" s="78">
        <f>T28</f>
        <v>1.1095919855494891</v>
      </c>
      <c r="U36" s="78">
        <f>U28</f>
        <v>1.1457807621080653</v>
      </c>
      <c r="V36" s="67">
        <f>V28</f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104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_xll.qlRealMCScriptNPV($G$23,$D$63,"P"&amp;L5,$D$64:$D$66)</f>
        <v>0</v>
      </c>
      <c r="M37" s="80">
        <f>_xll.qlRealMCScriptNPV($G$23,$D$63,"P"&amp;M5,$D$64:$D$66)</f>
        <v>0</v>
      </c>
      <c r="N37" s="80">
        <f>_xll.qlRealMCScriptNPV($G$23,$D$63,"P"&amp;N5,$D$64:$D$66)</f>
        <v>0</v>
      </c>
      <c r="O37" s="80">
        <f>_xll.qlRealMCScriptNPV($G$23,$D$63,"P"&amp;O5,$D$64:$D$66)</f>
        <v>0</v>
      </c>
      <c r="P37" s="80">
        <f>_xll.qlRealMCScriptNPV($G$23,$D$63,"P"&amp;P5,$D$64:$D$66)</f>
        <v>0</v>
      </c>
      <c r="Q37" s="80">
        <f>_xll.qlRealMCScriptNPV($G$23,$D$63,"P"&amp;Q5,$D$64:$D$66)</f>
        <v>0</v>
      </c>
      <c r="R37" s="80">
        <f>_xll.qlRealMCScriptNPV($G$23,$D$63,"P"&amp;R5,$D$64:$D$66)</f>
        <v>3.7112079271541983E-2</v>
      </c>
      <c r="S37" s="80">
        <f>_xll.qlRealMCScriptNPV($G$23,$D$63,"P"&amp;S5,$D$64:$D$66)</f>
        <v>6.6847683408477424E-2</v>
      </c>
      <c r="T37" s="80">
        <f>_xll.qlRealMCScriptNPV($G$23,$D$63,"P"&amp;T5,$D$64:$D$66)</f>
        <v>0.10959198554942111</v>
      </c>
      <c r="U37" s="80">
        <f>_xll.qlRealMCScriptNPV($G$23,$D$63,"P"&amp;U5,$D$64:$D$66)</f>
        <v>0.1457807621081284</v>
      </c>
      <c r="V37" s="81">
        <f>_xll.qlRealMCScriptNPV($G$23,$D$63,"P"&amp;V5,$D$64:$D$66)</f>
        <v>0.20364242953678557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104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_xll.qlRealMCScriptNPV($G$23,$D$63,"P"&amp;L6,$D$64:$D$66)</f>
        <v>0</v>
      </c>
      <c r="M38" s="83">
        <f>_xll.qlRealMCScriptNPV($G$23,$D$63,"P"&amp;M6,$D$64:$D$66)</f>
        <v>0</v>
      </c>
      <c r="N38" s="83">
        <f>_xll.qlRealMCScriptNPV($G$23,$D$63,"P"&amp;N6,$D$64:$D$66)</f>
        <v>0</v>
      </c>
      <c r="O38" s="83">
        <f>_xll.qlRealMCScriptNPV($G$23,$D$63,"P"&amp;O6,$D$64:$D$66)</f>
        <v>0</v>
      </c>
      <c r="P38" s="83">
        <f>_xll.qlRealMCScriptNPV($G$23,$D$63,"P"&amp;P6,$D$64:$D$66)</f>
        <v>0</v>
      </c>
      <c r="Q38" s="83">
        <f>_xll.qlRealMCScriptNPV($G$23,$D$63,"P"&amp;Q6,$D$64:$D$66)</f>
        <v>0</v>
      </c>
      <c r="R38" s="83">
        <f>_xll.qlRealMCScriptNPV($G$23,$D$63,"P"&amp;R6,$D$64:$D$66)</f>
        <v>3.7112079271541983E-2</v>
      </c>
      <c r="S38" s="83">
        <f>_xll.qlRealMCScriptNPV($G$23,$D$63,"P"&amp;S6,$D$64:$D$66)</f>
        <v>6.6847683408477424E-2</v>
      </c>
      <c r="T38" s="83">
        <f>_xll.qlRealMCScriptNPV($G$23,$D$63,"P"&amp;T6,$D$64:$D$66)</f>
        <v>0.10959198554942111</v>
      </c>
      <c r="U38" s="83">
        <f>_xll.qlRealMCScriptNPV($G$23,$D$63,"P"&amp;U6,$D$64:$D$66)</f>
        <v>0.1457807621081284</v>
      </c>
      <c r="V38" s="84">
        <f>_xll.qlRealMCScriptNPV($G$23,$D$63,"P"&amp;V6,$D$64:$D$66)</f>
        <v>0.20364242953678557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104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_xll.qlRealMCScriptNPV($G$23,$D$63,"P"&amp;L7,$D$64:$D$66)</f>
        <v>0</v>
      </c>
      <c r="M39" s="83">
        <f>_xll.qlRealMCScriptNPV($G$23,$D$63,"P"&amp;M7,$D$64:$D$66)</f>
        <v>0</v>
      </c>
      <c r="N39" s="83">
        <f>_xll.qlRealMCScriptNPV($G$23,$D$63,"P"&amp;N7,$D$64:$D$66)</f>
        <v>0</v>
      </c>
      <c r="O39" s="83">
        <f>_xll.qlRealMCScriptNPV($G$23,$D$63,"P"&amp;O7,$D$64:$D$66)</f>
        <v>0</v>
      </c>
      <c r="P39" s="83">
        <f>_xll.qlRealMCScriptNPV($G$23,$D$63,"P"&amp;P7,$D$64:$D$66)</f>
        <v>0</v>
      </c>
      <c r="Q39" s="83">
        <f>_xll.qlRealMCScriptNPV($G$23,$D$63,"P"&amp;Q7,$D$64:$D$66)</f>
        <v>0</v>
      </c>
      <c r="R39" s="83">
        <f>_xll.qlRealMCScriptNPV($G$23,$D$63,"P"&amp;R7,$D$64:$D$66)</f>
        <v>3.7112079271541983E-2</v>
      </c>
      <c r="S39" s="83">
        <f>_xll.qlRealMCScriptNPV($G$23,$D$63,"P"&amp;S7,$D$64:$D$66)</f>
        <v>6.6847683408477424E-2</v>
      </c>
      <c r="T39" s="83">
        <f>_xll.qlRealMCScriptNPV($G$23,$D$63,"P"&amp;T7,$D$64:$D$66)</f>
        <v>0.10959198554942111</v>
      </c>
      <c r="U39" s="83">
        <f>_xll.qlRealMCScriptNPV($G$23,$D$63,"P"&amp;U7,$D$64:$D$66)</f>
        <v>0.1457807621081284</v>
      </c>
      <c r="V39" s="84">
        <f>_xll.qlRealMCScriptNPV($G$23,$D$63,"P"&amp;V7,$D$64:$D$66)</f>
        <v>0.20364242953678557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104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_xll.qlRealMCScriptNPV($G$23,$D$63,"P"&amp;L8,$D$64:$D$66)</f>
        <v>0</v>
      </c>
      <c r="M40" s="83">
        <f>_xll.qlRealMCScriptNPV($G$23,$D$63,"P"&amp;M8,$D$64:$D$66)</f>
        <v>0</v>
      </c>
      <c r="N40" s="83">
        <f>_xll.qlRealMCScriptNPV($G$23,$D$63,"P"&amp;N8,$D$64:$D$66)</f>
        <v>0</v>
      </c>
      <c r="O40" s="83">
        <f>_xll.qlRealMCScriptNPV($G$23,$D$63,"P"&amp;O8,$D$64:$D$66)</f>
        <v>0</v>
      </c>
      <c r="P40" s="83">
        <f>_xll.qlRealMCScriptNPV($G$23,$D$63,"P"&amp;P8,$D$64:$D$66)</f>
        <v>0</v>
      </c>
      <c r="Q40" s="83">
        <f>_xll.qlRealMCScriptNPV($G$23,$D$63,"P"&amp;Q8,$D$64:$D$66)</f>
        <v>0</v>
      </c>
      <c r="R40" s="83">
        <f>_xll.qlRealMCScriptNPV($G$23,$D$63,"P"&amp;R8,$D$64:$D$66)</f>
        <v>3.7112079271541983E-2</v>
      </c>
      <c r="S40" s="83">
        <f>_xll.qlRealMCScriptNPV($G$23,$D$63,"P"&amp;S8,$D$64:$D$66)</f>
        <v>6.6847683408477424E-2</v>
      </c>
      <c r="T40" s="83">
        <f>_xll.qlRealMCScriptNPV($G$23,$D$63,"P"&amp;T8,$D$64:$D$66)</f>
        <v>0.10959198554942111</v>
      </c>
      <c r="U40" s="83">
        <f>_xll.qlRealMCScriptNPV($G$23,$D$63,"P"&amp;U8,$D$64:$D$66)</f>
        <v>0.1457807621081284</v>
      </c>
      <c r="V40" s="84">
        <f>_xll.qlRealMCScriptNPV($G$23,$D$63,"P"&amp;V8,$D$64:$D$66)</f>
        <v>0.20364242953678557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104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_xll.qlRealMCScriptNPV($G$23,$D$63,"P"&amp;L9,$D$64:$D$66)</f>
        <v>0</v>
      </c>
      <c r="M41" s="86">
        <f>_xll.qlRealMCScriptNPV($G$23,$D$63,"P"&amp;M9,$D$64:$D$66)</f>
        <v>0</v>
      </c>
      <c r="N41" s="86">
        <f>_xll.qlRealMCScriptNPV($G$23,$D$63,"P"&amp;N9,$D$64:$D$66)</f>
        <v>0</v>
      </c>
      <c r="O41" s="86">
        <f>_xll.qlRealMCScriptNPV($G$23,$D$63,"P"&amp;O9,$D$64:$D$66)</f>
        <v>0</v>
      </c>
      <c r="P41" s="86">
        <f>_xll.qlRealMCScriptNPV($G$23,$D$63,"P"&amp;P9,$D$64:$D$66)</f>
        <v>0</v>
      </c>
      <c r="Q41" s="86">
        <f>_xll.qlRealMCScriptNPV($G$23,$D$63,"P"&amp;Q9,$D$64:$D$66)</f>
        <v>0</v>
      </c>
      <c r="R41" s="86">
        <f>_xll.qlRealMCScriptNPV($G$23,$D$63,"P"&amp;R9,$D$64:$D$66)</f>
        <v>3.7112079271541983E-2</v>
      </c>
      <c r="S41" s="86">
        <f>_xll.qlRealMCScriptNPV($G$23,$D$63,"P"&amp;S9,$D$64:$D$66)</f>
        <v>6.6847683408477424E-2</v>
      </c>
      <c r="T41" s="86">
        <f>_xll.qlRealMCScriptNPV($G$23,$D$63,"P"&amp;T9,$D$64:$D$66)</f>
        <v>0.10959198554942111</v>
      </c>
      <c r="U41" s="86">
        <f>_xll.qlRealMCScriptNPV($G$23,$D$63,"P"&amp;U9,$D$64:$D$66)</f>
        <v>0.1457807621081284</v>
      </c>
      <c r="V41" s="87">
        <f>_xll.qlRealMCScriptNPV($G$23,$D$63,"P"&amp;V9,$D$64:$D$66)</f>
        <v>0.20364242953678557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104" ht="14.4">
      <c r="E42" s="182"/>
      <c r="X42" t="s">
        <v>156</v>
      </c>
      <c r="AN42" t="s">
        <v>242</v>
      </c>
      <c r="BC42" t="s">
        <v>240</v>
      </c>
      <c r="BR42" t="s">
        <v>241</v>
      </c>
    </row>
    <row r="43" spans="2:104" ht="14.4">
      <c r="B43" s="186" t="s">
        <v>108</v>
      </c>
      <c r="C43" s="187"/>
      <c r="D43" s="188" t="s">
        <v>234</v>
      </c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235</v>
      </c>
      <c r="CP43" t="s">
        <v>236</v>
      </c>
    </row>
    <row r="44" spans="2:104" ht="14.4">
      <c r="B44" s="189" t="s">
        <v>128</v>
      </c>
      <c r="C44" s="190"/>
      <c r="D44" s="191" t="str">
        <f>D4</f>
        <v>obj_00404#0003</v>
      </c>
      <c r="I44" s="54" t="s">
        <v>25</v>
      </c>
      <c r="J44" s="55" t="s">
        <v>30</v>
      </c>
      <c r="K44" s="55" t="s">
        <v>4</v>
      </c>
      <c r="L44" s="77">
        <f>L36</f>
        <v>0.87151206299808792</v>
      </c>
      <c r="M44" s="78">
        <f>M36</f>
        <v>0.90216284644338041</v>
      </c>
      <c r="N44" s="78">
        <f>N36</f>
        <v>0.92234769785879311</v>
      </c>
      <c r="O44" s="78">
        <f>O36</f>
        <v>0.95081286797024822</v>
      </c>
      <c r="P44" s="78">
        <f>P36</f>
        <v>0.97294871335629129</v>
      </c>
      <c r="Q44" s="78">
        <f>Q36</f>
        <v>1</v>
      </c>
      <c r="R44" s="78">
        <f>R36</f>
        <v>1.0371120792715558</v>
      </c>
      <c r="S44" s="78">
        <f>S36</f>
        <v>1.0668476834085139</v>
      </c>
      <c r="T44" s="78">
        <f>T36</f>
        <v>1.1095919855494891</v>
      </c>
      <c r="U44" s="78">
        <f>U36</f>
        <v>1.1457807621080653</v>
      </c>
      <c r="V44" s="67">
        <f>V36</f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  <c r="CP44">
        <v>0.87151206299808792</v>
      </c>
      <c r="CQ44">
        <v>0.90216284644338041</v>
      </c>
      <c r="CR44">
        <v>0.92234769785879311</v>
      </c>
      <c r="CS44">
        <v>0.95081286797024822</v>
      </c>
      <c r="CT44">
        <v>0.97294871335629129</v>
      </c>
      <c r="CU44">
        <v>1</v>
      </c>
      <c r="CV44">
        <v>1.0371120792715558</v>
      </c>
      <c r="CW44">
        <v>1.0668476834085139</v>
      </c>
      <c r="CX44">
        <v>1.1095919855494891</v>
      </c>
      <c r="CY44">
        <v>1.1457807621080653</v>
      </c>
      <c r="CZ44">
        <v>1.203642429536993</v>
      </c>
    </row>
    <row r="45" spans="2:104" ht="14.4">
      <c r="B45" s="189" t="s">
        <v>129</v>
      </c>
      <c r="C45" s="190"/>
      <c r="D45" s="191" t="s">
        <v>131</v>
      </c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7.12703474484397E-2</v>
      </c>
      <c r="M45" s="89" t="e">
        <f>_xll.qlBlackFormulaImpliedStdDev("Call",M$36,$W37,M29)/SQRT(($J45-$D$2)/365)</f>
        <v>#NUM!</v>
      </c>
      <c r="N45" s="89">
        <f>_xll.qlBlackFormulaImpliedStdDev("Call",N$36,$W37,N29)/SQRT(($J45-$D$2)/365)</f>
        <v>4.1959108249450955E-2</v>
      </c>
      <c r="O45" s="89">
        <f>_xll.qlBlackFormulaImpliedStdDev("Call",O$36,$W37,O29)/SQRT(($J45-$D$2)/365)</f>
        <v>2.6384071428893676E-2</v>
      </c>
      <c r="P45" s="89" t="e">
        <f>_xll.qlBlackFormulaImpliedStdDev("Call",P$36,$W37,P29)/SQRT(($J45-$D$2)/365)</f>
        <v>#NUM!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147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  <c r="CD45">
        <v>9.0451211963296199E-7</v>
      </c>
      <c r="CE45">
        <v>4.9088531982722275E-6</v>
      </c>
      <c r="CF45">
        <v>1.8010754221944202E-5</v>
      </c>
      <c r="CG45">
        <v>1.7562606603575904E-4</v>
      </c>
      <c r="CH45">
        <v>1.1151741516768887E-3</v>
      </c>
      <c r="CI45">
        <v>8.5584204502744191E-3</v>
      </c>
      <c r="CJ45">
        <v>3.7956179429507728E-2</v>
      </c>
      <c r="CK45">
        <v>6.6988072138974078E-2</v>
      </c>
      <c r="CL45">
        <v>0.10960537554435139</v>
      </c>
      <c r="CM45">
        <v>0.14578272200028741</v>
      </c>
      <c r="CN45">
        <v>0.20364274180103348</v>
      </c>
      <c r="CP45">
        <v>6.634293403478235E-2</v>
      </c>
      <c r="CQ45">
        <v>0.10631983559278849</v>
      </c>
      <c r="CR45">
        <v>9.9282377685299184E-2</v>
      </c>
      <c r="CS45">
        <v>8.499316852795176E-2</v>
      </c>
      <c r="CT45">
        <v>7.5995996020991399E-2</v>
      </c>
      <c r="CU45">
        <v>7.3311006823858965E-2</v>
      </c>
      <c r="CV45">
        <v>8.6108363219592921E-2</v>
      </c>
      <c r="CW45">
        <v>9.9524781933351736E-2</v>
      </c>
      <c r="CX45">
        <v>0.11725303980472811</v>
      </c>
      <c r="CY45">
        <v>0.13416164245410653</v>
      </c>
      <c r="CZ45">
        <v>0</v>
      </c>
    </row>
    <row r="46" spans="2:104" ht="14.4">
      <c r="B46" s="189" t="s">
        <v>110</v>
      </c>
      <c r="C46" s="190"/>
      <c r="D46" s="198" t="s">
        <v>132</v>
      </c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>
        <f>_xll.qlBlackFormulaImpliedStdDev("Call",L$36,$W38,L30)/SQRT(($J46-$D$2)/365)</f>
        <v>4.1370980060600117E-2</v>
      </c>
      <c r="M46" s="92" t="e">
        <f>_xll.qlBlackFormulaImpliedStdDev("Call",M$36,$W38,M30)/SQRT(($J46-$D$2)/365)</f>
        <v>#NUM!</v>
      </c>
      <c r="N46" s="92">
        <f>_xll.qlBlackFormulaImpliedStdDev("Call",N$36,$W38,N30)/SQRT(($J46-$D$2)/365)</f>
        <v>2.435640477274818E-2</v>
      </c>
      <c r="O46" s="92">
        <f>_xll.qlBlackFormulaImpliedStdDev("Call",O$36,$W38,O30)/SQRT(($J46-$D$2)/365)</f>
        <v>1.5315414223171522E-2</v>
      </c>
      <c r="P46" s="92" t="e">
        <f>_xll.qlBlackFormulaImpliedStdDev("Call",P$36,$W38,P30)/SQRT(($J46-$D$2)/365)</f>
        <v>#NUM!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148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  <c r="CD46">
        <v>4.8709791514886102E-5</v>
      </c>
      <c r="CE46">
        <v>1.6810637772683216E-4</v>
      </c>
      <c r="CF46">
        <v>4.2150022667848815E-4</v>
      </c>
      <c r="CG46">
        <v>1.6523918807357688E-3</v>
      </c>
      <c r="CH46">
        <v>4.8303786704127633E-3</v>
      </c>
      <c r="CI46">
        <v>1.4915531686865663E-2</v>
      </c>
      <c r="CJ46">
        <v>4.1547584869295717E-2</v>
      </c>
      <c r="CK46">
        <v>6.8558730164363299E-2</v>
      </c>
      <c r="CL46">
        <v>0.11007811376056541</v>
      </c>
      <c r="CM46">
        <v>0.14596959716313279</v>
      </c>
      <c r="CN46">
        <v>0.20370276010826693</v>
      </c>
      <c r="CP46" t="e">
        <v>#NUM!</v>
      </c>
      <c r="CQ46">
        <v>6.3425424141105635E-2</v>
      </c>
      <c r="CR46">
        <v>7.7344104502257982E-2</v>
      </c>
      <c r="CS46">
        <v>7.3911014683202006E-2</v>
      </c>
      <c r="CT46">
        <v>7.1773874929340009E-2</v>
      </c>
      <c r="CU46">
        <v>7.3559556322980307E-2</v>
      </c>
      <c r="CV46">
        <v>8.1966952353995606E-2</v>
      </c>
      <c r="CW46">
        <v>9.0898381309816742E-2</v>
      </c>
      <c r="CX46">
        <v>0.10432878179071815</v>
      </c>
      <c r="CY46">
        <v>0.11739288428460047</v>
      </c>
      <c r="CZ46">
        <v>0.1373531310265331</v>
      </c>
    </row>
    <row r="47" spans="2:104" ht="14.4">
      <c r="B47" s="189" t="s">
        <v>114</v>
      </c>
      <c r="C47" s="190"/>
      <c r="D47" s="191" t="str">
        <f>D22</f>
        <v>obj_0040b#0003</v>
      </c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2.9413995994661452E-2</v>
      </c>
      <c r="M47" s="92" t="e">
        <f>_xll.qlBlackFormulaImpliedStdDev("Call",M$36,$W39,M31)/SQRT(($J47-$D$2)/365)</f>
        <v>#NUM!</v>
      </c>
      <c r="N47" s="92">
        <f>_xll.qlBlackFormulaImpliedStdDev("Call",N$36,$W39,N31)/SQRT(($J47-$D$2)/365)</f>
        <v>1.7316949982344117E-2</v>
      </c>
      <c r="O47" s="92">
        <f>_xll.qlBlackFormulaImpliedStdDev("Call",O$36,$W39,O31)/SQRT(($J47-$D$2)/365)</f>
        <v>1.088897415427614E-2</v>
      </c>
      <c r="P47" s="92" t="e">
        <f>_xll.qlBlackFormulaImpliedStdDev("Call",P$36,$W39,P31)/SQRT(($J47-$D$2)/365)</f>
        <v>#NUM!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149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  <c r="CD47">
        <v>4.0092075625514014E-4</v>
      </c>
      <c r="CE47">
        <v>1.0568152100037551E-3</v>
      </c>
      <c r="CF47">
        <v>2.0556604574912727E-3</v>
      </c>
      <c r="CG47">
        <v>5.2631711637641868E-3</v>
      </c>
      <c r="CH47">
        <v>1.0539417315456462E-2</v>
      </c>
      <c r="CI47">
        <v>2.205995424375359E-2</v>
      </c>
      <c r="CJ47">
        <v>4.7013149275920443E-2</v>
      </c>
      <c r="CK47">
        <v>7.2137695728941464E-2</v>
      </c>
      <c r="CL47">
        <v>0.11192555011466493</v>
      </c>
      <c r="CM47">
        <v>0.14707094547203159</v>
      </c>
      <c r="CN47">
        <v>0.2042874535847565</v>
      </c>
      <c r="CP47" t="e">
        <v>#NUM!</v>
      </c>
      <c r="CQ47" t="e">
        <v>#NUM!</v>
      </c>
      <c r="CR47">
        <v>6.9792169402668622E-2</v>
      </c>
      <c r="CS47">
        <v>7.2096550420625155E-2</v>
      </c>
      <c r="CT47">
        <v>7.2626810874176245E-2</v>
      </c>
      <c r="CU47">
        <v>7.4386362504394746E-2</v>
      </c>
      <c r="CV47">
        <v>8.0011479564277982E-2</v>
      </c>
      <c r="CW47">
        <v>8.6192574656479989E-2</v>
      </c>
      <c r="CX47">
        <v>9.6327938392867546E-2</v>
      </c>
      <c r="CY47">
        <v>0.10502269828924375</v>
      </c>
      <c r="CZ47">
        <v>0.11909609343452196</v>
      </c>
    </row>
    <row r="48" spans="2:104" ht="14.4">
      <c r="B48" s="192" t="s">
        <v>130</v>
      </c>
      <c r="C48" s="193"/>
      <c r="D48" s="194" t="str">
        <f>D24</f>
        <v>localInCross1Y#0003</v>
      </c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2.4016427161062906E-2</v>
      </c>
      <c r="M48" s="92" t="e">
        <f>_xll.qlBlackFormulaImpliedStdDev("Call",M$36,$W40,M32)/SQRT(($J48-$D$2)/365)</f>
        <v>#NUM!</v>
      </c>
      <c r="N48" s="92">
        <f>_xll.qlBlackFormulaImpliedStdDev("Call",N$36,$W40,N32)/SQRT(($J48-$D$2)/365)</f>
        <v>1.4139230452680417E-2</v>
      </c>
      <c r="O48" s="92">
        <f>_xll.qlBlackFormulaImpliedStdDev("Call",O$36,$W40,O32)/SQRT(($J48-$D$2)/365)</f>
        <v>8.8908101667768448E-3</v>
      </c>
      <c r="P48" s="92" t="e">
        <f>_xll.qlBlackFormulaImpliedStdDev("Call",P$36,$W40,P32)/SQRT(($J48-$D$2)/365)</f>
        <v>#NUM!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150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  <c r="CD48">
        <v>9.7483649976691413E-4</v>
      </c>
      <c r="CE48">
        <v>2.3065021955468567E-3</v>
      </c>
      <c r="CF48">
        <v>4.0482284435874568E-3</v>
      </c>
      <c r="CG48">
        <v>8.7798879474859058E-3</v>
      </c>
      <c r="CH48">
        <v>1.5327797557324146E-2</v>
      </c>
      <c r="CI48">
        <v>2.7652428695575E-2</v>
      </c>
      <c r="CJ48">
        <v>5.1926180661149922E-2</v>
      </c>
      <c r="CK48">
        <v>7.5876251710841947E-2</v>
      </c>
      <c r="CL48">
        <v>0.11423169181793161</v>
      </c>
      <c r="CM48">
        <v>0.1485670916688675</v>
      </c>
      <c r="CN48">
        <v>0.20503509083599697</v>
      </c>
      <c r="CP48" t="e">
        <v>#NUM!</v>
      </c>
      <c r="CQ48">
        <v>7.328307913195474E-2</v>
      </c>
      <c r="CR48">
        <v>7.4313361204105602E-2</v>
      </c>
      <c r="CS48">
        <v>7.434579707790491E-2</v>
      </c>
      <c r="CT48">
        <v>7.4851878325844987E-2</v>
      </c>
      <c r="CU48">
        <v>7.6796983126470833E-2</v>
      </c>
      <c r="CV48">
        <v>8.1496417284154563E-2</v>
      </c>
      <c r="CW48">
        <v>8.6063832063290116E-2</v>
      </c>
      <c r="CX48">
        <v>9.3184922080577159E-2</v>
      </c>
      <c r="CY48">
        <v>9.9525871922860082E-2</v>
      </c>
      <c r="CZ48">
        <v>0.11096338744560165</v>
      </c>
    </row>
    <row r="49" spans="2:104">
      <c r="B49" s="179" t="s">
        <v>126</v>
      </c>
      <c r="C49" s="180"/>
      <c r="D49" s="181" t="str">
        <f>_xll.qlRealLocalCorrelationModel(D43,D44,C17:C18,D17:D18,D48)</f>
        <v>localCorrModel1y#0003</v>
      </c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2.0770324931871163E-2</v>
      </c>
      <c r="M49" s="95" t="e">
        <f>_xll.qlBlackFormulaImpliedStdDev("Call",M$36,$W41,M33)/SQRT(($J49-$D$2)/365)</f>
        <v>#NUM!</v>
      </c>
      <c r="N49" s="95">
        <f>_xll.qlBlackFormulaImpliedStdDev("Call",N$36,$W41,N33)/SQRT(($J49-$D$2)/365)</f>
        <v>1.2228147376763376E-2</v>
      </c>
      <c r="O49" s="95">
        <f>_xll.qlBlackFormulaImpliedStdDev("Call",O$36,$W41,O33)/SQRT(($J49-$D$2)/365)</f>
        <v>7.6891127407548131E-3</v>
      </c>
      <c r="P49" s="95" t="e">
        <f>_xll.qlBlackFormulaImpliedStdDev("Call",P$36,$W41,P33)/SQRT(($J49-$D$2)/365)</f>
        <v>#NUM!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151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  <c r="CD49">
        <v>1.9625591453975941E-3</v>
      </c>
      <c r="CE49">
        <v>4.0337868964467121E-3</v>
      </c>
      <c r="CF49">
        <v>6.4737174877104288E-3</v>
      </c>
      <c r="CG49">
        <v>1.2322795088906036E-2</v>
      </c>
      <c r="CH49">
        <v>1.9609424323172576E-2</v>
      </c>
      <c r="CI49">
        <v>3.238738722173197E-2</v>
      </c>
      <c r="CJ49">
        <v>5.6381201858186999E-2</v>
      </c>
      <c r="CK49">
        <v>7.9662439822135722E-2</v>
      </c>
      <c r="CL49">
        <v>0.11697041217230716</v>
      </c>
      <c r="CM49">
        <v>0.15059540917228101</v>
      </c>
      <c r="CN49">
        <v>0.20624804563165314</v>
      </c>
      <c r="CP49">
        <v>8.0385606727166187E-2</v>
      </c>
      <c r="CQ49">
        <v>7.853077957310943E-2</v>
      </c>
      <c r="CR49">
        <v>7.7223411708908937E-2</v>
      </c>
      <c r="CS49">
        <v>7.6519632846622498E-2</v>
      </c>
      <c r="CT49">
        <v>7.7001657609561264E-2</v>
      </c>
      <c r="CU49">
        <v>7.8889797243324622E-2</v>
      </c>
      <c r="CV49">
        <v>8.2990295665187147E-2</v>
      </c>
      <c r="CW49">
        <v>8.736190170671268E-2</v>
      </c>
      <c r="CX49">
        <v>9.4092388424113813E-2</v>
      </c>
      <c r="CY49">
        <v>9.9435250709239822E-2</v>
      </c>
      <c r="CZ49">
        <v>0.10837870737769682</v>
      </c>
    </row>
    <row r="50" spans="2:104">
      <c r="B50" s="195" t="s">
        <v>107</v>
      </c>
      <c r="C50" s="196"/>
      <c r="D50" s="197" t="str">
        <f>_xll.ohRangeRetrieveError(D49)</f>
        <v/>
      </c>
    </row>
    <row r="51" spans="2:104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  <c r="CP51" t="s">
        <v>31</v>
      </c>
    </row>
    <row r="52" spans="2:104">
      <c r="B52" s="284" t="s">
        <v>8</v>
      </c>
      <c r="C52" s="285" t="s">
        <v>104</v>
      </c>
      <c r="I52" s="54" t="s">
        <v>25</v>
      </c>
      <c r="J52" s="55" t="s">
        <v>30</v>
      </c>
      <c r="K52" s="55" t="s">
        <v>4</v>
      </c>
      <c r="L52" s="77">
        <f>L44</f>
        <v>0.87151206299808792</v>
      </c>
      <c r="M52" s="78">
        <f>M44</f>
        <v>0.90216284644338041</v>
      </c>
      <c r="N52" s="78">
        <f>N44</f>
        <v>0.92234769785879311</v>
      </c>
      <c r="O52" s="78">
        <f>O44</f>
        <v>0.95081286797024822</v>
      </c>
      <c r="P52" s="78">
        <f>P44</f>
        <v>0.97294871335629129</v>
      </c>
      <c r="Q52" s="78">
        <f>Q44</f>
        <v>1</v>
      </c>
      <c r="R52" s="78">
        <f>R44</f>
        <v>1.0371120792715558</v>
      </c>
      <c r="S52" s="78">
        <f>S44</f>
        <v>1.0668476834085139</v>
      </c>
      <c r="T52" s="78">
        <f>T44</f>
        <v>1.1095919855494891</v>
      </c>
      <c r="U52" s="78">
        <f>U44</f>
        <v>1.1457807621080653</v>
      </c>
      <c r="V52" s="67">
        <f>V44</f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  <c r="CP52">
        <v>0.87151206299808792</v>
      </c>
      <c r="CQ52">
        <v>0.90216284644338041</v>
      </c>
      <c r="CR52">
        <v>0.92234769785879311</v>
      </c>
      <c r="CS52">
        <v>0.95081286797024822</v>
      </c>
      <c r="CT52">
        <v>0.97294871335629129</v>
      </c>
      <c r="CU52">
        <v>1</v>
      </c>
      <c r="CV52">
        <v>1.0371120792715558</v>
      </c>
      <c r="CW52">
        <v>1.0668476834085139</v>
      </c>
      <c r="CX52">
        <v>1.1095919855494891</v>
      </c>
      <c r="CY52">
        <v>1.1457807621080653</v>
      </c>
      <c r="CZ52">
        <v>1.203642429536993</v>
      </c>
    </row>
    <row r="53" spans="2:104">
      <c r="B53" s="1" t="s">
        <v>8</v>
      </c>
      <c r="C53" s="2"/>
      <c r="D53" s="286" t="str">
        <f>IF(C52="multiasset",_xll.qlMultiAssetBSModel(,D4,C17:C18,D17:D18,C11:D12),D49)</f>
        <v>localCorrModel1y#0003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 t="e">
        <f>_xll.qlBlackFormulaImpliedStdDev("Put",R$44,$W37,R37)/SQRT(($J53-$D$2)/365)</f>
        <v>#NUM!</v>
      </c>
      <c r="S53" s="89" t="e">
        <f>_xll.qlBlackFormulaImpliedStdDev("Put",S$44,$W37,S37)/SQRT(($J53-$D$2)/365)</f>
        <v>#NUM!</v>
      </c>
      <c r="T53" s="89" t="e">
        <f>_xll.qlBlackFormulaImpliedStdDev("Put",T$44,$W37,T37)/SQRT(($J53-$D$2)/365)</f>
        <v>#NUM!</v>
      </c>
      <c r="U53" s="89">
        <f>_xll.qlBlackFormulaImpliedStdDev("Put",U$44,$W37,U37)/SQRT(($J53-$D$2)/365)</f>
        <v>7.0684581916585984E-2</v>
      </c>
      <c r="V53" s="90" t="e">
        <f>_xll.qlBlackFormulaImpliedStdDev("Put",V$44,$W37,V37)/SQRT(($J53-$D$2)/365)</f>
        <v>#NUM!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147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  <c r="CD53">
        <v>0.12758369709992137</v>
      </c>
      <c r="CE53">
        <v>0.10919891830204125</v>
      </c>
      <c r="CF53">
        <v>9.7577953128776665E-2</v>
      </c>
      <c r="CG53">
        <v>8.4256119980588531E-2</v>
      </c>
      <c r="CH53">
        <v>7.5670313155524374E-2</v>
      </c>
      <c r="CI53">
        <v>7.3613499831209045E-2</v>
      </c>
      <c r="CJ53">
        <v>8.6338656991597623E-2</v>
      </c>
      <c r="CK53">
        <v>0.10015627422952496</v>
      </c>
      <c r="CL53">
        <v>0.1185249378186182</v>
      </c>
      <c r="CM53">
        <v>0.13151869605217334</v>
      </c>
      <c r="CN53">
        <v>0.15773445456625759</v>
      </c>
      <c r="CP53">
        <v>0</v>
      </c>
      <c r="CQ53">
        <v>0.10631983559280782</v>
      </c>
      <c r="CR53">
        <v>9.9282377685321818E-2</v>
      </c>
      <c r="CS53">
        <v>8.4993168527983248E-2</v>
      </c>
      <c r="CT53">
        <v>7.5995996021023013E-2</v>
      </c>
      <c r="CU53">
        <v>7.3308218214352849E-2</v>
      </c>
      <c r="CV53">
        <v>8.6108363219646336E-2</v>
      </c>
      <c r="CW53">
        <v>9.9524781932737741E-2</v>
      </c>
      <c r="CX53">
        <v>0.11725303980384331</v>
      </c>
      <c r="CY53">
        <v>0.13416164246107928</v>
      </c>
      <c r="CZ53" t="e">
        <v>#NUM!</v>
      </c>
    </row>
    <row r="54" spans="2:104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 t="e">
        <f>_xll.qlBlackFormulaImpliedStdDev("Put",R$44,$W38,R38)/SQRT(($J54-$D$2)/365)</f>
        <v>#NUM!</v>
      </c>
      <c r="S54" s="92" t="e">
        <f>_xll.qlBlackFormulaImpliedStdDev("Put",S$44,$W38,S38)/SQRT(($J54-$D$2)/365)</f>
        <v>#NUM!</v>
      </c>
      <c r="T54" s="92" t="e">
        <f>_xll.qlBlackFormulaImpliedStdDev("Put",T$44,$W38,T38)/SQRT(($J54-$D$2)/365)</f>
        <v>#NUM!</v>
      </c>
      <c r="U54" s="92">
        <f>_xll.qlBlackFormulaImpliedStdDev("Put",U$44,$W38,U38)/SQRT(($J54-$D$2)/365)</f>
        <v>4.1030955141316001E-2</v>
      </c>
      <c r="V54" s="93" t="e">
        <f>_xll.qlBlackFormulaImpliedStdDev("Put",V$44,$W38,V38)/SQRT(($J54-$D$2)/365)</f>
        <v>#NUM!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148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  <c r="CD54">
        <v>0.10149095023936373</v>
      </c>
      <c r="CE54">
        <v>9.0070212200449765E-2</v>
      </c>
      <c r="CF54">
        <v>8.3734716628444339E-2</v>
      </c>
      <c r="CG54">
        <v>7.6407861056835932E-2</v>
      </c>
      <c r="CH54">
        <v>7.3473991950555956E-2</v>
      </c>
      <c r="CI54">
        <v>7.44469767211038E-2</v>
      </c>
      <c r="CJ54">
        <v>8.2737890962513314E-2</v>
      </c>
      <c r="CK54">
        <v>9.1434334546393173E-2</v>
      </c>
      <c r="CL54">
        <v>0.10389742666891837</v>
      </c>
      <c r="CM54">
        <v>0.11375426775246247</v>
      </c>
      <c r="CN54">
        <v>0.12883451496425133</v>
      </c>
      <c r="CP54">
        <v>0.10298037090272645</v>
      </c>
      <c r="CQ54">
        <v>9.1578412942620008E-2</v>
      </c>
      <c r="CR54">
        <v>8.4448489964134552E-2</v>
      </c>
      <c r="CS54">
        <v>7.6329956939478125E-2</v>
      </c>
      <c r="CT54">
        <v>7.3095352190460636E-2</v>
      </c>
      <c r="CU54">
        <v>7.456310259834896E-2</v>
      </c>
      <c r="CV54">
        <v>8.3454569782139276E-2</v>
      </c>
      <c r="CW54">
        <v>9.3605712824584963E-2</v>
      </c>
      <c r="CX54">
        <v>0.11090178999834115</v>
      </c>
      <c r="CY54">
        <v>0.12905559447118373</v>
      </c>
      <c r="CZ54">
        <v>0.15999074013020489</v>
      </c>
    </row>
    <row r="55" spans="2:104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 t="e">
        <f>_xll.qlBlackFormulaImpliedStdDev("Put",R$44,$W39,R39)/SQRT(($J55-$D$2)/365)</f>
        <v>#NUM!</v>
      </c>
      <c r="S55" s="92" t="e">
        <f>_xll.qlBlackFormulaImpliedStdDev("Put",S$44,$W39,S39)/SQRT(($J55-$D$2)/365)</f>
        <v>#NUM!</v>
      </c>
      <c r="T55" s="92" t="e">
        <f>_xll.qlBlackFormulaImpliedStdDev("Put",T$44,$W39,T39)/SQRT(($J55-$D$2)/365)</f>
        <v>#NUM!</v>
      </c>
      <c r="U55" s="92">
        <f>_xll.qlBlackFormulaImpliedStdDev("Put",U$44,$W39,U39)/SQRT(($J55-$D$2)/365)</f>
        <v>2.9172244612430287E-2</v>
      </c>
      <c r="V55" s="93" t="e">
        <f>_xll.qlBlackFormulaImpliedStdDev("Put",V$44,$W39,V39)/SQRT(($J55-$D$2)/365)</f>
        <v>#NUM!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149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  <c r="CD55">
        <v>8.9702693401723918E-2</v>
      </c>
      <c r="CE55">
        <v>8.4282642248807563E-2</v>
      </c>
      <c r="CF55">
        <v>8.0974186750296287E-2</v>
      </c>
      <c r="CG55">
        <v>7.7518988436806671E-2</v>
      </c>
      <c r="CH55">
        <v>7.6541018387378937E-2</v>
      </c>
      <c r="CI55">
        <v>7.7871628534234599E-2</v>
      </c>
      <c r="CJ55">
        <v>8.3212803196953636E-2</v>
      </c>
      <c r="CK55">
        <v>8.9211049597928527E-2</v>
      </c>
      <c r="CL55">
        <v>9.8552323552955581E-2</v>
      </c>
      <c r="CM55">
        <v>0.10650066375339334</v>
      </c>
      <c r="CN55">
        <v>0.11958269146137281</v>
      </c>
      <c r="CP55">
        <v>9.515652687955721E-2</v>
      </c>
      <c r="CQ55">
        <v>8.7766412011417924E-2</v>
      </c>
      <c r="CR55">
        <v>8.3334521627084837E-2</v>
      </c>
      <c r="CS55">
        <v>7.9011677831306013E-2</v>
      </c>
      <c r="CT55">
        <v>7.7678492310164812E-2</v>
      </c>
      <c r="CU55">
        <v>7.8809639743341944E-2</v>
      </c>
      <c r="CV55">
        <v>8.5390512393260662E-2</v>
      </c>
      <c r="CW55">
        <v>9.3644916498069955E-2</v>
      </c>
      <c r="CX55">
        <v>0.10878889919233804</v>
      </c>
      <c r="CY55">
        <v>0.12347765913119071</v>
      </c>
      <c r="CZ55">
        <v>0.14916774863949817</v>
      </c>
    </row>
    <row r="56" spans="2:104">
      <c r="B56" s="7" t="s">
        <v>10</v>
      </c>
      <c r="C56" s="31"/>
      <c r="D56" s="32" t="s">
        <v>253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 t="e">
        <f>_xll.qlBlackFormulaImpliedStdDev("Put",R$44,$W40,R40)/SQRT(($J56-$D$2)/365)</f>
        <v>#NUM!</v>
      </c>
      <c r="S56" s="92" t="e">
        <f>_xll.qlBlackFormulaImpliedStdDev("Put",S$44,$W40,S40)/SQRT(($J56-$D$2)/365)</f>
        <v>#NUM!</v>
      </c>
      <c r="T56" s="92" t="e">
        <f>_xll.qlBlackFormulaImpliedStdDev("Put",T$44,$W40,T40)/SQRT(($J56-$D$2)/365)</f>
        <v>#NUM!</v>
      </c>
      <c r="U56" s="92">
        <f>_xll.qlBlackFormulaImpliedStdDev("Put",U$44,$W40,U40)/SQRT(($J56-$D$2)/365)</f>
        <v>2.3819037984036607E-2</v>
      </c>
      <c r="V56" s="93" t="e">
        <f>_xll.qlBlackFormulaImpliedStdDev("Put",V$44,$W40,V40)/SQRT(($J56-$D$2)/365)</f>
        <v>#NUM!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150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  <c r="CD56">
        <v>8.6377316115008346E-2</v>
      </c>
      <c r="CE56">
        <v>8.2174438446653675E-2</v>
      </c>
      <c r="CF56">
        <v>7.9888492869255548E-2</v>
      </c>
      <c r="CG56">
        <v>7.8083059283994782E-2</v>
      </c>
      <c r="CH56">
        <v>7.8135243244114763E-2</v>
      </c>
      <c r="CI56">
        <v>7.9835382604655211E-2</v>
      </c>
      <c r="CJ56">
        <v>8.4319854386371004E-2</v>
      </c>
      <c r="CK56">
        <v>8.9043887559392076E-2</v>
      </c>
      <c r="CL56">
        <v>9.6592958825114747E-2</v>
      </c>
      <c r="CM56">
        <v>0.10311153449426666</v>
      </c>
      <c r="CN56">
        <v>0.11346837005399479</v>
      </c>
      <c r="CP56">
        <v>8.9318533531180425E-2</v>
      </c>
      <c r="CQ56">
        <v>8.4257763400135563E-2</v>
      </c>
      <c r="CR56">
        <v>8.1502179708054789E-2</v>
      </c>
      <c r="CS56">
        <v>7.9020418485904576E-2</v>
      </c>
      <c r="CT56">
        <v>7.8663141112068277E-2</v>
      </c>
      <c r="CU56">
        <v>8.0299767928440346E-2</v>
      </c>
      <c r="CV56">
        <v>8.5480191966238434E-2</v>
      </c>
      <c r="CW56">
        <v>9.1081796456198988E-2</v>
      </c>
      <c r="CX56">
        <v>0.10077816920405902</v>
      </c>
      <c r="CY56">
        <v>0.11038148850398168</v>
      </c>
      <c r="CZ56">
        <v>0.12851122591691058</v>
      </c>
    </row>
    <row r="57" spans="2:104">
      <c r="B57" s="7" t="s">
        <v>11</v>
      </c>
      <c r="C57" s="31"/>
      <c r="D57" s="9" t="str">
        <f>_xll.qlSchedule(,D2,D55,D56)</f>
        <v>obj_00411#0003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 t="e">
        <f>_xll.qlBlackFormulaImpliedStdDev("Put",R$44,$W41,R41)/SQRT(($J57-$D$2)/365)</f>
        <v>#NUM!</v>
      </c>
      <c r="S57" s="236" t="e">
        <f>_xll.qlBlackFormulaImpliedStdDev("Put",S$44,$W41,S41)/SQRT(($J57-$D$2)/365)</f>
        <v>#NUM!</v>
      </c>
      <c r="T57" s="236" t="e">
        <f>_xll.qlBlackFormulaImpliedStdDev("Put",T$44,$W41,T41)/SQRT(($J57-$D$2)/365)</f>
        <v>#NUM!</v>
      </c>
      <c r="U57" s="236">
        <f>_xll.qlBlackFormulaImpliedStdDev("Put",U$44,$W41,U41)/SQRT(($J57-$D$2)/365)</f>
        <v>2.0599615220664919E-2</v>
      </c>
      <c r="V57" s="237" t="e">
        <f>_xll.qlBlackFormulaImpliedStdDev("Put",V$44,$W41,V41)/SQRT(($J57-$D$2)/365)</f>
        <v>#NUM!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151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  <c r="CD57">
        <v>8.638020928716636E-2</v>
      </c>
      <c r="CE57">
        <v>8.2466937899769222E-2</v>
      </c>
      <c r="CF57">
        <v>8.0589225157057659E-2</v>
      </c>
      <c r="CG57">
        <v>7.9177394828569336E-2</v>
      </c>
      <c r="CH57">
        <v>7.933168931922141E-2</v>
      </c>
      <c r="CI57">
        <v>8.0997407620526082E-2</v>
      </c>
      <c r="CJ57">
        <v>8.522164679405822E-2</v>
      </c>
      <c r="CK57">
        <v>8.9572120826086121E-2</v>
      </c>
      <c r="CL57">
        <v>9.6447221240891959E-2</v>
      </c>
      <c r="CM57">
        <v>0.10247331397777561</v>
      </c>
      <c r="CN57">
        <v>0.11176999716721167</v>
      </c>
      <c r="CP57">
        <v>8.769336748829662E-2</v>
      </c>
      <c r="CQ57">
        <v>8.2905234136668116E-2</v>
      </c>
      <c r="CR57">
        <v>8.0526782700029026E-2</v>
      </c>
      <c r="CS57">
        <v>7.8958955321195082E-2</v>
      </c>
      <c r="CT57">
        <v>7.9121569143417808E-2</v>
      </c>
      <c r="CU57">
        <v>8.0901511731068632E-2</v>
      </c>
      <c r="CV57">
        <v>8.5231014582844322E-2</v>
      </c>
      <c r="CW57">
        <v>9.0052454426589462E-2</v>
      </c>
      <c r="CX57">
        <v>9.785779914674643E-2</v>
      </c>
      <c r="CY57">
        <v>0.10459610735050517</v>
      </c>
      <c r="CZ57">
        <v>0.11676175320186188</v>
      </c>
    </row>
    <row r="58" spans="2:104">
      <c r="B58" s="7" t="s">
        <v>12</v>
      </c>
      <c r="C58" s="31"/>
      <c r="D58" s="33">
        <v>40000</v>
      </c>
      <c r="L58" s="49">
        <f>L57</f>
        <v>0</v>
      </c>
      <c r="M58" s="49">
        <f>M57</f>
        <v>0</v>
      </c>
      <c r="N58" s="49">
        <f>N57</f>
        <v>0</v>
      </c>
      <c r="O58" s="49">
        <f>O57</f>
        <v>0</v>
      </c>
      <c r="P58" s="49">
        <f>P57</f>
        <v>0</v>
      </c>
      <c r="Q58" s="49">
        <f>Q57</f>
        <v>0</v>
      </c>
      <c r="R58" s="49">
        <f>R49</f>
        <v>0</v>
      </c>
      <c r="S58" s="49">
        <f>S49</f>
        <v>0</v>
      </c>
      <c r="T58" s="49">
        <f>T49</f>
        <v>0</v>
      </c>
      <c r="U58" s="49">
        <f>U49</f>
        <v>0</v>
      </c>
      <c r="V58" s="49">
        <f>V49</f>
        <v>0</v>
      </c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  <c r="CP58">
        <v>8.769336748829662E-2</v>
      </c>
      <c r="CQ58">
        <v>8.2905234136668116E-2</v>
      </c>
      <c r="CR58">
        <v>8.0526782700029026E-2</v>
      </c>
      <c r="CS58">
        <v>7.8958955321195082E-2</v>
      </c>
      <c r="CT58">
        <v>7.9121569143417808E-2</v>
      </c>
      <c r="CU58">
        <v>8.0901511731068632E-2</v>
      </c>
      <c r="CV58">
        <v>8.2990295665187147E-2</v>
      </c>
      <c r="CW58">
        <v>8.736190170671268E-2</v>
      </c>
      <c r="CX58">
        <v>9.4092388424113813E-2</v>
      </c>
      <c r="CY58">
        <v>9.9435250709239822E-2</v>
      </c>
      <c r="CZ58">
        <v>0.10837870737769682</v>
      </c>
    </row>
    <row r="59" spans="2:104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  <c r="CP59" t="s">
        <v>31</v>
      </c>
    </row>
    <row r="60" spans="2:104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>L52</f>
        <v>0.87151206299808792</v>
      </c>
      <c r="M60" s="78">
        <f>M52</f>
        <v>0.90216284644338041</v>
      </c>
      <c r="N60" s="78">
        <f>N52</f>
        <v>0.92234769785879311</v>
      </c>
      <c r="O60" s="78">
        <f>O52</f>
        <v>0.95081286797024822</v>
      </c>
      <c r="P60" s="78">
        <f>P52</f>
        <v>0.97294871335629129</v>
      </c>
      <c r="Q60" s="78">
        <f>Q52</f>
        <v>1</v>
      </c>
      <c r="R60" s="78">
        <f>R52</f>
        <v>1.0371120792715558</v>
      </c>
      <c r="S60" s="78">
        <f>S52</f>
        <v>1.0668476834085139</v>
      </c>
      <c r="T60" s="78">
        <f>T52</f>
        <v>1.1095919855494891</v>
      </c>
      <c r="U60" s="78">
        <f>U52</f>
        <v>1.1457807621080653</v>
      </c>
      <c r="V60" s="67">
        <f>V52</f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  <c r="CP60">
        <v>0.87151206299808792</v>
      </c>
      <c r="CQ60">
        <v>0.90216284644338041</v>
      </c>
      <c r="CR60">
        <v>0.92234769785879311</v>
      </c>
      <c r="CS60">
        <v>0.95081286797024822</v>
      </c>
      <c r="CT60">
        <v>0.97294871335629129</v>
      </c>
      <c r="CU60">
        <v>1</v>
      </c>
      <c r="CV60">
        <v>1.0371120792715558</v>
      </c>
      <c r="CW60">
        <v>1.0668476834085139</v>
      </c>
      <c r="CX60">
        <v>1.1095919855494891</v>
      </c>
      <c r="CY60">
        <v>1.1457807621080653</v>
      </c>
      <c r="CZ60">
        <v>1.203642429536993</v>
      </c>
    </row>
    <row r="61" spans="2:104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_xll.qlBlackVolTermStructureBlackVol(VolSurface_EURGBP!$C$32,$J61,L$60/$W37,TRUE)</f>
        <v>0.12014831118669253</v>
      </c>
      <c r="M61" s="89">
        <f>_xll.qlBlackVolTermStructureBlackVol(VolSurface_EURGBP!$C$32,$J61,M$60/$W37,TRUE)</f>
        <v>0.10467813682574384</v>
      </c>
      <c r="N61" s="89">
        <f>_xll.qlBlackVolTermStructureBlackVol(VolSurface_EURGBP!$C$32,$J61,N$60/$W37,TRUE)</f>
        <v>9.4894550880002024E-2</v>
      </c>
      <c r="O61" s="89">
        <f>_xll.qlBlackVolTermStructureBlackVol(VolSurface_EURGBP!$C$32,$J61,O$60/$W37,TRUE)</f>
        <v>8.2427040735771173E-2</v>
      </c>
      <c r="P61" s="89">
        <f>_xll.qlBlackVolTermStructureBlackVol(VolSurface_EURGBP!$C$32,$J61,P$60/$W37,TRUE)</f>
        <v>7.5424740493325274E-2</v>
      </c>
      <c r="Q61" s="89">
        <f>_xll.qlBlackVolTermStructureBlackVol(VolSurface_EURGBP!$C$32,$J61,Q$60/$W37,TRUE)</f>
        <v>7.4156369822302767E-2</v>
      </c>
      <c r="R61" s="89">
        <f>_xll.qlBlackVolTermStructureBlackVol(VolSurface_EURGBP!$C$32,$J61,R$60/$W37,TRUE)</f>
        <v>8.5753826275385983E-2</v>
      </c>
      <c r="S61" s="89">
        <f>_xll.qlBlackVolTermStructureBlackVol(VolSurface_EURGBP!$C$32,$J61,S$60/$W37,TRUE)</f>
        <v>9.8846783589976145E-2</v>
      </c>
      <c r="T61" s="89">
        <f>_xll.qlBlackVolTermStructureBlackVol(VolSurface_EURGBP!$C$32,$J61,T$60/$W37,TRUE)</f>
        <v>0.11785321368177587</v>
      </c>
      <c r="U61" s="89">
        <f>_xll.qlBlackVolTermStructureBlackVol(VolSurface_EURGBP!$C$32,$J61,U$60/$W37,TRUE)</f>
        <v>0.1331410672722465</v>
      </c>
      <c r="V61" s="90">
        <f>_xll.qlBlackVolTermStructureBlackVol(VolSurface_EURGBP!$C$32,$J61,V$60/$W37,TRUE)</f>
        <v>0.15583370309104472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147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  <c r="CD61">
        <v>0.12758369709985193</v>
      </c>
      <c r="CE61">
        <v>0.10919891830196801</v>
      </c>
      <c r="CF61">
        <v>9.7577953128685641E-2</v>
      </c>
      <c r="CG61">
        <v>8.4256119980458885E-2</v>
      </c>
      <c r="CH61">
        <v>7.567031315541467E-2</v>
      </c>
      <c r="CI61">
        <v>7.3610676560811508E-2</v>
      </c>
      <c r="CJ61">
        <v>8.6338656991913496E-2</v>
      </c>
      <c r="CK61">
        <v>0.10015627423005422</v>
      </c>
      <c r="CL61">
        <v>0.11852493782621105</v>
      </c>
      <c r="CM61">
        <v>0.13151869611237213</v>
      </c>
      <c r="CN61">
        <v>0.15773445472788503</v>
      </c>
      <c r="CP61">
        <v>0.12014831118703813</v>
      </c>
      <c r="CQ61">
        <v>0.10467813682602423</v>
      </c>
      <c r="CR61">
        <v>9.4894550880234824E-2</v>
      </c>
      <c r="CS61">
        <v>8.2427040735924356E-2</v>
      </c>
      <c r="CT61">
        <v>7.5424740493400491E-2</v>
      </c>
      <c r="CU61">
        <v>7.4156369822287543E-2</v>
      </c>
      <c r="CV61">
        <v>8.5753826275349804E-2</v>
      </c>
      <c r="CW61">
        <v>9.8846783589963363E-2</v>
      </c>
      <c r="CX61">
        <v>0.11785321368180297</v>
      </c>
      <c r="CY61">
        <v>0.13314106727230593</v>
      </c>
      <c r="CZ61">
        <v>0.15583370309115221</v>
      </c>
    </row>
    <row r="62" spans="2:104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_xll.qlBlackVolTermStructureBlackVol(VolSurface_EURGBP!$C$32,$J62,L$60/$W38,TRUE)</f>
        <v>9.9726170530673258E-2</v>
      </c>
      <c r="M62" s="92">
        <f>_xll.qlBlackVolTermStructureBlackVol(VolSurface_EURGBP!$C$32,$J62,M$60/$W38,TRUE)</f>
        <v>8.9570648998203981E-2</v>
      </c>
      <c r="N62" s="92">
        <f>_xll.qlBlackVolTermStructureBlackVol(VolSurface_EURGBP!$C$32,$J62,N$60/$W38,TRUE)</f>
        <v>8.3578509629164272E-2</v>
      </c>
      <c r="O62" s="92">
        <f>_xll.qlBlackVolTermStructureBlackVol(VolSurface_EURGBP!$C$32,$J62,O$60/$W38,TRUE)</f>
        <v>7.6926803462345317E-2</v>
      </c>
      <c r="P62" s="92">
        <f>_xll.qlBlackVolTermStructureBlackVol(VolSurface_EURGBP!$C$32,$J62,P$60/$W38,TRUE)</f>
        <v>7.4288313657404612E-2</v>
      </c>
      <c r="Q62" s="92">
        <f>_xll.qlBlackVolTermStructureBlackVol(VolSurface_EURGBP!$C$32,$J62,Q$60/$W38,TRUE)</f>
        <v>7.5357265045065402E-2</v>
      </c>
      <c r="R62" s="92">
        <f>_xll.qlBlackVolTermStructureBlackVol(VolSurface_EURGBP!$C$32,$J62,R$60/$W38,TRUE)</f>
        <v>8.3182193771791424E-2</v>
      </c>
      <c r="S62" s="92">
        <f>_xll.qlBlackVolTermStructureBlackVol(VolSurface_EURGBP!$C$32,$J62,S$60/$W38,TRUE)</f>
        <v>9.1805968209605265E-2</v>
      </c>
      <c r="T62" s="92">
        <f>_xll.qlBlackVolTermStructureBlackVol(VolSurface_EURGBP!$C$32,$J62,T$60/$W38,TRUE)</f>
        <v>0.10489570530780634</v>
      </c>
      <c r="U62" s="92">
        <f>_xll.qlBlackVolTermStructureBlackVol(VolSurface_EURGBP!$C$32,$J62,U$60/$W38,TRUE)</f>
        <v>0.11574785836000398</v>
      </c>
      <c r="V62" s="93">
        <f>_xll.qlBlackVolTermStructureBlackVol(VolSurface_EURGBP!$C$32,$J62,V$60/$W38,TRUE)</f>
        <v>0.13215198044248067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148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  <c r="CD62">
        <v>0.10110448714694377</v>
      </c>
      <c r="CE62">
        <v>9.0061853921165808E-2</v>
      </c>
      <c r="CF62">
        <v>8.3770376538151309E-2</v>
      </c>
      <c r="CG62">
        <v>7.6439076992783989E-2</v>
      </c>
      <c r="CH62">
        <v>7.3500633754755379E-2</v>
      </c>
      <c r="CI62">
        <v>7.4475591450459469E-2</v>
      </c>
      <c r="CJ62">
        <v>8.2792582111272744E-2</v>
      </c>
      <c r="CK62">
        <v>9.1555492089879814E-2</v>
      </c>
      <c r="CL62">
        <v>0.10430013646587877</v>
      </c>
      <c r="CM62">
        <v>0.1148262194054554</v>
      </c>
      <c r="CN62">
        <v>0.13298172351831036</v>
      </c>
      <c r="CP62">
        <v>9.9726170530589853E-2</v>
      </c>
      <c r="CQ62">
        <v>8.9570648998134175E-2</v>
      </c>
      <c r="CR62">
        <v>8.3578509629105305E-2</v>
      </c>
      <c r="CS62">
        <v>7.6926803462306098E-2</v>
      </c>
      <c r="CT62">
        <v>7.4288313657385044E-2</v>
      </c>
      <c r="CU62">
        <v>7.5357265045069913E-2</v>
      </c>
      <c r="CV62">
        <v>8.318219377181485E-2</v>
      </c>
      <c r="CW62">
        <v>9.1805968209634201E-2</v>
      </c>
      <c r="CX62">
        <v>0.10489570530783726</v>
      </c>
      <c r="CY62">
        <v>0.11574785836003487</v>
      </c>
      <c r="CZ62">
        <v>0.13215198044251009</v>
      </c>
    </row>
    <row r="63" spans="2:104">
      <c r="B63" s="10" t="s">
        <v>17</v>
      </c>
      <c r="C63" s="26"/>
      <c r="D63" s="218" t="str">
        <f>_xll.qlRealMCSimulation(,D53,B69:B161,B69:B161,D58,D59,D60,D61,D62)</f>
        <v>obj_00412#0003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_xll.qlBlackVolTermStructureBlackVol(VolSurface_EURGBP!$C$32,$J63,L$60/$W39,TRUE)</f>
        <v>9.121407417671934E-2</v>
      </c>
      <c r="M63" s="92">
        <f>_xll.qlBlackVolTermStructureBlackVol(VolSurface_EURGBP!$C$32,$J63,M$60/$W39,TRUE)</f>
        <v>8.4786061531095969E-2</v>
      </c>
      <c r="N63" s="92">
        <f>_xll.qlBlackVolTermStructureBlackVol(VolSurface_EURGBP!$C$32,$J63,N$60/$W39,TRUE)</f>
        <v>8.1367299558303713E-2</v>
      </c>
      <c r="O63" s="92">
        <f>_xll.qlBlackVolTermStructureBlackVol(VolSurface_EURGBP!$C$32,$J63,O$60/$W39,TRUE)</f>
        <v>7.8187334609904985E-2</v>
      </c>
      <c r="P63" s="92">
        <f>_xll.qlBlackVolTermStructureBlackVol(VolSurface_EURGBP!$C$32,$J63,P$60/$W39,TRUE)</f>
        <v>7.7445790619663779E-2</v>
      </c>
      <c r="Q63" s="92">
        <f>_xll.qlBlackVolTermStructureBlackVol(VolSurface_EURGBP!$C$32,$J63,Q$60/$W39,TRUE)</f>
        <v>7.8787763519221551E-2</v>
      </c>
      <c r="R63" s="92">
        <f>_xll.qlBlackVolTermStructureBlackVol(VolSurface_EURGBP!$C$32,$J63,R$60/$W39,TRUE)</f>
        <v>8.3830426350078383E-2</v>
      </c>
      <c r="S63" s="92">
        <f>_xll.qlBlackVolTermStructureBlackVol(VolSurface_EURGBP!$C$32,$J63,S$60/$W39,TRUE)</f>
        <v>8.9383978552919324E-2</v>
      </c>
      <c r="T63" s="92">
        <f>_xll.qlBlackVolTermStructureBlackVol(VolSurface_EURGBP!$C$32,$J63,T$60/$W39,TRUE)</f>
        <v>9.8230726572830732E-2</v>
      </c>
      <c r="U63" s="92">
        <f>_xll.qlBlackVolTermStructureBlackVol(VolSurface_EURGBP!$C$32,$J63,U$60/$W39,TRUE)</f>
        <v>0.10586121782122131</v>
      </c>
      <c r="V63" s="93">
        <f>_xll.qlBlackVolTermStructureBlackVol(VolSurface_EURGBP!$C$32,$J63,V$60/$W39,TRUE)</f>
        <v>0.11772403335814388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149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  <c r="CD63">
        <v>9.2934354059127394E-2</v>
      </c>
      <c r="CE63">
        <v>8.58511226428261E-2</v>
      </c>
      <c r="CF63">
        <v>8.1992271417005699E-2</v>
      </c>
      <c r="CG63">
        <v>7.8135418098000828E-2</v>
      </c>
      <c r="CH63">
        <v>7.7021217137279926E-2</v>
      </c>
      <c r="CI63">
        <v>7.8317068023034703E-2</v>
      </c>
      <c r="CJ63">
        <v>8.3789723611943617E-2</v>
      </c>
      <c r="CK63">
        <v>9.0054863698743368E-2</v>
      </c>
      <c r="CL63">
        <v>0.1001528639394091</v>
      </c>
      <c r="CM63">
        <v>0.10926582693725792</v>
      </c>
      <c r="CN63">
        <v>0.1255513769503038</v>
      </c>
      <c r="CP63">
        <v>9.1214074176713122E-2</v>
      </c>
      <c r="CQ63">
        <v>8.478606153108767E-2</v>
      </c>
      <c r="CR63">
        <v>8.136729955829447E-2</v>
      </c>
      <c r="CS63">
        <v>7.818733460989602E-2</v>
      </c>
      <c r="CT63">
        <v>7.7445790619656743E-2</v>
      </c>
      <c r="CU63">
        <v>7.8787763519219081E-2</v>
      </c>
      <c r="CV63">
        <v>8.3830426350083795E-2</v>
      </c>
      <c r="CW63">
        <v>8.9383978552930857E-2</v>
      </c>
      <c r="CX63">
        <v>9.8230726572849619E-2</v>
      </c>
      <c r="CY63">
        <v>0.10586121782124538</v>
      </c>
      <c r="CZ63">
        <v>0.11772403335817493</v>
      </c>
    </row>
    <row r="64" spans="2:104">
      <c r="B64" s="13" t="s">
        <v>18</v>
      </c>
      <c r="C64" s="24"/>
      <c r="D64" s="235" t="s">
        <v>256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_xll.qlBlackVolTermStructureBlackVol(VolSurface_EURGBP!$C$32,$J64,L$60/$W40,TRUE)</f>
        <v>8.7075540272062296E-2</v>
      </c>
      <c r="M64" s="92">
        <f>_xll.qlBlackVolTermStructureBlackVol(VolSurface_EURGBP!$C$32,$J64,M$60/$W40,TRUE)</f>
        <v>8.2488562854449055E-2</v>
      </c>
      <c r="N64" s="92">
        <f>_xll.qlBlackVolTermStructureBlackVol(VolSurface_EURGBP!$C$32,$J64,N$60/$W40,TRUE)</f>
        <v>8.0278223008513172E-2</v>
      </c>
      <c r="O64" s="92">
        <f>_xll.qlBlackVolTermStructureBlackVol(VolSurface_EURGBP!$C$32,$J64,O$60/$W40,TRUE)</f>
        <v>7.8594474077952933E-2</v>
      </c>
      <c r="P64" s="92">
        <f>_xll.qlBlackVolTermStructureBlackVol(VolSurface_EURGBP!$C$32,$J64,P$60/$W40,TRUE)</f>
        <v>7.8613655663537216E-2</v>
      </c>
      <c r="Q64" s="92">
        <f>_xll.qlBlackVolTermStructureBlackVol(VolSurface_EURGBP!$C$32,$J64,Q$60/$W40,TRUE)</f>
        <v>8.0185112419941543E-2</v>
      </c>
      <c r="R64" s="92">
        <f>_xll.qlBlackVolTermStructureBlackVol(VolSurface_EURGBP!$C$32,$J64,R$60/$W40,TRUE)</f>
        <v>8.4483015435280806E-2</v>
      </c>
      <c r="S64" s="92">
        <f>_xll.qlBlackVolTermStructureBlackVol(VolSurface_EURGBP!$C$32,$J64,S$60/$W40,TRUE)</f>
        <v>8.9004556059788797E-2</v>
      </c>
      <c r="T64" s="92">
        <f>_xll.qlBlackVolTermStructureBlackVol(VolSurface_EURGBP!$C$32,$J64,T$60/$W40,TRUE)</f>
        <v>9.6228176716798938E-2</v>
      </c>
      <c r="U64" s="92">
        <f>_xll.qlBlackVolTermStructureBlackVol(VolSurface_EURGBP!$C$32,$J64,U$60/$W40,TRUE)</f>
        <v>0.10253239532667176</v>
      </c>
      <c r="V64" s="93">
        <f>_xll.qlBlackVolTermStructureBlackVol(VolSurface_EURGBP!$C$32,$J64,V$60/$W40,TRUE)</f>
        <v>0.11245430417822148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150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  <c r="CD64">
        <v>8.7663267232894027E-2</v>
      </c>
      <c r="CE64">
        <v>8.2921436731814388E-2</v>
      </c>
      <c r="CF64">
        <v>8.0436103563794215E-2</v>
      </c>
      <c r="CG64">
        <v>7.8473557780589315E-2</v>
      </c>
      <c r="CH64">
        <v>7.8472930748923336E-2</v>
      </c>
      <c r="CI64">
        <v>8.0163304634766869E-2</v>
      </c>
      <c r="CJ64">
        <v>8.4717090079657345E-2</v>
      </c>
      <c r="CK64">
        <v>8.9567621237144096E-2</v>
      </c>
      <c r="CL64">
        <v>9.7441679271268206E-2</v>
      </c>
      <c r="CM64">
        <v>0.10441965760838201</v>
      </c>
      <c r="CN64">
        <v>0.11602073576191083</v>
      </c>
      <c r="CP64">
        <v>8.7075540272110979E-2</v>
      </c>
      <c r="CQ64">
        <v>8.2488562854483555E-2</v>
      </c>
      <c r="CR64">
        <v>8.0278223008537625E-2</v>
      </c>
      <c r="CS64">
        <v>7.8594474077963397E-2</v>
      </c>
      <c r="CT64">
        <v>7.8613655663538257E-2</v>
      </c>
      <c r="CU64">
        <v>8.0185112419934396E-2</v>
      </c>
      <c r="CV64">
        <v>8.4483015435269246E-2</v>
      </c>
      <c r="CW64">
        <v>8.9004556059777459E-2</v>
      </c>
      <c r="CX64">
        <v>9.6228176716790806E-2</v>
      </c>
      <c r="CY64">
        <v>0.10253239532666766</v>
      </c>
      <c r="CZ64">
        <v>0.11245430417822415</v>
      </c>
    </row>
    <row r="65" spans="2:104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_xll.qlBlackVolTermStructureBlackVol(VolSurface_EURGBP!$C$32,$J65,L$60/$W41,TRUE)</f>
        <v>8.6398845629197071E-2</v>
      </c>
      <c r="M65" s="95">
        <f>_xll.qlBlackVolTermStructureBlackVol(VolSurface_EURGBP!$C$32,$J65,M$60/$W41,TRUE)</f>
        <v>8.251309397062416E-2</v>
      </c>
      <c r="N65" s="95">
        <f>_xll.qlBlackVolTermStructureBlackVol(VolSurface_EURGBP!$C$32,$J65,N$60/$W41,TRUE)</f>
        <v>8.0731351593366613E-2</v>
      </c>
      <c r="O65" s="95">
        <f>_xll.qlBlackVolTermStructureBlackVol(VolSurface_EURGBP!$C$32,$J65,O$60/$W41,TRUE)</f>
        <v>7.9517968835842126E-2</v>
      </c>
      <c r="P65" s="95">
        <f>_xll.qlBlackVolTermStructureBlackVol(VolSurface_EURGBP!$C$32,$J65,P$60/$W41,TRUE)</f>
        <v>7.9722938058606432E-2</v>
      </c>
      <c r="Q65" s="95">
        <f>_xll.qlBlackVolTermStructureBlackVol(VolSurface_EURGBP!$C$32,$J65,Q$60/$W41,TRUE)</f>
        <v>8.1269363029003214E-2</v>
      </c>
      <c r="R65" s="95">
        <f>_xll.qlBlackVolTermStructureBlackVol(VolSurface_EURGBP!$C$32,$J65,R$60/$W41,TRUE)</f>
        <v>8.5185865900935659E-2</v>
      </c>
      <c r="S65" s="95">
        <f>_xll.qlBlackVolTermStructureBlackVol(VolSurface_EURGBP!$C$32,$J65,S$60/$W41,TRUE)</f>
        <v>8.925986812376209E-2</v>
      </c>
      <c r="T65" s="95">
        <f>_xll.qlBlackVolTermStructureBlackVol(VolSurface_EURGBP!$C$32,$J65,T$60/$W41,TRUE)</f>
        <v>9.5795165214728792E-2</v>
      </c>
      <c r="U65" s="95">
        <f>_xll.qlBlackVolTermStructureBlackVol(VolSurface_EURGBP!$C$32,$J65,U$60/$W41,TRUE)</f>
        <v>0.10153871577942293</v>
      </c>
      <c r="V65" s="96">
        <f>_xll.qlBlackVolTermStructureBlackVol(VolSurface_EURGBP!$C$32,$J65,V$60/$W41,TRUE)</f>
        <v>0.1106419237141483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151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  <c r="CD65">
        <v>8.6895497189437676E-2</v>
      </c>
      <c r="CE65">
        <v>8.2818748773385853E-2</v>
      </c>
      <c r="CF65">
        <v>8.0872196842636468E-2</v>
      </c>
      <c r="CG65">
        <v>7.9403852304488071E-2</v>
      </c>
      <c r="CH65">
        <v>7.9539808388126271E-2</v>
      </c>
      <c r="CI65">
        <v>8.120574250593901E-2</v>
      </c>
      <c r="CJ65">
        <v>8.5467643384970607E-2</v>
      </c>
      <c r="CK65">
        <v>8.9880082942777537E-2</v>
      </c>
      <c r="CL65">
        <v>9.6902774318528562E-2</v>
      </c>
      <c r="CM65">
        <v>0.10312233178568847</v>
      </c>
      <c r="CN65">
        <v>0.11291301445667123</v>
      </c>
      <c r="CP65">
        <v>8.6398845629215473E-2</v>
      </c>
      <c r="CQ65">
        <v>8.2513093970639162E-2</v>
      </c>
      <c r="CR65">
        <v>8.0731351593378908E-2</v>
      </c>
      <c r="CS65">
        <v>7.9517968835849828E-2</v>
      </c>
      <c r="CT65">
        <v>7.972293805861036E-2</v>
      </c>
      <c r="CU65">
        <v>8.1269363029002575E-2</v>
      </c>
      <c r="CV65">
        <v>8.5185865900929789E-2</v>
      </c>
      <c r="CW65">
        <v>8.9259868123753236E-2</v>
      </c>
      <c r="CX65">
        <v>9.5795165214716788E-2</v>
      </c>
      <c r="CY65">
        <v>0.10153871577940916</v>
      </c>
      <c r="CZ65">
        <v>0.11064192371413242</v>
      </c>
    </row>
    <row r="66" spans="2:104">
      <c r="B66" s="15" t="s">
        <v>20</v>
      </c>
      <c r="C66" s="26"/>
      <c r="D66" s="36" t="b">
        <f>IF(D65,_xll.qlRealMCSimulationCalcAssetAdjuster(D63,B69:B161,C17:C18,D64),"[DISABLED]")</f>
        <v>1</v>
      </c>
      <c r="CD66">
        <v>8.6895497189437676E-2</v>
      </c>
      <c r="CE66">
        <v>8.2818748773385853E-2</v>
      </c>
      <c r="CF66">
        <v>8.0872196842636468E-2</v>
      </c>
      <c r="CG66">
        <v>7.9403852304488071E-2</v>
      </c>
      <c r="CH66">
        <v>7.9539808388126271E-2</v>
      </c>
      <c r="CI66">
        <v>8.0997407620526082E-2</v>
      </c>
      <c r="CJ66">
        <v>8.522164679405822E-2</v>
      </c>
      <c r="CK66">
        <v>8.9572120826086121E-2</v>
      </c>
      <c r="CL66">
        <v>9.6447221240891959E-2</v>
      </c>
      <c r="CM66">
        <v>0.10247331397777561</v>
      </c>
      <c r="CN66">
        <v>0.11176999716721167</v>
      </c>
    </row>
    <row r="67" spans="2:104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  <c r="CP67" t="s">
        <v>31</v>
      </c>
    </row>
    <row r="68" spans="2:104">
      <c r="I68" s="54" t="s">
        <v>25</v>
      </c>
      <c r="J68" s="55" t="s">
        <v>30</v>
      </c>
      <c r="K68" s="55" t="s">
        <v>4</v>
      </c>
      <c r="L68" s="77">
        <f>L60</f>
        <v>0.87151206299808792</v>
      </c>
      <c r="M68" s="78">
        <f>M60</f>
        <v>0.90216284644338041</v>
      </c>
      <c r="N68" s="78">
        <f>N60</f>
        <v>0.92234769785879311</v>
      </c>
      <c r="O68" s="78">
        <f>O60</f>
        <v>0.95081286797024822</v>
      </c>
      <c r="P68" s="78">
        <f>P60</f>
        <v>0.97294871335629129</v>
      </c>
      <c r="Q68" s="78">
        <f>Q60</f>
        <v>1</v>
      </c>
      <c r="R68" s="78">
        <f>R60</f>
        <v>1.0371120792715558</v>
      </c>
      <c r="S68" s="78">
        <f>S60</f>
        <v>1.0668476834085139</v>
      </c>
      <c r="T68" s="78">
        <f>T60</f>
        <v>1.1095919855494891</v>
      </c>
      <c r="U68" s="78">
        <f>U60</f>
        <v>1.1457807621080653</v>
      </c>
      <c r="V68" s="67">
        <f>V60</f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  <c r="CP68">
        <v>0.87151206299808792</v>
      </c>
      <c r="CQ68">
        <v>0.90216284644338041</v>
      </c>
      <c r="CR68">
        <v>0.92234769785879311</v>
      </c>
      <c r="CS68">
        <v>0.95081286797024822</v>
      </c>
      <c r="CT68">
        <v>0.97294871335629129</v>
      </c>
      <c r="CU68">
        <v>1</v>
      </c>
      <c r="CV68">
        <v>1.0371120792715558</v>
      </c>
      <c r="CW68">
        <v>1.0668476834085139</v>
      </c>
      <c r="CX68">
        <v>1.1095919855494891</v>
      </c>
      <c r="CY68">
        <v>1.1457807621080653</v>
      </c>
      <c r="CZ68">
        <v>1.203642429536993</v>
      </c>
    </row>
    <row r="69" spans="2:104">
      <c r="B69">
        <f t="array" ref="B69:B791">(_xll.qlScheduleDates(D57)-D2)/365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0.15934101237199225</v>
      </c>
      <c r="M69" s="171">
        <f>_xll.qlLocalVTSLocalVol($G$26,$J69,M$68,TRUE)</f>
        <v>0.11919902212846142</v>
      </c>
      <c r="N69" s="171">
        <f>_xll.qlLocalVTSLocalVol($G$26,$J69,N$68,TRUE)</f>
        <v>9.4672150128347995E-2</v>
      </c>
      <c r="O69" s="171">
        <f>_xll.qlLocalVTSLocalVol($G$26,$J69,O$68,TRUE)</f>
        <v>6.4230112004694168E-2</v>
      </c>
      <c r="P69" s="171">
        <f>_xll.qlLocalVTSLocalVol($G$26,$J69,P$68,TRUE)</f>
        <v>4.7256642240939686E-2</v>
      </c>
      <c r="Q69" s="171">
        <f>_xll.qlLocalVTSLocalVol($G$26,$J69,Q$68,TRUE)</f>
        <v>4.335671020619955E-2</v>
      </c>
      <c r="R69" s="171">
        <f>_xll.qlLocalVTSLocalVol($G$26,$J69,R$68,TRUE)</f>
        <v>6.6945423783391342E-2</v>
      </c>
      <c r="S69" s="171">
        <f>_xll.qlLocalVTSLocalVol($G$26,$J69,S$68,TRUE)</f>
        <v>9.4482247274353906E-2</v>
      </c>
      <c r="T69" s="171">
        <f>_xll.qlLocalVTSLocalVol($G$26,$J69,T$68,TRUE)</f>
        <v>0.13618361476667806</v>
      </c>
      <c r="U69" s="171">
        <f>_xll.qlLocalVTSLocalVol($G$26,$J69,U$68,TRUE)</f>
        <v>0.17112876662431648</v>
      </c>
      <c r="V69" s="172">
        <f>_xll.qlLocalVTSLocalVol($G$26,$J69,V$68,TRUE)</f>
        <v>0.2249713962962327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0.12014831118703813</v>
      </c>
      <c r="CE69">
        <v>0.10467813682602423</v>
      </c>
      <c r="CF69">
        <v>9.4894550880234824E-2</v>
      </c>
      <c r="CG69">
        <v>8.2427040735924356E-2</v>
      </c>
      <c r="CH69">
        <v>7.5424740493400491E-2</v>
      </c>
      <c r="CI69">
        <v>7.4156369822287543E-2</v>
      </c>
      <c r="CJ69">
        <v>8.5753826275349804E-2</v>
      </c>
      <c r="CK69">
        <v>9.8846783589963363E-2</v>
      </c>
      <c r="CL69">
        <v>0.11785321368180297</v>
      </c>
      <c r="CM69">
        <v>0.13314106727230593</v>
      </c>
      <c r="CN69">
        <v>0.15583370309115221</v>
      </c>
      <c r="CP69">
        <v>0.15934101237278331</v>
      </c>
      <c r="CQ69">
        <v>0.11919902139391206</v>
      </c>
      <c r="CR69">
        <v>9.4672150548288092E-2</v>
      </c>
      <c r="CS69">
        <v>6.4230112860524699E-2</v>
      </c>
      <c r="CT69">
        <v>4.7256641121022583E-2</v>
      </c>
      <c r="CU69">
        <v>4.3356710206360706E-2</v>
      </c>
      <c r="CV69">
        <v>6.69454233590491E-2</v>
      </c>
      <c r="CW69">
        <v>9.4482246859751845E-2</v>
      </c>
      <c r="CX69">
        <v>0.13618361432452847</v>
      </c>
      <c r="CY69">
        <v>0.17112876662431648</v>
      </c>
      <c r="CZ69">
        <v>0.22497139558913265</v>
      </c>
    </row>
    <row r="70" spans="2:104">
      <c r="B70">
        <v>1.0958904109589041E-2</v>
      </c>
      <c r="D70">
        <f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0.15286510942618145</v>
      </c>
      <c r="M70" s="174">
        <f>_xll.qlLocalVTSLocalVol($G$26,$J70,M$68,TRUE)</f>
        <v>0.12141794895000857</v>
      </c>
      <c r="N70" s="174">
        <f>_xll.qlLocalVTSLocalVol($G$26,$J70,N$68,TRUE)</f>
        <v>0.10281774938115466</v>
      </c>
      <c r="O70" s="174">
        <f>_xll.qlLocalVTSLocalVol($G$26,$J70,O$68,TRUE)</f>
        <v>8.1283094189092034E-2</v>
      </c>
      <c r="P70" s="174">
        <f>_xll.qlLocalVTSLocalVol($G$26,$J70,P$68,TRUE)</f>
        <v>7.0768779364614565E-2</v>
      </c>
      <c r="Q70" s="174">
        <f>_xll.qlLocalVTSLocalVol($G$26,$J70,Q$68,TRUE)</f>
        <v>6.8480726777792961E-2</v>
      </c>
      <c r="R70" s="174">
        <f>_xll.qlLocalVTSLocalVol($G$26,$J70,R$68,TRUE)</f>
        <v>8.1458961365749788E-2</v>
      </c>
      <c r="S70" s="174">
        <f>_xll.qlLocalVTSLocalVol($G$26,$J70,S$68,TRUE)</f>
        <v>9.8323800721497448E-2</v>
      </c>
      <c r="T70" s="174">
        <f>_xll.qlLocalVTSLocalVol($G$26,$J70,T$68,TRUE)</f>
        <v>0.12557969038721503</v>
      </c>
      <c r="U70" s="174">
        <f>_xll.qlLocalVTSLocalVol($G$26,$J70,U$68,TRUE)</f>
        <v>0.14917585840533459</v>
      </c>
      <c r="V70" s="175">
        <f>_xll.qlLocalVTSLocalVol($G$26,$J70,V$68,TRUE)</f>
        <v>0.18613388186594912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9.9726170530589853E-2</v>
      </c>
      <c r="CE70">
        <v>8.9570648998134175E-2</v>
      </c>
      <c r="CF70">
        <v>8.3578509629105305E-2</v>
      </c>
      <c r="CG70">
        <v>7.6926803462306098E-2</v>
      </c>
      <c r="CH70">
        <v>7.4288313657385044E-2</v>
      </c>
      <c r="CI70">
        <v>7.5357265045069913E-2</v>
      </c>
      <c r="CJ70">
        <v>8.318219377181485E-2</v>
      </c>
      <c r="CK70">
        <v>9.1805968209634201E-2</v>
      </c>
      <c r="CL70">
        <v>0.10489570530783726</v>
      </c>
      <c r="CM70">
        <v>0.11574785836003487</v>
      </c>
      <c r="CN70">
        <v>0.13215198044251009</v>
      </c>
      <c r="CP70">
        <v>0.15286510968038938</v>
      </c>
      <c r="CQ70">
        <v>0.12141794895040556</v>
      </c>
      <c r="CR70">
        <v>0.10281774909291215</v>
      </c>
      <c r="CS70">
        <v>8.1283093779903892E-2</v>
      </c>
      <c r="CT70">
        <v>7.0768779364614565E-2</v>
      </c>
      <c r="CU70">
        <v>6.8480726777785508E-2</v>
      </c>
      <c r="CV70">
        <v>8.145895972807668E-2</v>
      </c>
      <c r="CW70">
        <v>9.832379905659254E-2</v>
      </c>
      <c r="CX70">
        <v>0.12557968953212534</v>
      </c>
      <c r="CY70">
        <v>0.14917586010508044</v>
      </c>
      <c r="CZ70">
        <v>0.18613388165880976</v>
      </c>
    </row>
    <row r="71" spans="2:104">
      <c r="B71">
        <v>2.1917808219178082E-2</v>
      </c>
      <c r="D71">
        <f>D70+$D$69</f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0.12028275398714228</v>
      </c>
      <c r="M71" s="174">
        <f>_xll.qlLocalVTSLocalVol($G$26,$J71,M$68,TRUE)</f>
        <v>0.10041519367994703</v>
      </c>
      <c r="N71" s="174">
        <f>_xll.qlLocalVTSLocalVol($G$26,$J71,N$68,TRUE)</f>
        <v>8.9144893305181327E-2</v>
      </c>
      <c r="O71" s="174">
        <f>_xll.qlLocalVTSLocalVol($G$26,$J71,O$68,TRUE)</f>
        <v>7.6980984280219447E-2</v>
      </c>
      <c r="P71" s="174">
        <f>_xll.qlLocalVTSLocalVol($G$26,$J71,P$68,TRUE)</f>
        <v>7.1810411554300985E-2</v>
      </c>
      <c r="Q71" s="174">
        <f>_xll.qlLocalVTSLocalVol($G$26,$J71,Q$68,TRUE)</f>
        <v>7.1787070186795102E-2</v>
      </c>
      <c r="R71" s="174">
        <f>_xll.qlLocalVTSLocalVol($G$26,$J71,R$68,TRUE)</f>
        <v>8.1616546930784767E-2</v>
      </c>
      <c r="S71" s="174">
        <f>_xll.qlLocalVTSLocalVol($G$26,$J71,S$68,TRUE)</f>
        <v>9.4320830094093033E-2</v>
      </c>
      <c r="T71" s="174">
        <f>_xll.qlLocalVTSLocalVol($G$26,$J71,T$68,TRUE)</f>
        <v>0.11540321576327313</v>
      </c>
      <c r="U71" s="174">
        <f>_xll.qlLocalVTSLocalVol($G$26,$J71,U$68,TRUE)</f>
        <v>0.13387718842345325</v>
      </c>
      <c r="V71" s="175">
        <f>_xll.qlLocalVTSLocalVol($G$26,$J71,V$68,TRUE)</f>
        <v>0.16286292432505525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9.1214074176713122E-2</v>
      </c>
      <c r="CE71">
        <v>8.478606153108767E-2</v>
      </c>
      <c r="CF71">
        <v>8.136729955829447E-2</v>
      </c>
      <c r="CG71">
        <v>7.818733460989602E-2</v>
      </c>
      <c r="CH71">
        <v>7.7445790619656743E-2</v>
      </c>
      <c r="CI71">
        <v>7.8787763519219081E-2</v>
      </c>
      <c r="CJ71">
        <v>8.3830426350083795E-2</v>
      </c>
      <c r="CK71">
        <v>8.9383978552930857E-2</v>
      </c>
      <c r="CL71">
        <v>9.8230726572849619E-2</v>
      </c>
      <c r="CM71">
        <v>0.10586121782124538</v>
      </c>
      <c r="CN71">
        <v>0.11772403335817493</v>
      </c>
      <c r="CP71">
        <v>0.12028275398763123</v>
      </c>
      <c r="CQ71">
        <v>0.10041519470988668</v>
      </c>
      <c r="CR71">
        <v>8.9144893102752004E-2</v>
      </c>
      <c r="CS71">
        <v>7.6980983594155436E-2</v>
      </c>
      <c r="CT71">
        <v>7.1810418123624417E-2</v>
      </c>
      <c r="CU71">
        <v>7.1787070187456808E-2</v>
      </c>
      <c r="CV71">
        <v>8.1616546930755998E-2</v>
      </c>
      <c r="CW71">
        <v>9.4320828766159659E-2</v>
      </c>
      <c r="CX71">
        <v>0.11540321618664542</v>
      </c>
      <c r="CY71">
        <v>0.13387718842385266</v>
      </c>
      <c r="CZ71">
        <v>0.16286292550216025</v>
      </c>
    </row>
    <row r="72" spans="2:104">
      <c r="B72">
        <v>3.287671232876712E-2</v>
      </c>
      <c r="D72">
        <f>D71+$D$69</f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0.11670896688953736</v>
      </c>
      <c r="M72" s="174">
        <f>_xll.qlLocalVTSLocalVol($G$26,$J72,M$68,TRUE)</f>
        <v>9.7959086776538501E-2</v>
      </c>
      <c r="N72" s="174">
        <f>_xll.qlLocalVTSLocalVol($G$26,$J72,N$68,TRUE)</f>
        <v>8.7621738942903996E-2</v>
      </c>
      <c r="O72" s="174">
        <f>_xll.qlLocalVTSLocalVol($G$26,$J72,O$68,TRUE)</f>
        <v>7.677065014778435E-2</v>
      </c>
      <c r="P72" s="174">
        <f>_xll.qlLocalVTSLocalVol($G$26,$J72,P$68,TRUE)</f>
        <v>7.216517254095918E-2</v>
      </c>
      <c r="Q72" s="174">
        <f>_xll.qlLocalVTSLocalVol($G$26,$J72,Q$68,TRUE)</f>
        <v>7.1681459081983173E-2</v>
      </c>
      <c r="R72" s="174">
        <f>_xll.qlLocalVTSLocalVol($G$26,$J72,R$68,TRUE)</f>
        <v>7.9074955035437863E-2</v>
      </c>
      <c r="S72" s="174">
        <f>_xll.qlLocalVTSLocalVol($G$26,$J72,S$68,TRUE)</f>
        <v>8.9387665568698135E-2</v>
      </c>
      <c r="T72" s="174">
        <f>_xll.qlLocalVTSLocalVol($G$26,$J72,T$68,TRUE)</f>
        <v>0.1074275143296131</v>
      </c>
      <c r="U72" s="174">
        <f>_xll.qlLocalVTSLocalVol($G$26,$J72,U$68,TRUE)</f>
        <v>0.12383534209672874</v>
      </c>
      <c r="V72" s="175">
        <f>_xll.qlLocalVTSLocalVol($G$26,$J72,V$68,TRUE)</f>
        <v>0.15028306482798859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8.7075540272110979E-2</v>
      </c>
      <c r="CE72">
        <v>8.2488562854483555E-2</v>
      </c>
      <c r="CF72">
        <v>8.0278223008537625E-2</v>
      </c>
      <c r="CG72">
        <v>7.8594474077963397E-2</v>
      </c>
      <c r="CH72">
        <v>7.8613655663538257E-2</v>
      </c>
      <c r="CI72">
        <v>8.0185112419934396E-2</v>
      </c>
      <c r="CJ72">
        <v>8.4483015435269246E-2</v>
      </c>
      <c r="CK72">
        <v>8.9004556059777459E-2</v>
      </c>
      <c r="CL72">
        <v>9.6228176716790806E-2</v>
      </c>
      <c r="CM72">
        <v>0.10253239532666766</v>
      </c>
      <c r="CN72">
        <v>0.11245430417822415</v>
      </c>
      <c r="CP72">
        <v>0.11670896688953736</v>
      </c>
      <c r="CQ72">
        <v>9.7959086190683914E-2</v>
      </c>
      <c r="CR72">
        <v>8.7621738942903996E-2</v>
      </c>
      <c r="CS72">
        <v>7.6770648217256807E-2</v>
      </c>
      <c r="CT72">
        <v>7.2165165194123762E-2</v>
      </c>
      <c r="CU72">
        <v>7.1681459080631282E-2</v>
      </c>
      <c r="CV72">
        <v>7.9074951080568556E-2</v>
      </c>
      <c r="CW72">
        <v>8.9387666715035133E-2</v>
      </c>
      <c r="CX72">
        <v>0.10742751677683138</v>
      </c>
      <c r="CY72">
        <v>0.1238353426685237</v>
      </c>
      <c r="CZ72">
        <v>0.15028306435039426</v>
      </c>
    </row>
    <row r="73" spans="2:104">
      <c r="B73">
        <v>4.3835616438356165E-2</v>
      </c>
      <c r="D73">
        <f>D72+$D$69</f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0.10957634552275038</v>
      </c>
      <c r="M73" s="177">
        <f>_xll.qlLocalVTSLocalVol($G$26,$J73,M$68,TRUE)</f>
        <v>9.4624530360026368E-2</v>
      </c>
      <c r="N73" s="177">
        <f>_xll.qlLocalVTSLocalVol($G$26,$J73,N$68,TRUE)</f>
        <v>8.6428977349940941E-2</v>
      </c>
      <c r="O73" s="177">
        <f>_xll.qlLocalVTSLocalVol($G$26,$J73,O$68,TRUE)</f>
        <v>7.7909269384698401E-2</v>
      </c>
      <c r="P73" s="177">
        <f>_xll.qlLocalVTSLocalVol($G$26,$J73,P$68,TRUE)</f>
        <v>7.4343153679219981E-2</v>
      </c>
      <c r="Q73" s="177">
        <f>_xll.qlLocalVTSLocalVol($G$26,$J73,Q$68,TRUE)</f>
        <v>7.3991557546274705E-2</v>
      </c>
      <c r="R73" s="177">
        <f>_xll.qlLocalVTSLocalVol($G$26,$J73,R$68,TRUE)</f>
        <v>7.9754437767726838E-2</v>
      </c>
      <c r="S73" s="177">
        <f>_xll.qlLocalVTSLocalVol($G$26,$J73,S$68,TRUE)</f>
        <v>8.7839696103589646E-2</v>
      </c>
      <c r="T73" s="177">
        <f>_xll.qlLocalVTSLocalVol($G$26,$J73,T$68,TRUE)</f>
        <v>0.10205718318138317</v>
      </c>
      <c r="U73" s="177">
        <f>_xll.qlLocalVTSLocalVol($G$26,$J73,U$68,TRUE)</f>
        <v>0.11500117935608489</v>
      </c>
      <c r="V73" s="178">
        <f>_xll.qlLocalVTSLocalVol($G$26,$J73,V$68,TRUE)</f>
        <v>0.13580915011206965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8.6398845629215473E-2</v>
      </c>
      <c r="CE73">
        <v>8.2513093970639162E-2</v>
      </c>
      <c r="CF73">
        <v>8.0731351593378908E-2</v>
      </c>
      <c r="CG73">
        <v>7.9517968835849828E-2</v>
      </c>
      <c r="CH73">
        <v>7.972293805861036E-2</v>
      </c>
      <c r="CI73">
        <v>8.1269363029002575E-2</v>
      </c>
      <c r="CJ73">
        <v>8.5185865900929789E-2</v>
      </c>
      <c r="CK73">
        <v>8.9259868123753236E-2</v>
      </c>
      <c r="CL73">
        <v>9.5795165214716788E-2</v>
      </c>
      <c r="CM73">
        <v>0.10153871577940916</v>
      </c>
      <c r="CN73">
        <v>0.11064192371413242</v>
      </c>
      <c r="CP73">
        <v>0.10957634573772355</v>
      </c>
      <c r="CQ73">
        <v>9.4624528543282016E-2</v>
      </c>
      <c r="CR73">
        <v>8.6428976365395982E-2</v>
      </c>
      <c r="CS73">
        <v>7.7909269384724159E-2</v>
      </c>
      <c r="CT73">
        <v>7.4343175964198455E-2</v>
      </c>
      <c r="CU73">
        <v>7.3991559332113294E-2</v>
      </c>
      <c r="CV73">
        <v>7.9754450555332923E-2</v>
      </c>
      <c r="CW73">
        <v>8.7839690807626547E-2</v>
      </c>
      <c r="CX73">
        <v>0.1020571810388593</v>
      </c>
      <c r="CY73">
        <v>0.11500118615377665</v>
      </c>
      <c r="CZ73">
        <v>0.13580915050672401</v>
      </c>
    </row>
    <row r="74" spans="2:104">
      <c r="B74">
        <v>5.4794520547945202E-2</v>
      </c>
      <c r="D74">
        <f>D73+$D$69</f>
        <v>7.4999999999999997E-2</v>
      </c>
    </row>
    <row r="75" spans="2:104">
      <c r="B75">
        <v>6.575342465753424E-2</v>
      </c>
      <c r="D75">
        <f>D74+$D$69</f>
        <v>8.7499999999999994E-2</v>
      </c>
      <c r="CD75" t="s">
        <v>31</v>
      </c>
    </row>
    <row r="76" spans="2:104">
      <c r="B76">
        <v>7.6712328767123292E-2</v>
      </c>
      <c r="D76">
        <f>D75+$D$69</f>
        <v>9.9999999999999992E-2</v>
      </c>
      <c r="I76" t="s">
        <v>153</v>
      </c>
      <c r="J76">
        <v>0.99999889661383001</v>
      </c>
      <c r="CD76">
        <v>0.87151206299808792</v>
      </c>
      <c r="CE76">
        <v>0.90216284644338041</v>
      </c>
      <c r="CF76">
        <v>0.92234769785879311</v>
      </c>
      <c r="CG76">
        <v>0.95081286797024822</v>
      </c>
      <c r="CH76">
        <v>0.97294871335629129</v>
      </c>
      <c r="CI76">
        <v>1</v>
      </c>
      <c r="CJ76">
        <v>1.0371120792715558</v>
      </c>
      <c r="CK76">
        <v>1.0668476834085139</v>
      </c>
      <c r="CL76">
        <v>1.1095919855494891</v>
      </c>
      <c r="CM76">
        <v>1.1457807621080653</v>
      </c>
      <c r="CN76">
        <v>1.203642429536993</v>
      </c>
    </row>
    <row r="77" spans="2:104">
      <c r="B77">
        <v>8.7671232876712329E-2</v>
      </c>
      <c r="D77">
        <f>D76+$D$69</f>
        <v>0.11249999999999999</v>
      </c>
      <c r="I77" t="s">
        <v>79</v>
      </c>
      <c r="J77">
        <v>0.95068493150684896</v>
      </c>
      <c r="K77" s="233">
        <f>ValuationDate!C2+VanillasCross1Y!J77*365</f>
        <v>43365</v>
      </c>
      <c r="L77" s="233">
        <f>_xll.qlCalendarAdjust("NullCalendar",K77,"Following")</f>
        <v>43365</v>
      </c>
      <c r="CD77">
        <v>0.15934101237278331</v>
      </c>
      <c r="CE77">
        <v>0.11919902139391206</v>
      </c>
      <c r="CF77">
        <v>9.4672150548288092E-2</v>
      </c>
      <c r="CG77">
        <v>6.4230112860524699E-2</v>
      </c>
      <c r="CH77">
        <v>4.7256641121022583E-2</v>
      </c>
      <c r="CI77">
        <v>4.3356710206360706E-2</v>
      </c>
      <c r="CJ77">
        <v>6.69454233590491E-2</v>
      </c>
      <c r="CK77">
        <v>9.4482246859751845E-2</v>
      </c>
      <c r="CL77">
        <v>0.13618361432452847</v>
      </c>
      <c r="CM77">
        <v>0.17112876662431648</v>
      </c>
      <c r="CN77">
        <v>0.22497139558913265</v>
      </c>
    </row>
    <row r="78" spans="2:104">
      <c r="B78">
        <v>9.8630136986301367E-2</v>
      </c>
      <c r="D78">
        <f>D77+$D$69</f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  <c r="CD78">
        <v>0.15286510968038938</v>
      </c>
      <c r="CE78">
        <v>0.12141794895040556</v>
      </c>
      <c r="CF78">
        <v>0.10281774909291215</v>
      </c>
      <c r="CG78">
        <v>8.1283093779903892E-2</v>
      </c>
      <c r="CH78">
        <v>7.0768779364614565E-2</v>
      </c>
      <c r="CI78">
        <v>6.8480726777785508E-2</v>
      </c>
      <c r="CJ78">
        <v>8.145895972807668E-2</v>
      </c>
      <c r="CK78">
        <v>9.832379905659254E-2</v>
      </c>
      <c r="CL78">
        <v>0.12557968953212534</v>
      </c>
      <c r="CM78">
        <v>0.14917586010508044</v>
      </c>
      <c r="CN78">
        <v>0.18613388165880976</v>
      </c>
    </row>
    <row r="79" spans="2:104">
      <c r="B79">
        <v>0.1095890410958904</v>
      </c>
      <c r="D79">
        <f>D78+$D$69</f>
        <v>0.13749999999999998</v>
      </c>
      <c r="I79" t="s">
        <v>110</v>
      </c>
      <c r="J79" t="str">
        <f>D17</f>
        <v>obj_00409#0003</v>
      </c>
      <c r="K79" t="str">
        <f>D18</f>
        <v>obj_0040a#0003</v>
      </c>
      <c r="L79" t="str">
        <f>D47</f>
        <v>obj_0040b#0003</v>
      </c>
      <c r="CD79">
        <v>0.12028275398763123</v>
      </c>
      <c r="CE79">
        <v>0.10041519470988668</v>
      </c>
      <c r="CF79">
        <v>8.9144893102752004E-2</v>
      </c>
      <c r="CG79">
        <v>7.6980983594155436E-2</v>
      </c>
      <c r="CH79">
        <v>7.1810418123624417E-2</v>
      </c>
      <c r="CI79">
        <v>7.1787070187456808E-2</v>
      </c>
      <c r="CJ79">
        <v>8.1616546930755998E-2</v>
      </c>
      <c r="CK79">
        <v>9.4320828766159659E-2</v>
      </c>
      <c r="CL79">
        <v>0.11540321618664542</v>
      </c>
      <c r="CM79">
        <v>0.13387718842385266</v>
      </c>
      <c r="CN79">
        <v>0.16286292550216025</v>
      </c>
    </row>
    <row r="80" spans="2:104">
      <c r="B80">
        <v>0.12054794520547946</v>
      </c>
      <c r="D80">
        <f>D79+$D$69</f>
        <v>0.15</v>
      </c>
      <c r="I80" t="s">
        <v>154</v>
      </c>
      <c r="J80" t="str">
        <f>_xll.qlLocalVTSFromGBSProcess(,J79)</f>
        <v>obj_00413#0003</v>
      </c>
      <c r="K80" t="str">
        <f>_xll.qlLocalVTSFromGBSProcess(,K79)</f>
        <v>obj_00414#0003</v>
      </c>
      <c r="L80" t="str">
        <f>_xll.qlLocalVTSFromGBSProcess(,L79)</f>
        <v>obj_00415#0005</v>
      </c>
      <c r="CD80">
        <v>0.11670896688953736</v>
      </c>
      <c r="CE80">
        <v>9.7959086190683914E-2</v>
      </c>
      <c r="CF80">
        <v>8.7621738942903996E-2</v>
      </c>
      <c r="CG80">
        <v>7.6770648217256807E-2</v>
      </c>
      <c r="CH80">
        <v>7.2165165194123762E-2</v>
      </c>
      <c r="CI80">
        <v>7.1681459080631282E-2</v>
      </c>
      <c r="CJ80">
        <v>7.9074951080568556E-2</v>
      </c>
      <c r="CK80">
        <v>8.9387666715035133E-2</v>
      </c>
      <c r="CL80">
        <v>0.10742751677683138</v>
      </c>
      <c r="CM80">
        <v>0.1238353426685237</v>
      </c>
      <c r="CN80">
        <v>0.15028306435039426</v>
      </c>
    </row>
    <row r="81" spans="2:92">
      <c r="B81">
        <v>0.13150684931506848</v>
      </c>
      <c r="D81">
        <f>D80+$D$69</f>
        <v>0.16250000000000001</v>
      </c>
      <c r="I81" t="s">
        <v>136</v>
      </c>
      <c r="J81">
        <f>_xll.qlLocalVTSLocalVol(J80,$L77,$J$76,TRUE)</f>
        <v>7.2960204977697091E-2</v>
      </c>
      <c r="K81">
        <f>_xll.qlLocalVTSLocalVol(K80,$L77,$J$76,TRUE)</f>
        <v>7.7406031446001541E-2</v>
      </c>
      <c r="L81">
        <f>_xll.qlLocalVTSLocalVol(L80,$L77,$J$76,TRUE)</f>
        <v>8.0075562371780318E-2</v>
      </c>
      <c r="CD81">
        <v>0.10957634573772355</v>
      </c>
      <c r="CE81">
        <v>9.4624528543282016E-2</v>
      </c>
      <c r="CF81">
        <v>8.6428976365395982E-2</v>
      </c>
      <c r="CG81">
        <v>7.7909269384724159E-2</v>
      </c>
      <c r="CH81">
        <v>7.4343175964198455E-2</v>
      </c>
      <c r="CI81">
        <v>7.3991559332113294E-2</v>
      </c>
      <c r="CJ81">
        <v>7.9754450555332923E-2</v>
      </c>
      <c r="CK81">
        <v>8.7839690807626547E-2</v>
      </c>
      <c r="CL81">
        <v>0.1020571810388593</v>
      </c>
      <c r="CM81">
        <v>0.11500118615377665</v>
      </c>
      <c r="CN81">
        <v>0.13580915050672401</v>
      </c>
    </row>
    <row r="82" spans="2:92">
      <c r="B82">
        <v>0.14246575342465753</v>
      </c>
      <c r="D82">
        <f>D81+$D$69</f>
        <v>0.17500000000000002</v>
      </c>
      <c r="K82" t="str">
        <f>_xll.ohRangeRetrieveError(K81)</f>
        <v/>
      </c>
    </row>
    <row r="83" spans="2:92">
      <c r="B83">
        <v>0.15342465753424658</v>
      </c>
      <c r="D83">
        <f>D82+$D$69</f>
        <v>0.18750000000000003</v>
      </c>
    </row>
    <row r="84" spans="2:92">
      <c r="B84">
        <v>0.16438356164383561</v>
      </c>
      <c r="D84">
        <f>D83+$D$69</f>
        <v>0.20000000000000004</v>
      </c>
      <c r="BO84" t="s">
        <v>245</v>
      </c>
      <c r="CD84" t="s">
        <v>246</v>
      </c>
    </row>
    <row r="85" spans="2:92">
      <c r="B85">
        <v>0.17534246575342466</v>
      </c>
      <c r="D85">
        <f>D84+$D$69</f>
        <v>0.21250000000000005</v>
      </c>
      <c r="BO85">
        <v>0.87151206299808792</v>
      </c>
      <c r="BP85">
        <v>0.90216284644338041</v>
      </c>
      <c r="BQ85">
        <v>0.92234769785879311</v>
      </c>
      <c r="BR85">
        <v>0.95081286797024822</v>
      </c>
      <c r="BS85">
        <v>0.97294871335629129</v>
      </c>
      <c r="BT85">
        <v>1</v>
      </c>
      <c r="BU85">
        <v>1.0371120792715558</v>
      </c>
      <c r="BV85">
        <v>1.0668476834085139</v>
      </c>
      <c r="BW85">
        <v>1.1095919855494891</v>
      </c>
      <c r="BX85">
        <v>1.1457807621080653</v>
      </c>
      <c r="BY85">
        <v>1.203642429536993</v>
      </c>
      <c r="CD85">
        <v>0.87151206299808792</v>
      </c>
      <c r="CE85">
        <v>0.90216284644338041</v>
      </c>
      <c r="CF85">
        <v>0.92234769785879311</v>
      </c>
      <c r="CG85">
        <v>0.95081286797024822</v>
      </c>
      <c r="CH85">
        <v>0.97294871335629129</v>
      </c>
      <c r="CI85">
        <v>1</v>
      </c>
      <c r="CJ85">
        <v>1.0371120792715558</v>
      </c>
      <c r="CK85">
        <v>1.0668476834085139</v>
      </c>
      <c r="CL85">
        <v>1.1095919855494891</v>
      </c>
      <c r="CM85">
        <v>1.1457807621080653</v>
      </c>
      <c r="CN85">
        <v>1.203642429536993</v>
      </c>
    </row>
    <row r="86" spans="2:92">
      <c r="B86">
        <v>0.18630136986301371</v>
      </c>
      <c r="D86">
        <f>D85+$D$69</f>
        <v>0.22500000000000006</v>
      </c>
      <c r="BO86">
        <v>0.12205593652226326</v>
      </c>
      <c r="BP86">
        <v>0.10645801496859955</v>
      </c>
      <c r="BQ86">
        <v>9.5722390659945589E-2</v>
      </c>
      <c r="BR86">
        <v>8.3283322123699488E-2</v>
      </c>
      <c r="BS86">
        <v>7.5369616121493427E-2</v>
      </c>
      <c r="BT86">
        <v>7.3633499264315339E-2</v>
      </c>
      <c r="BU86">
        <v>8.5814713575226381E-2</v>
      </c>
      <c r="BV86">
        <v>9.9402196992684197E-2</v>
      </c>
      <c r="BW86">
        <v>0.11741022750495174</v>
      </c>
      <c r="BX86">
        <v>0.13047981553693663</v>
      </c>
      <c r="BY86">
        <v>0.15742308163474103</v>
      </c>
      <c r="CD86" t="e">
        <v>#NUM!</v>
      </c>
      <c r="CE86">
        <v>0.10086259322085928</v>
      </c>
      <c r="CF86">
        <v>9.7778125717532305E-2</v>
      </c>
      <c r="CG86">
        <v>8.4068414266657343E-2</v>
      </c>
      <c r="CH86">
        <v>7.5571524692862796E-2</v>
      </c>
      <c r="CI86">
        <v>7.329326687687554E-2</v>
      </c>
      <c r="CJ86">
        <v>8.5394139684617218E-2</v>
      </c>
      <c r="CK86">
        <v>9.8697273655977885E-2</v>
      </c>
      <c r="CL86">
        <v>0.11590117411966319</v>
      </c>
      <c r="CM86">
        <v>0.13152489491981584</v>
      </c>
      <c r="CN86">
        <v>0</v>
      </c>
    </row>
    <row r="87" spans="2:92">
      <c r="B87">
        <v>0.19726027397260273</v>
      </c>
      <c r="D87">
        <f>D86+$D$69</f>
        <v>0.23750000000000007</v>
      </c>
      <c r="BO87">
        <v>0.10049493708162772</v>
      </c>
      <c r="BP87">
        <v>8.9428780555420528E-2</v>
      </c>
      <c r="BQ87">
        <v>8.3314024993980967E-2</v>
      </c>
      <c r="BR87">
        <v>7.6258366412257472E-2</v>
      </c>
      <c r="BS87">
        <v>7.3514235142201331E-2</v>
      </c>
      <c r="BT87">
        <v>7.4502763729211358E-2</v>
      </c>
      <c r="BU87">
        <v>8.2573855190449033E-2</v>
      </c>
      <c r="BV87">
        <v>9.1093226042628289E-2</v>
      </c>
      <c r="BW87">
        <v>0.10343008584432478</v>
      </c>
      <c r="BX87">
        <v>0.11283659847425452</v>
      </c>
      <c r="BY87">
        <v>0.12737735735573369</v>
      </c>
      <c r="CD87" t="e">
        <v>#NUM!</v>
      </c>
      <c r="CE87">
        <v>5.1669869793872183E-2</v>
      </c>
      <c r="CF87">
        <v>7.7085447631053058E-2</v>
      </c>
      <c r="CG87">
        <v>7.4010122771989581E-2</v>
      </c>
      <c r="CH87">
        <v>7.1937174098115023E-2</v>
      </c>
      <c r="CI87">
        <v>7.3638213244994088E-2</v>
      </c>
      <c r="CJ87">
        <v>8.1943739298417959E-2</v>
      </c>
      <c r="CK87">
        <v>9.0552883164886688E-2</v>
      </c>
      <c r="CL87">
        <v>0.1036861242454985</v>
      </c>
      <c r="CM87">
        <v>0.11645089207327752</v>
      </c>
      <c r="CN87">
        <v>0.13660395207168177</v>
      </c>
    </row>
    <row r="88" spans="2:92">
      <c r="B88">
        <v>0.20821917808219179</v>
      </c>
      <c r="D88">
        <f>D87+$D$69</f>
        <v>0.25000000000000006</v>
      </c>
      <c r="BO88">
        <v>8.7631827923438266E-2</v>
      </c>
      <c r="BP88">
        <v>8.3444553087721932E-2</v>
      </c>
      <c r="BQ88">
        <v>8.0519458955706141E-2</v>
      </c>
      <c r="BR88">
        <v>7.7453598641668939E-2</v>
      </c>
      <c r="BS88">
        <v>7.6627942868500346E-2</v>
      </c>
      <c r="BT88">
        <v>7.7996909469116471E-2</v>
      </c>
      <c r="BU88">
        <v>8.3187617487233328E-2</v>
      </c>
      <c r="BV88">
        <v>8.9039190006490826E-2</v>
      </c>
      <c r="BW88">
        <v>9.812595796864311E-2</v>
      </c>
      <c r="BX88">
        <v>0.10599838529655126</v>
      </c>
      <c r="BY88">
        <v>0.11848241509444252</v>
      </c>
      <c r="CD88" t="e">
        <v>#NUM!</v>
      </c>
      <c r="CE88" t="e">
        <v>#NUM!</v>
      </c>
      <c r="CF88">
        <v>6.9723083115315332E-2</v>
      </c>
      <c r="CG88">
        <v>7.2374752962592867E-2</v>
      </c>
      <c r="CH88">
        <v>7.2872400158313672E-2</v>
      </c>
      <c r="CI88">
        <v>7.471722956553048E-2</v>
      </c>
      <c r="CJ88">
        <v>8.0274201373938314E-2</v>
      </c>
      <c r="CK88">
        <v>8.6416921486158579E-2</v>
      </c>
      <c r="CL88">
        <v>9.6279949473498702E-2</v>
      </c>
      <c r="CM88">
        <v>0.10479630567224565</v>
      </c>
      <c r="CN88">
        <v>0.11815855418665057</v>
      </c>
    </row>
    <row r="89" spans="2:92">
      <c r="B89">
        <v>0.21917808219178081</v>
      </c>
      <c r="D89">
        <f>D88+$D$69</f>
        <v>0.26250000000000007</v>
      </c>
      <c r="BO89">
        <v>8.5795333838854862E-2</v>
      </c>
      <c r="BP89">
        <v>8.196393226410123E-2</v>
      </c>
      <c r="BQ89">
        <v>7.9857157653559246E-2</v>
      </c>
      <c r="BR89">
        <v>7.8207226369472999E-2</v>
      </c>
      <c r="BS89">
        <v>7.8307746091938468E-2</v>
      </c>
      <c r="BT89">
        <v>7.9993574074008464E-2</v>
      </c>
      <c r="BU89">
        <v>8.4371717150432207E-2</v>
      </c>
      <c r="BV89">
        <v>8.9007461629497076E-2</v>
      </c>
      <c r="BW89">
        <v>9.6396618853991811E-2</v>
      </c>
      <c r="BX89">
        <v>0.10280231834204112</v>
      </c>
      <c r="BY89">
        <v>0.11285230518875966</v>
      </c>
      <c r="CD89" t="e">
        <v>#NUM!</v>
      </c>
      <c r="CE89">
        <v>7.3249395365599448E-2</v>
      </c>
      <c r="CF89">
        <v>7.4528999086149017E-2</v>
      </c>
      <c r="CG89">
        <v>7.4623285016136714E-2</v>
      </c>
      <c r="CH89">
        <v>7.5243003812264772E-2</v>
      </c>
      <c r="CI89">
        <v>7.7090836742469512E-2</v>
      </c>
      <c r="CJ89">
        <v>8.1637255395825267E-2</v>
      </c>
      <c r="CK89">
        <v>8.6175520745478365E-2</v>
      </c>
      <c r="CL89">
        <v>9.3255319931925262E-2</v>
      </c>
      <c r="CM89">
        <v>9.9586020384567486E-2</v>
      </c>
      <c r="CN89">
        <v>0.11039166140664554</v>
      </c>
    </row>
    <row r="90" spans="2:92">
      <c r="B90">
        <v>0.23013698630136986</v>
      </c>
      <c r="D90">
        <f>D89+$D$69</f>
        <v>0.27500000000000008</v>
      </c>
      <c r="BO90">
        <v>8.6044493899873925E-2</v>
      </c>
      <c r="BP90">
        <v>8.2329036502975031E-2</v>
      </c>
      <c r="BQ90">
        <v>8.060357308661581E-2</v>
      </c>
      <c r="BR90">
        <v>7.9331538643704347E-2</v>
      </c>
      <c r="BS90">
        <v>7.9545289530944932E-2</v>
      </c>
      <c r="BT90">
        <v>8.1197478539774021E-2</v>
      </c>
      <c r="BU90">
        <v>8.5264847989775613E-2</v>
      </c>
      <c r="BV90">
        <v>8.9462021895175561E-2</v>
      </c>
      <c r="BW90">
        <v>9.6256680377814013E-2</v>
      </c>
      <c r="BX90">
        <v>0.10222902443162137</v>
      </c>
      <c r="BY90">
        <v>0.11142316240428654</v>
      </c>
      <c r="CD90">
        <v>7.9800391667875253E-2</v>
      </c>
      <c r="CE90">
        <v>7.8349836457080907E-2</v>
      </c>
      <c r="CF90">
        <v>7.7255017233337775E-2</v>
      </c>
      <c r="CG90">
        <v>7.6891685050873709E-2</v>
      </c>
      <c r="CH90">
        <v>7.7329037397209824E-2</v>
      </c>
      <c r="CI90">
        <v>7.9168880177053494E-2</v>
      </c>
      <c r="CJ90">
        <v>8.3151003258410919E-2</v>
      </c>
      <c r="CK90">
        <v>8.734184638326567E-2</v>
      </c>
      <c r="CL90">
        <v>9.397047634364547E-2</v>
      </c>
      <c r="CM90">
        <v>9.934682061433181E-2</v>
      </c>
      <c r="CN90">
        <v>0.10811643690795476</v>
      </c>
    </row>
    <row r="91" spans="2:92">
      <c r="B91">
        <v>0.24109589041095891</v>
      </c>
      <c r="D91">
        <f>D90+$D$69</f>
        <v>0.28750000000000009</v>
      </c>
    </row>
    <row r="92" spans="2:92">
      <c r="B92">
        <v>0.25205479452054796</v>
      </c>
      <c r="D92">
        <f>D91+$D$69</f>
        <v>0.3000000000000001</v>
      </c>
      <c r="BO92" t="s">
        <v>31</v>
      </c>
      <c r="CD92" t="s">
        <v>31</v>
      </c>
    </row>
    <row r="93" spans="2:92">
      <c r="B93">
        <v>0.26301369863013696</v>
      </c>
      <c r="D93">
        <f>D92+$D$69</f>
        <v>0.31250000000000011</v>
      </c>
      <c r="BO93">
        <v>0.87151206299808792</v>
      </c>
      <c r="BP93">
        <v>0.90216284644338041</v>
      </c>
      <c r="BQ93">
        <v>0.92234769785879311</v>
      </c>
      <c r="BR93">
        <v>0.95081286797024822</v>
      </c>
      <c r="BS93">
        <v>0.97294871335629129</v>
      </c>
      <c r="BT93">
        <v>1</v>
      </c>
      <c r="BU93">
        <v>1.0371120792715558</v>
      </c>
      <c r="BV93">
        <v>1.0668476834085139</v>
      </c>
      <c r="BW93">
        <v>1.1095919855494891</v>
      </c>
      <c r="BX93">
        <v>1.1457807621080653</v>
      </c>
      <c r="BY93">
        <v>1.203642429536993</v>
      </c>
      <c r="CD93">
        <v>0.87151206299808792</v>
      </c>
      <c r="CE93">
        <v>0.90216284644338041</v>
      </c>
      <c r="CF93">
        <v>0.92234769785879311</v>
      </c>
      <c r="CG93">
        <v>0.95081286797024822</v>
      </c>
      <c r="CH93">
        <v>0.97294871335629129</v>
      </c>
      <c r="CI93">
        <v>1</v>
      </c>
      <c r="CJ93">
        <v>1.0371120792715558</v>
      </c>
      <c r="CK93">
        <v>1.0668476834085139</v>
      </c>
      <c r="CL93">
        <v>1.1095919855494891</v>
      </c>
      <c r="CM93">
        <v>1.1457807621080653</v>
      </c>
      <c r="CN93">
        <v>1.203642429536993</v>
      </c>
    </row>
    <row r="94" spans="2:92">
      <c r="B94">
        <v>0.27397260273972601</v>
      </c>
      <c r="D94">
        <f>D93+$D$69</f>
        <v>0.32500000000000012</v>
      </c>
      <c r="BO94">
        <v>0.12205593652220259</v>
      </c>
      <c r="BP94">
        <v>0.10645801496851343</v>
      </c>
      <c r="BQ94">
        <v>9.5722390659858145E-2</v>
      </c>
      <c r="BR94">
        <v>8.328332212356232E-2</v>
      </c>
      <c r="BS94">
        <v>7.5369616121361269E-2</v>
      </c>
      <c r="BT94">
        <v>7.3630673692232085E-2</v>
      </c>
      <c r="BU94">
        <v>8.581471357556561E-2</v>
      </c>
      <c r="BV94">
        <v>9.9402196993283509E-2</v>
      </c>
      <c r="BW94">
        <v>0.11741022751379478</v>
      </c>
      <c r="BX94">
        <v>0.13047981561553196</v>
      </c>
      <c r="BY94">
        <v>0.15742308186740339</v>
      </c>
      <c r="CD94">
        <v>0</v>
      </c>
      <c r="CE94">
        <v>0.10086259322081229</v>
      </c>
      <c r="CF94">
        <v>9.7778125717472172E-2</v>
      </c>
      <c r="CG94">
        <v>8.4068414266577726E-2</v>
      </c>
      <c r="CH94">
        <v>7.5571524692786704E-2</v>
      </c>
      <c r="CI94">
        <v>7.3290480291300586E-2</v>
      </c>
      <c r="CJ94">
        <v>8.5394139684863049E-2</v>
      </c>
      <c r="CK94">
        <v>9.8697273656186912E-2</v>
      </c>
      <c r="CL94">
        <v>0.11590117412598736</v>
      </c>
      <c r="CM94">
        <v>0.13152489496508615</v>
      </c>
      <c r="CN94">
        <v>8.9789563896182395E-2</v>
      </c>
    </row>
    <row r="95" spans="2:92">
      <c r="B95">
        <v>0.28493150684931506</v>
      </c>
      <c r="D95">
        <f>D94+$D$69</f>
        <v>0.33750000000000013</v>
      </c>
      <c r="BO95">
        <v>9.9425558432796504E-2</v>
      </c>
      <c r="BP95">
        <v>8.9204896672272604E-2</v>
      </c>
      <c r="BQ95">
        <v>8.3248188354462418E-2</v>
      </c>
      <c r="BR95">
        <v>7.6253798437859358E-2</v>
      </c>
      <c r="BS95">
        <v>7.3520100981823031E-2</v>
      </c>
      <c r="BT95">
        <v>7.4515212104662026E-2</v>
      </c>
      <c r="BU95">
        <v>8.2604432163601013E-2</v>
      </c>
      <c r="BV95">
        <v>9.1169986473598669E-2</v>
      </c>
      <c r="BW95">
        <v>0.10371527719753294</v>
      </c>
      <c r="BX95">
        <v>0.11366240195331603</v>
      </c>
      <c r="BY95">
        <v>0.13094749194769473</v>
      </c>
      <c r="CD95">
        <v>0.10184958223895976</v>
      </c>
      <c r="CE95">
        <v>9.0879683782847401E-2</v>
      </c>
      <c r="CF95">
        <v>8.4070581269242509E-2</v>
      </c>
      <c r="CG95">
        <v>7.6347447041688693E-2</v>
      </c>
      <c r="CH95">
        <v>7.3215142758731103E-2</v>
      </c>
      <c r="CI95">
        <v>7.4609065796670884E-2</v>
      </c>
      <c r="CJ95">
        <v>8.3383076833603645E-2</v>
      </c>
      <c r="CK95">
        <v>9.3191858222097024E-2</v>
      </c>
      <c r="CL95">
        <v>0.11019074586172213</v>
      </c>
      <c r="CM95">
        <v>0.12814170091294932</v>
      </c>
      <c r="CN95">
        <v>0.1591816030515209</v>
      </c>
    </row>
    <row r="96" spans="2:92">
      <c r="B96">
        <v>0.29589041095890412</v>
      </c>
      <c r="D96">
        <f>D95+$D$69</f>
        <v>0.35000000000000014</v>
      </c>
      <c r="BO96">
        <v>9.1614008530560814E-2</v>
      </c>
      <c r="BP96">
        <v>8.5248138070940824E-2</v>
      </c>
      <c r="BQ96">
        <v>8.1665371822723765E-2</v>
      </c>
      <c r="BR96">
        <v>7.8137561913411993E-2</v>
      </c>
      <c r="BS96">
        <v>7.7160445094129393E-2</v>
      </c>
      <c r="BT96">
        <v>7.8488248157719792E-2</v>
      </c>
      <c r="BU96">
        <v>8.3821271525848437E-2</v>
      </c>
      <c r="BV96">
        <v>8.996460744288555E-2</v>
      </c>
      <c r="BW96">
        <v>9.9885503016747354E-2</v>
      </c>
      <c r="BX96">
        <v>0.10903931085767914</v>
      </c>
      <c r="BY96">
        <v>0.12513732755337964</v>
      </c>
      <c r="CD96">
        <v>9.3741847486604343E-2</v>
      </c>
      <c r="CE96">
        <v>8.7022843348041737E-2</v>
      </c>
      <c r="CF96">
        <v>8.2894771894682168E-2</v>
      </c>
      <c r="CG96">
        <v>7.9033529774479944E-2</v>
      </c>
      <c r="CH96">
        <v>7.7743714396801472E-2</v>
      </c>
      <c r="CI96">
        <v>7.8981734599996509E-2</v>
      </c>
      <c r="CJ96">
        <v>8.5452876581942019E-2</v>
      </c>
      <c r="CK96">
        <v>9.3586451578121524E-2</v>
      </c>
      <c r="CL96">
        <v>0.10833192234906892</v>
      </c>
      <c r="CM96">
        <v>0.12275648864427031</v>
      </c>
      <c r="CN96">
        <v>0.14795148156283347</v>
      </c>
    </row>
    <row r="97" spans="2:92">
      <c r="B97">
        <v>0.30684931506849317</v>
      </c>
      <c r="D97">
        <f>D96+$D$69</f>
        <v>0.36250000000000016</v>
      </c>
      <c r="BO97">
        <v>8.6936900904344319E-2</v>
      </c>
      <c r="BP97">
        <v>8.2619009247295136E-2</v>
      </c>
      <c r="BQ97">
        <v>8.0337423303129887E-2</v>
      </c>
      <c r="BR97">
        <v>7.8552641519033947E-2</v>
      </c>
      <c r="BS97">
        <v>7.8607300584676354E-2</v>
      </c>
      <c r="BT97">
        <v>8.028606098078582E-2</v>
      </c>
      <c r="BU97">
        <v>8.4728225374681318E-2</v>
      </c>
      <c r="BV97">
        <v>8.9479645481377892E-2</v>
      </c>
      <c r="BW97">
        <v>9.7168059882552241E-2</v>
      </c>
      <c r="BX97">
        <v>0.10400079158115504</v>
      </c>
      <c r="BY97">
        <v>0.11523368961416519</v>
      </c>
      <c r="CD97">
        <v>8.8304952962094285E-2</v>
      </c>
      <c r="CE97">
        <v>8.4018888279363074E-2</v>
      </c>
      <c r="CF97">
        <v>8.1537592007054557E-2</v>
      </c>
      <c r="CG97">
        <v>7.9180139277989892E-2</v>
      </c>
      <c r="CH97">
        <v>7.8962489033851418E-2</v>
      </c>
      <c r="CI97">
        <v>8.0510226184925246E-2</v>
      </c>
      <c r="CJ97">
        <v>8.5523730696261513E-2</v>
      </c>
      <c r="CK97">
        <v>9.1068727804192257E-2</v>
      </c>
      <c r="CL97">
        <v>0.10066194637535755</v>
      </c>
      <c r="CM97">
        <v>0.11018273959433368</v>
      </c>
      <c r="CN97">
        <v>0.12778621803348486</v>
      </c>
    </row>
    <row r="98" spans="2:92">
      <c r="B98">
        <v>0.31780821917808222</v>
      </c>
      <c r="D98">
        <f>D97+$D$69</f>
        <v>0.37500000000000017</v>
      </c>
      <c r="BO98">
        <v>8.6420983531483142E-2</v>
      </c>
      <c r="BP98">
        <v>8.259069949801176E-2</v>
      </c>
      <c r="BQ98">
        <v>8.08188959533582E-2</v>
      </c>
      <c r="BR98">
        <v>7.9505672729619753E-2</v>
      </c>
      <c r="BS98">
        <v>7.9707547517545163E-2</v>
      </c>
      <c r="BT98">
        <v>8.1361895281302499E-2</v>
      </c>
      <c r="BU98">
        <v>8.5462127563058876E-2</v>
      </c>
      <c r="BV98">
        <v>8.9711688639630652E-2</v>
      </c>
      <c r="BW98">
        <v>9.6631225889735231E-2</v>
      </c>
      <c r="BX98">
        <v>0.10276849861861601</v>
      </c>
      <c r="BY98">
        <v>0.11238941897191393</v>
      </c>
      <c r="CD98">
        <v>8.7257497700803294E-2</v>
      </c>
      <c r="CE98">
        <v>8.2754908857249759E-2</v>
      </c>
      <c r="CF98">
        <v>8.0570269469025485E-2</v>
      </c>
      <c r="CG98">
        <v>7.9335237285923121E-2</v>
      </c>
      <c r="CH98">
        <v>7.9454609581204871E-2</v>
      </c>
      <c r="CI98">
        <v>8.118950645494484E-2</v>
      </c>
      <c r="CJ98">
        <v>8.5399791181037785E-2</v>
      </c>
      <c r="CK98">
        <v>9.004333942826051E-2</v>
      </c>
      <c r="CL98">
        <v>9.7756111376517435E-2</v>
      </c>
      <c r="CM98">
        <v>0.10453513491669307</v>
      </c>
      <c r="CN98">
        <v>0.11657859400752453</v>
      </c>
    </row>
    <row r="99" spans="2:92">
      <c r="B99">
        <v>0.32876712328767121</v>
      </c>
      <c r="D99">
        <f>D98+$D$69</f>
        <v>0.38750000000000018</v>
      </c>
      <c r="BO99">
        <v>8.6420983531483142E-2</v>
      </c>
      <c r="BP99">
        <v>8.259069949801176E-2</v>
      </c>
      <c r="BQ99">
        <v>8.08188959533582E-2</v>
      </c>
      <c r="BR99">
        <v>7.9505672729619753E-2</v>
      </c>
      <c r="BS99">
        <v>7.9707547517545163E-2</v>
      </c>
      <c r="BT99">
        <v>8.1361895281302499E-2</v>
      </c>
      <c r="BU99">
        <v>8.5264847989775613E-2</v>
      </c>
      <c r="BV99">
        <v>8.9462021895175561E-2</v>
      </c>
      <c r="BW99">
        <v>9.6256680377814013E-2</v>
      </c>
      <c r="BX99">
        <v>0.10222902443162137</v>
      </c>
      <c r="BY99">
        <v>0.11142316240428654</v>
      </c>
      <c r="CD99">
        <v>8.7257497700803294E-2</v>
      </c>
      <c r="CE99">
        <v>8.2754908857249759E-2</v>
      </c>
      <c r="CF99">
        <v>8.0570269469025485E-2</v>
      </c>
      <c r="CG99">
        <v>7.9335237285923121E-2</v>
      </c>
      <c r="CH99">
        <v>7.9454609581204871E-2</v>
      </c>
      <c r="CI99">
        <v>8.118950645494484E-2</v>
      </c>
      <c r="CJ99">
        <v>8.3151003258410919E-2</v>
      </c>
      <c r="CK99">
        <v>8.734184638326567E-2</v>
      </c>
      <c r="CL99">
        <v>9.397047634364547E-2</v>
      </c>
      <c r="CM99">
        <v>9.934682061433181E-2</v>
      </c>
      <c r="CN99">
        <v>0.10811643690795476</v>
      </c>
    </row>
    <row r="100" spans="2:92">
      <c r="B100">
        <v>0.33972602739726027</v>
      </c>
      <c r="D100">
        <f>D99+$D$69</f>
        <v>0.40000000000000019</v>
      </c>
      <c r="BO100" t="s">
        <v>31</v>
      </c>
      <c r="CD100" t="s">
        <v>31</v>
      </c>
    </row>
    <row r="101" spans="2:92">
      <c r="B101">
        <v>0.35068493150684932</v>
      </c>
      <c r="D101">
        <f>D100+$D$69</f>
        <v>0.4125000000000002</v>
      </c>
      <c r="BO101">
        <v>0.87151206299808792</v>
      </c>
      <c r="BP101">
        <v>0.90216284644338041</v>
      </c>
      <c r="BQ101">
        <v>0.92234769785879311</v>
      </c>
      <c r="BR101">
        <v>0.95081286797024822</v>
      </c>
      <c r="BS101">
        <v>0.97294871335629129</v>
      </c>
      <c r="BT101">
        <v>1</v>
      </c>
      <c r="BU101">
        <v>1.0371120792715558</v>
      </c>
      <c r="BV101">
        <v>1.0668476834085139</v>
      </c>
      <c r="BW101">
        <v>1.1095919855494891</v>
      </c>
      <c r="BX101">
        <v>1.1457807621080653</v>
      </c>
      <c r="BY101">
        <v>1.203642429536993</v>
      </c>
      <c r="CD101">
        <v>0.87151206299808792</v>
      </c>
      <c r="CE101">
        <v>0.90216284644338041</v>
      </c>
      <c r="CF101">
        <v>0.92234769785879311</v>
      </c>
      <c r="CG101">
        <v>0.95081286797024822</v>
      </c>
      <c r="CH101">
        <v>0.97294871335629129</v>
      </c>
      <c r="CI101">
        <v>1</v>
      </c>
      <c r="CJ101">
        <v>1.0371120792715558</v>
      </c>
      <c r="CK101">
        <v>1.0668476834085139</v>
      </c>
      <c r="CL101">
        <v>1.1095919855494891</v>
      </c>
      <c r="CM101">
        <v>1.1457807621080653</v>
      </c>
      <c r="CN101">
        <v>1.203642429536993</v>
      </c>
    </row>
    <row r="102" spans="2:92">
      <c r="B102">
        <v>0.36164383561643837</v>
      </c>
      <c r="D102">
        <f>D101+$D$69</f>
        <v>0.42500000000000021</v>
      </c>
      <c r="BO102">
        <v>0.12014831118703813</v>
      </c>
      <c r="BP102">
        <v>0.10467813682602423</v>
      </c>
      <c r="BQ102">
        <v>9.4894550880234824E-2</v>
      </c>
      <c r="BR102">
        <v>8.2427040735924356E-2</v>
      </c>
      <c r="BS102">
        <v>7.5424740493400491E-2</v>
      </c>
      <c r="BT102">
        <v>7.4156369822287543E-2</v>
      </c>
      <c r="BU102">
        <v>8.5753826275349804E-2</v>
      </c>
      <c r="BV102">
        <v>9.8846783589963363E-2</v>
      </c>
      <c r="BW102">
        <v>0.11785321368180297</v>
      </c>
      <c r="BX102">
        <v>0.13314106727230593</v>
      </c>
      <c r="BY102">
        <v>0.15583370309115221</v>
      </c>
      <c r="CD102">
        <v>0.12014831118703813</v>
      </c>
      <c r="CE102">
        <v>0.10467813682602423</v>
      </c>
      <c r="CF102">
        <v>9.4894550880234824E-2</v>
      </c>
      <c r="CG102">
        <v>8.2427040735924356E-2</v>
      </c>
      <c r="CH102">
        <v>7.5424740493400491E-2</v>
      </c>
      <c r="CI102">
        <v>7.4156369822287543E-2</v>
      </c>
      <c r="CJ102">
        <v>8.5753826275349804E-2</v>
      </c>
      <c r="CK102">
        <v>9.8846783589963363E-2</v>
      </c>
      <c r="CL102">
        <v>0.11785321368180297</v>
      </c>
      <c r="CM102">
        <v>0.13314106727230593</v>
      </c>
      <c r="CN102">
        <v>0.15583370309115221</v>
      </c>
    </row>
    <row r="103" spans="2:92">
      <c r="B103">
        <v>0.37260273972602742</v>
      </c>
      <c r="D103">
        <f>D102+$D$69</f>
        <v>0.43750000000000022</v>
      </c>
      <c r="BO103">
        <v>9.9726170530589853E-2</v>
      </c>
      <c r="BP103">
        <v>8.9570648998134175E-2</v>
      </c>
      <c r="BQ103">
        <v>8.3578509629105305E-2</v>
      </c>
      <c r="BR103">
        <v>7.6926803462306098E-2</v>
      </c>
      <c r="BS103">
        <v>7.4288313657385044E-2</v>
      </c>
      <c r="BT103">
        <v>7.5357265045069913E-2</v>
      </c>
      <c r="BU103">
        <v>8.318219377181485E-2</v>
      </c>
      <c r="BV103">
        <v>9.1805968209634201E-2</v>
      </c>
      <c r="BW103">
        <v>0.10489570530783726</v>
      </c>
      <c r="BX103">
        <v>0.11574785836003487</v>
      </c>
      <c r="BY103">
        <v>0.13215198044251009</v>
      </c>
      <c r="CD103">
        <v>9.9726170530589853E-2</v>
      </c>
      <c r="CE103">
        <v>8.9570648998134175E-2</v>
      </c>
      <c r="CF103">
        <v>8.3578509629105305E-2</v>
      </c>
      <c r="CG103">
        <v>7.6926803462306098E-2</v>
      </c>
      <c r="CH103">
        <v>7.4288313657385044E-2</v>
      </c>
      <c r="CI103">
        <v>7.5357265045069913E-2</v>
      </c>
      <c r="CJ103">
        <v>8.318219377181485E-2</v>
      </c>
      <c r="CK103">
        <v>9.1805968209634201E-2</v>
      </c>
      <c r="CL103">
        <v>0.10489570530783726</v>
      </c>
      <c r="CM103">
        <v>0.11574785836003487</v>
      </c>
      <c r="CN103">
        <v>0.13215198044251009</v>
      </c>
    </row>
    <row r="104" spans="2:92">
      <c r="B104">
        <v>0.38356164383561642</v>
      </c>
      <c r="D104">
        <f>D103+$D$69</f>
        <v>0.45000000000000023</v>
      </c>
      <c r="BO104">
        <v>9.1214074176713122E-2</v>
      </c>
      <c r="BP104">
        <v>8.478606153108767E-2</v>
      </c>
      <c r="BQ104">
        <v>8.136729955829447E-2</v>
      </c>
      <c r="BR104">
        <v>7.818733460989602E-2</v>
      </c>
      <c r="BS104">
        <v>7.7445790619656743E-2</v>
      </c>
      <c r="BT104">
        <v>7.8787763519219081E-2</v>
      </c>
      <c r="BU104">
        <v>8.3830426350083795E-2</v>
      </c>
      <c r="BV104">
        <v>8.9383978552930857E-2</v>
      </c>
      <c r="BW104">
        <v>9.8230726572849619E-2</v>
      </c>
      <c r="BX104">
        <v>0.10586121782124538</v>
      </c>
      <c r="BY104">
        <v>0.11772403335817493</v>
      </c>
      <c r="CD104">
        <v>9.1214074176713122E-2</v>
      </c>
      <c r="CE104">
        <v>8.478606153108767E-2</v>
      </c>
      <c r="CF104">
        <v>8.136729955829447E-2</v>
      </c>
      <c r="CG104">
        <v>7.818733460989602E-2</v>
      </c>
      <c r="CH104">
        <v>7.7445790619656743E-2</v>
      </c>
      <c r="CI104">
        <v>7.8787763519219081E-2</v>
      </c>
      <c r="CJ104">
        <v>8.3830426350083795E-2</v>
      </c>
      <c r="CK104">
        <v>8.9383978552930857E-2</v>
      </c>
      <c r="CL104">
        <v>9.8230726572849619E-2</v>
      </c>
      <c r="CM104">
        <v>0.10586121782124538</v>
      </c>
      <c r="CN104">
        <v>0.11772403335817493</v>
      </c>
    </row>
    <row r="105" spans="2:92">
      <c r="B105">
        <v>0.39452054794520547</v>
      </c>
      <c r="D105">
        <f>D104+$D$69</f>
        <v>0.46250000000000024</v>
      </c>
      <c r="BO105">
        <v>8.7075540272110979E-2</v>
      </c>
      <c r="BP105">
        <v>8.2488562854483555E-2</v>
      </c>
      <c r="BQ105">
        <v>8.0278223008537625E-2</v>
      </c>
      <c r="BR105">
        <v>7.8594474077963397E-2</v>
      </c>
      <c r="BS105">
        <v>7.8613655663538257E-2</v>
      </c>
      <c r="BT105">
        <v>8.0185112419934396E-2</v>
      </c>
      <c r="BU105">
        <v>8.4483015435269246E-2</v>
      </c>
      <c r="BV105">
        <v>8.9004556059777459E-2</v>
      </c>
      <c r="BW105">
        <v>9.6228176716790806E-2</v>
      </c>
      <c r="BX105">
        <v>0.10253239532666766</v>
      </c>
      <c r="BY105">
        <v>0.11245430417822415</v>
      </c>
      <c r="CD105">
        <v>8.7075540272110979E-2</v>
      </c>
      <c r="CE105">
        <v>8.2488562854483555E-2</v>
      </c>
      <c r="CF105">
        <v>8.0278223008537625E-2</v>
      </c>
      <c r="CG105">
        <v>7.8594474077963397E-2</v>
      </c>
      <c r="CH105">
        <v>7.8613655663538257E-2</v>
      </c>
      <c r="CI105">
        <v>8.0185112419934396E-2</v>
      </c>
      <c r="CJ105">
        <v>8.4483015435269246E-2</v>
      </c>
      <c r="CK105">
        <v>8.9004556059777459E-2</v>
      </c>
      <c r="CL105">
        <v>9.6228176716790806E-2</v>
      </c>
      <c r="CM105">
        <v>0.10253239532666766</v>
      </c>
      <c r="CN105">
        <v>0.11245430417822415</v>
      </c>
    </row>
    <row r="106" spans="2:92">
      <c r="B106">
        <v>0.40547945205479452</v>
      </c>
      <c r="D106">
        <f>D105+$D$69</f>
        <v>0.47500000000000026</v>
      </c>
      <c r="BO106">
        <v>8.6398845629215473E-2</v>
      </c>
      <c r="BP106">
        <v>8.2513093970639162E-2</v>
      </c>
      <c r="BQ106">
        <v>8.0731351593378908E-2</v>
      </c>
      <c r="BR106">
        <v>7.9517968835849828E-2</v>
      </c>
      <c r="BS106">
        <v>7.972293805861036E-2</v>
      </c>
      <c r="BT106">
        <v>8.1269363029002575E-2</v>
      </c>
      <c r="BU106">
        <v>8.5185865900929789E-2</v>
      </c>
      <c r="BV106">
        <v>8.9259868123753236E-2</v>
      </c>
      <c r="BW106">
        <v>9.5795165214716788E-2</v>
      </c>
      <c r="BX106">
        <v>0.10153871577940916</v>
      </c>
      <c r="BY106">
        <v>0.11064192371413242</v>
      </c>
      <c r="CD106">
        <v>8.6398845629215473E-2</v>
      </c>
      <c r="CE106">
        <v>8.2513093970639162E-2</v>
      </c>
      <c r="CF106">
        <v>8.0731351593378908E-2</v>
      </c>
      <c r="CG106">
        <v>7.9517968835849828E-2</v>
      </c>
      <c r="CH106">
        <v>7.972293805861036E-2</v>
      </c>
      <c r="CI106">
        <v>8.1269363029002575E-2</v>
      </c>
      <c r="CJ106">
        <v>8.5185865900929789E-2</v>
      </c>
      <c r="CK106">
        <v>8.9259868123753236E-2</v>
      </c>
      <c r="CL106">
        <v>9.5795165214716788E-2</v>
      </c>
      <c r="CM106">
        <v>0.10153871577940916</v>
      </c>
      <c r="CN106">
        <v>0.11064192371413242</v>
      </c>
    </row>
    <row r="107" spans="2:92">
      <c r="B107">
        <v>0.41643835616438357</v>
      </c>
      <c r="D107">
        <f>D106+$D$69</f>
        <v>0.48750000000000027</v>
      </c>
    </row>
    <row r="108" spans="2:92">
      <c r="B108">
        <v>0.42739726027397262</v>
      </c>
      <c r="D108">
        <f>D107+$D$69</f>
        <v>0.50000000000000022</v>
      </c>
      <c r="BO108" t="s">
        <v>31</v>
      </c>
      <c r="CD108" t="s">
        <v>31</v>
      </c>
    </row>
    <row r="109" spans="2:92">
      <c r="B109">
        <v>0.43835616438356162</v>
      </c>
      <c r="D109">
        <f>D108+$D$69</f>
        <v>0.51250000000000018</v>
      </c>
      <c r="AA109" t="s">
        <v>161</v>
      </c>
      <c r="BO109">
        <v>0.87151206299808792</v>
      </c>
      <c r="BP109">
        <v>0.90216284644338041</v>
      </c>
      <c r="BQ109">
        <v>0.92234769785879311</v>
      </c>
      <c r="BR109">
        <v>0.95081286797024822</v>
      </c>
      <c r="BS109">
        <v>0.97294871335629129</v>
      </c>
      <c r="BT109">
        <v>1</v>
      </c>
      <c r="BU109">
        <v>1.0371120792715558</v>
      </c>
      <c r="BV109">
        <v>1.0668476834085139</v>
      </c>
      <c r="BW109">
        <v>1.1095919855494891</v>
      </c>
      <c r="BX109">
        <v>1.1457807621080653</v>
      </c>
      <c r="BY109">
        <v>1.203642429536993</v>
      </c>
      <c r="CD109">
        <v>0.87151206299808792</v>
      </c>
      <c r="CE109">
        <v>0.90216284644338041</v>
      </c>
      <c r="CF109">
        <v>0.92234769785879311</v>
      </c>
      <c r="CG109">
        <v>0.95081286797024822</v>
      </c>
      <c r="CH109">
        <v>0.97294871335629129</v>
      </c>
      <c r="CI109">
        <v>1</v>
      </c>
      <c r="CJ109">
        <v>1.0371120792715558</v>
      </c>
      <c r="CK109">
        <v>1.0668476834085139</v>
      </c>
      <c r="CL109">
        <v>1.1095919855494891</v>
      </c>
      <c r="CM109">
        <v>1.1457807621080653</v>
      </c>
      <c r="CN109">
        <v>1.203642429536993</v>
      </c>
    </row>
    <row r="110" spans="2:92">
      <c r="B110">
        <v>0.44931506849315067</v>
      </c>
      <c r="D110">
        <f>D109+$D$69</f>
        <v>0.52500000000000013</v>
      </c>
      <c r="AA110" t="s">
        <v>162</v>
      </c>
      <c r="BO110">
        <v>0.15934101237278331</v>
      </c>
      <c r="BP110">
        <v>0.11919902139391206</v>
      </c>
      <c r="BQ110">
        <v>9.4672150548288092E-2</v>
      </c>
      <c r="BR110">
        <v>6.4230112860524699E-2</v>
      </c>
      <c r="BS110">
        <v>4.7256641121022583E-2</v>
      </c>
      <c r="BT110">
        <v>4.3356710206360706E-2</v>
      </c>
      <c r="BU110">
        <v>6.69454233590491E-2</v>
      </c>
      <c r="BV110">
        <v>9.4482246859751845E-2</v>
      </c>
      <c r="BW110">
        <v>0.13618361432452847</v>
      </c>
      <c r="BX110">
        <v>0.17112876662431648</v>
      </c>
      <c r="BY110">
        <v>0.22497139558913265</v>
      </c>
      <c r="CD110">
        <v>0.15934101237278331</v>
      </c>
      <c r="CE110">
        <v>0.11919902139391206</v>
      </c>
      <c r="CF110">
        <v>9.4672150548288092E-2</v>
      </c>
      <c r="CG110">
        <v>6.4230112860524699E-2</v>
      </c>
      <c r="CH110">
        <v>4.7256641121022583E-2</v>
      </c>
      <c r="CI110">
        <v>4.3356710206360706E-2</v>
      </c>
      <c r="CJ110">
        <v>6.69454233590491E-2</v>
      </c>
      <c r="CK110">
        <v>9.4482246859751845E-2</v>
      </c>
      <c r="CL110">
        <v>0.13618361432452847</v>
      </c>
      <c r="CM110">
        <v>0.17112876662431648</v>
      </c>
      <c r="CN110">
        <v>0.22497139558913265</v>
      </c>
    </row>
    <row r="111" spans="2:92">
      <c r="B111">
        <v>0.46027397260273972</v>
      </c>
      <c r="D111">
        <f>D110+$D$69</f>
        <v>0.53750000000000009</v>
      </c>
      <c r="BO111">
        <v>0.15286510968038938</v>
      </c>
      <c r="BP111">
        <v>0.12141794895040556</v>
      </c>
      <c r="BQ111">
        <v>0.10281774909291215</v>
      </c>
      <c r="BR111">
        <v>8.1283093779903892E-2</v>
      </c>
      <c r="BS111">
        <v>7.0768779364614565E-2</v>
      </c>
      <c r="BT111">
        <v>6.8480726777785508E-2</v>
      </c>
      <c r="BU111">
        <v>8.145895972807668E-2</v>
      </c>
      <c r="BV111">
        <v>9.832379905659254E-2</v>
      </c>
      <c r="BW111">
        <v>0.12557968953212534</v>
      </c>
      <c r="BX111">
        <v>0.14917586010508044</v>
      </c>
      <c r="BY111">
        <v>0.18613388165880976</v>
      </c>
      <c r="CD111">
        <v>0.15286510968038938</v>
      </c>
      <c r="CE111">
        <v>0.12141794895040556</v>
      </c>
      <c r="CF111">
        <v>0.10281774909291215</v>
      </c>
      <c r="CG111">
        <v>8.1283093779903892E-2</v>
      </c>
      <c r="CH111">
        <v>7.0768779364614565E-2</v>
      </c>
      <c r="CI111">
        <v>6.8480726777785508E-2</v>
      </c>
      <c r="CJ111">
        <v>8.145895972807668E-2</v>
      </c>
      <c r="CK111">
        <v>9.832379905659254E-2</v>
      </c>
      <c r="CL111">
        <v>0.12557968953212534</v>
      </c>
      <c r="CM111">
        <v>0.14917586010508044</v>
      </c>
      <c r="CN111">
        <v>0.18613388165880976</v>
      </c>
    </row>
    <row r="112" spans="2:92">
      <c r="B112">
        <v>0.47123287671232877</v>
      </c>
      <c r="D112">
        <f>D111+$D$69</f>
        <v>0.55000000000000004</v>
      </c>
      <c r="BO112">
        <v>0.12028275398763123</v>
      </c>
      <c r="BP112">
        <v>0.10041519470988668</v>
      </c>
      <c r="BQ112">
        <v>8.9144893102752004E-2</v>
      </c>
      <c r="BR112">
        <v>7.6980983594155436E-2</v>
      </c>
      <c r="BS112">
        <v>7.1810418123624417E-2</v>
      </c>
      <c r="BT112">
        <v>7.1787070187456808E-2</v>
      </c>
      <c r="BU112">
        <v>8.1616546930755998E-2</v>
      </c>
      <c r="BV112">
        <v>9.4320828766159659E-2</v>
      </c>
      <c r="BW112">
        <v>0.11540321618664542</v>
      </c>
      <c r="BX112">
        <v>0.13387718842385266</v>
      </c>
      <c r="BY112">
        <v>0.16286292550216025</v>
      </c>
      <c r="CD112">
        <v>0.12028275398763123</v>
      </c>
      <c r="CE112">
        <v>0.10041519470988668</v>
      </c>
      <c r="CF112">
        <v>8.9144893102752004E-2</v>
      </c>
      <c r="CG112">
        <v>7.6980983594155436E-2</v>
      </c>
      <c r="CH112">
        <v>7.1810418123624417E-2</v>
      </c>
      <c r="CI112">
        <v>7.1787070187456808E-2</v>
      </c>
      <c r="CJ112">
        <v>8.1616546930755998E-2</v>
      </c>
      <c r="CK112">
        <v>9.4320828766159659E-2</v>
      </c>
      <c r="CL112">
        <v>0.11540321618664542</v>
      </c>
      <c r="CM112">
        <v>0.13387718842385266</v>
      </c>
      <c r="CN112">
        <v>0.16286292550216025</v>
      </c>
    </row>
    <row r="113" spans="2:92">
      <c r="B113">
        <v>0.48219178082191783</v>
      </c>
      <c r="D113">
        <f>D112+$D$69</f>
        <v>0.5625</v>
      </c>
      <c r="BO113">
        <v>0.11670896688953736</v>
      </c>
      <c r="BP113">
        <v>9.7959086190683914E-2</v>
      </c>
      <c r="BQ113">
        <v>8.7621738942903996E-2</v>
      </c>
      <c r="BR113">
        <v>7.6770648217256807E-2</v>
      </c>
      <c r="BS113">
        <v>7.2165165194123762E-2</v>
      </c>
      <c r="BT113">
        <v>7.1681459080631282E-2</v>
      </c>
      <c r="BU113">
        <v>7.9074951080568556E-2</v>
      </c>
      <c r="BV113">
        <v>8.9387666715035133E-2</v>
      </c>
      <c r="BW113">
        <v>0.10742751677683138</v>
      </c>
      <c r="BX113">
        <v>0.1238353426685237</v>
      </c>
      <c r="BY113">
        <v>0.15028306435039426</v>
      </c>
      <c r="CD113">
        <v>0.11670896688953736</v>
      </c>
      <c r="CE113">
        <v>9.7959086190683914E-2</v>
      </c>
      <c r="CF113">
        <v>8.7621738942903996E-2</v>
      </c>
      <c r="CG113">
        <v>7.6770648217256807E-2</v>
      </c>
      <c r="CH113">
        <v>7.2165165194123762E-2</v>
      </c>
      <c r="CI113">
        <v>7.1681459080631282E-2</v>
      </c>
      <c r="CJ113">
        <v>7.9074951080568556E-2</v>
      </c>
      <c r="CK113">
        <v>8.9387666715035133E-2</v>
      </c>
      <c r="CL113">
        <v>0.10742751677683138</v>
      </c>
      <c r="CM113">
        <v>0.1238353426685237</v>
      </c>
      <c r="CN113">
        <v>0.15028306435039426</v>
      </c>
    </row>
    <row r="114" spans="2:92">
      <c r="B114">
        <v>0.49315068493150682</v>
      </c>
      <c r="D114">
        <f>D113+$D$69</f>
        <v>0.57499999999999996</v>
      </c>
      <c r="BO114">
        <v>0.10957634573772355</v>
      </c>
      <c r="BP114">
        <v>9.4624528543282016E-2</v>
      </c>
      <c r="BQ114">
        <v>8.6428976365395982E-2</v>
      </c>
      <c r="BR114">
        <v>7.7909269384724159E-2</v>
      </c>
      <c r="BS114">
        <v>7.4343175964198455E-2</v>
      </c>
      <c r="BT114">
        <v>7.3991559332113294E-2</v>
      </c>
      <c r="BU114">
        <v>7.9754450555332923E-2</v>
      </c>
      <c r="BV114">
        <v>8.7839690807626547E-2</v>
      </c>
      <c r="BW114">
        <v>0.1020571810388593</v>
      </c>
      <c r="BX114">
        <v>0.11500118615377665</v>
      </c>
      <c r="BY114">
        <v>0.13580915050672401</v>
      </c>
      <c r="CD114">
        <v>0.10957634573772355</v>
      </c>
      <c r="CE114">
        <v>9.4624528543282016E-2</v>
      </c>
      <c r="CF114">
        <v>8.6428976365395982E-2</v>
      </c>
      <c r="CG114">
        <v>7.7909269384724159E-2</v>
      </c>
      <c r="CH114">
        <v>7.4343175964198455E-2</v>
      </c>
      <c r="CI114">
        <v>7.3991559332113294E-2</v>
      </c>
      <c r="CJ114">
        <v>7.9754450555332923E-2</v>
      </c>
      <c r="CK114">
        <v>8.7839690807626547E-2</v>
      </c>
      <c r="CL114">
        <v>0.1020571810388593</v>
      </c>
      <c r="CM114">
        <v>0.11500118615377665</v>
      </c>
      <c r="CN114">
        <v>0.13580915050672401</v>
      </c>
    </row>
    <row r="115" spans="2:92">
      <c r="B115">
        <v>0.50410958904109593</v>
      </c>
      <c r="D115">
        <f>D114+$D$69</f>
        <v>0.58749999999999991</v>
      </c>
    </row>
    <row r="116" spans="2:92">
      <c r="B116">
        <v>0.51506849315068493</v>
      </c>
      <c r="D116">
        <f>D115+$D$69</f>
        <v>0.59999999999999987</v>
      </c>
      <c r="BO116" t="s">
        <v>248</v>
      </c>
      <c r="CD116" t="s">
        <v>247</v>
      </c>
    </row>
    <row r="117" spans="2:92">
      <c r="B117">
        <v>0.52602739726027392</v>
      </c>
      <c r="D117">
        <f>D116+$D$69</f>
        <v>0.61249999999999982</v>
      </c>
      <c r="BO117">
        <v>0.87151206299808792</v>
      </c>
      <c r="BP117">
        <v>0.90216284644338041</v>
      </c>
      <c r="BQ117">
        <v>0.92234769785879311</v>
      </c>
      <c r="BR117">
        <v>0.95081286797024822</v>
      </c>
      <c r="BS117">
        <v>0.97294871335629129</v>
      </c>
      <c r="BT117">
        <v>1</v>
      </c>
      <c r="BU117">
        <v>1.0371120792715558</v>
      </c>
      <c r="BV117">
        <v>1.0668476834085139</v>
      </c>
      <c r="BW117">
        <v>1.1095919855494891</v>
      </c>
      <c r="BX117">
        <v>1.1457807621080653</v>
      </c>
      <c r="BY117">
        <v>1.203642429536993</v>
      </c>
      <c r="CD117">
        <v>0.87151206299808792</v>
      </c>
      <c r="CE117">
        <v>0.90216284644338041</v>
      </c>
      <c r="CF117">
        <v>0.92234769785879311</v>
      </c>
      <c r="CG117">
        <v>0.95081286797024822</v>
      </c>
      <c r="CH117">
        <v>0.97294871335629129</v>
      </c>
      <c r="CI117">
        <v>1</v>
      </c>
      <c r="CJ117">
        <v>1.0371120792715558</v>
      </c>
      <c r="CK117">
        <v>1.0668476834085139</v>
      </c>
      <c r="CL117">
        <v>1.1095919855494891</v>
      </c>
      <c r="CM117">
        <v>1.1457807621080653</v>
      </c>
      <c r="CN117">
        <v>1.203642429536993</v>
      </c>
    </row>
    <row r="118" spans="2:92">
      <c r="B118">
        <v>0.53698630136986303</v>
      </c>
      <c r="D118">
        <f>D117+$D$69</f>
        <v>0.62499999999999978</v>
      </c>
      <c r="BO118">
        <v>0.12848793700191319</v>
      </c>
      <c r="BP118">
        <v>9.7837586029294349E-2</v>
      </c>
      <c r="BQ118">
        <v>7.7657498969781913E-2</v>
      </c>
      <c r="BR118">
        <v>4.9324410763722744E-2</v>
      </c>
      <c r="BS118">
        <v>2.8119870618554296E-2</v>
      </c>
      <c r="BT118">
        <v>8.5358093288305844E-3</v>
      </c>
      <c r="BU118">
        <v>7.6747947107514629E-4</v>
      </c>
      <c r="BV118">
        <v>1.0372831799202696E-4</v>
      </c>
      <c r="BW118">
        <v>3.9404458141744972E-6</v>
      </c>
      <c r="BX118">
        <v>4.4421024708993672E-7</v>
      </c>
      <c r="BY118">
        <v>0</v>
      </c>
      <c r="CD118" t="e">
        <v>#NUM!</v>
      </c>
      <c r="CE118" t="e">
        <v>#NUM!</v>
      </c>
      <c r="CF118">
        <v>8.8611296926879829E-2</v>
      </c>
      <c r="CG118">
        <v>8.2062852374899409E-2</v>
      </c>
      <c r="CH118">
        <v>7.4865222165849482E-2</v>
      </c>
      <c r="CI118">
        <v>7.3003443626526582E-2</v>
      </c>
      <c r="CJ118">
        <v>8.3608481117092709E-2</v>
      </c>
      <c r="CK118">
        <v>9.599734467264634E-2</v>
      </c>
      <c r="CL118">
        <v>0.10215526741440738</v>
      </c>
      <c r="CM118">
        <v>0</v>
      </c>
      <c r="CN118">
        <v>0</v>
      </c>
    </row>
    <row r="119" spans="2:92">
      <c r="B119">
        <v>0.54794520547945202</v>
      </c>
      <c r="D119">
        <f>D118+$D$69</f>
        <v>0.63749999999999973</v>
      </c>
      <c r="BO119">
        <v>0.12850612218414906</v>
      </c>
      <c r="BP119">
        <v>9.7960336396550995E-2</v>
      </c>
      <c r="BQ119">
        <v>7.8022166652906455E-2</v>
      </c>
      <c r="BR119">
        <v>5.079834258223357E-2</v>
      </c>
      <c r="BS119">
        <v>3.1880978352510962E-2</v>
      </c>
      <c r="BT119">
        <v>1.492568116648295E-2</v>
      </c>
      <c r="BU119">
        <v>4.3721170360176394E-3</v>
      </c>
      <c r="BV119">
        <v>1.6348444983133709E-3</v>
      </c>
      <c r="BW119">
        <v>4.2397777460989762E-4</v>
      </c>
      <c r="BX119">
        <v>1.248261257882012E-4</v>
      </c>
      <c r="BY119">
        <v>1.6103303204843677E-5</v>
      </c>
      <c r="CD119" t="e">
        <v>#NUM!</v>
      </c>
      <c r="CE119" t="e">
        <v>#NUM!</v>
      </c>
      <c r="CF119">
        <v>7.446527428934642E-2</v>
      </c>
      <c r="CG119">
        <v>7.3539108759659896E-2</v>
      </c>
      <c r="CH119">
        <v>7.1980229852714364E-2</v>
      </c>
      <c r="CI119">
        <v>7.3524781805114722E-2</v>
      </c>
      <c r="CJ119">
        <v>8.1370025958303296E-2</v>
      </c>
      <c r="CK119">
        <v>8.9143740889020662E-2</v>
      </c>
      <c r="CL119">
        <v>0.10103070231489938</v>
      </c>
      <c r="CM119">
        <v>0.11022695467956721</v>
      </c>
      <c r="CN119">
        <v>0.12239412028969222</v>
      </c>
    </row>
    <row r="120" spans="2:92">
      <c r="B120">
        <v>0.55890410958904113</v>
      </c>
      <c r="D120">
        <f>D119+$D$69</f>
        <v>0.64999999999999969</v>
      </c>
      <c r="BO120">
        <v>0.12870263186057221</v>
      </c>
      <c r="BP120">
        <v>9.8694207559116162E-2</v>
      </c>
      <c r="BQ120">
        <v>7.9507372103455917E-2</v>
      </c>
      <c r="BR120">
        <v>5.429659779258246E-2</v>
      </c>
      <c r="BS120">
        <v>3.75023101289126E-2</v>
      </c>
      <c r="BT120">
        <v>2.1985639412801284E-2</v>
      </c>
      <c r="BU120">
        <v>9.7336397981528915E-3</v>
      </c>
      <c r="BV120">
        <v>5.0679041987781014E-3</v>
      </c>
      <c r="BW120">
        <v>2.081426379111846E-3</v>
      </c>
      <c r="BX120">
        <v>1.0253228315410133E-3</v>
      </c>
      <c r="BY120">
        <v>3.3050355233230273E-4</v>
      </c>
      <c r="CD120" t="e">
        <v>#NUM!</v>
      </c>
      <c r="CE120">
        <v>5.34943512764917E-2</v>
      </c>
      <c r="CF120">
        <v>7.0300035623550292E-2</v>
      </c>
      <c r="CG120">
        <v>7.2662881084449099E-2</v>
      </c>
      <c r="CH120">
        <v>7.3198565576230931E-2</v>
      </c>
      <c r="CI120">
        <v>7.508226022856955E-2</v>
      </c>
      <c r="CJ120">
        <v>8.0525717624735121E-2</v>
      </c>
      <c r="CK120">
        <v>8.6446600414989833E-2</v>
      </c>
      <c r="CL120">
        <v>9.5857922706725621E-2</v>
      </c>
      <c r="CM120">
        <v>0.10374091432530086</v>
      </c>
      <c r="CN120">
        <v>0.11321917919895581</v>
      </c>
    </row>
    <row r="121" spans="2:92">
      <c r="B121">
        <v>0.56986301369863013</v>
      </c>
      <c r="D121">
        <f>D120+$D$69</f>
        <v>0.66249999999999964</v>
      </c>
      <c r="BO121">
        <v>0.12931356848705106</v>
      </c>
      <c r="BP121">
        <v>9.9994397472272428E-2</v>
      </c>
      <c r="BQ121">
        <v>8.1579515735962962E-2</v>
      </c>
      <c r="BR121">
        <v>5.7913979075055987E-2</v>
      </c>
      <c r="BS121">
        <v>4.2353939807921369E-2</v>
      </c>
      <c r="BT121">
        <v>2.7602795182778115E-2</v>
      </c>
      <c r="BU121">
        <v>1.4692681594931093E-2</v>
      </c>
      <c r="BV121">
        <v>8.8473106098321073E-3</v>
      </c>
      <c r="BW121">
        <v>4.3902994227804871E-3</v>
      </c>
      <c r="BX121">
        <v>2.5129793559589462E-3</v>
      </c>
      <c r="BY121">
        <v>1.0830973793068963E-3</v>
      </c>
      <c r="CD121" t="e">
        <v>#NUM!</v>
      </c>
      <c r="CE121">
        <v>7.3460728847596635E-2</v>
      </c>
      <c r="CF121">
        <v>7.4813390266271415E-2</v>
      </c>
      <c r="CG121">
        <v>7.4967086980393088E-2</v>
      </c>
      <c r="CH121">
        <v>7.5631254524464536E-2</v>
      </c>
      <c r="CI121">
        <v>7.7347901606249464E-2</v>
      </c>
      <c r="CJ121">
        <v>8.1714693752924866E-2</v>
      </c>
      <c r="CK121">
        <v>8.6304665716778292E-2</v>
      </c>
      <c r="CL121">
        <v>9.2939721781993348E-2</v>
      </c>
      <c r="CM121">
        <v>9.8474513887017459E-2</v>
      </c>
      <c r="CN121">
        <v>0.10693157646527968</v>
      </c>
    </row>
    <row r="122" spans="2:92">
      <c r="B122">
        <v>0.58082191780821912</v>
      </c>
      <c r="D122">
        <f>D121+$D$69</f>
        <v>0.6749999999999996</v>
      </c>
      <c r="BO122">
        <v>0.13027853888163751</v>
      </c>
      <c r="BP122">
        <v>0.10171465684890602</v>
      </c>
      <c r="BQ122">
        <v>8.4003861446782679E-2</v>
      </c>
      <c r="BR122">
        <v>6.1454031031966061E-2</v>
      </c>
      <c r="BS122">
        <v>4.6649105210546486E-2</v>
      </c>
      <c r="BT122">
        <v>3.2355971628083624E-2</v>
      </c>
      <c r="BU122">
        <v>1.9106430511367425E-2</v>
      </c>
      <c r="BV122">
        <v>1.2546991029857721E-2</v>
      </c>
      <c r="BW122">
        <v>7.0878800225053279E-3</v>
      </c>
      <c r="BX122">
        <v>4.5312112039263492E-3</v>
      </c>
      <c r="BY122">
        <v>2.3417314772612935E-3</v>
      </c>
      <c r="CD122">
        <v>7.9905031879965296E-2</v>
      </c>
      <c r="CE122">
        <v>7.8642980710711657E-2</v>
      </c>
      <c r="CF122">
        <v>7.7655794759451252E-2</v>
      </c>
      <c r="CG122">
        <v>7.7408505721710666E-2</v>
      </c>
      <c r="CH122">
        <v>7.782064825628604E-2</v>
      </c>
      <c r="CI122">
        <v>7.9576817331686728E-2</v>
      </c>
      <c r="CJ122">
        <v>8.3486106355524156E-2</v>
      </c>
      <c r="CK122">
        <v>8.7585121803297528E-2</v>
      </c>
      <c r="CL122">
        <v>9.3902597807905844E-2</v>
      </c>
      <c r="CM122">
        <v>9.9310019739904401E-2</v>
      </c>
      <c r="CN122">
        <v>0.10720795854207575</v>
      </c>
    </row>
    <row r="123" spans="2:92">
      <c r="B123">
        <v>0.59178082191780823</v>
      </c>
      <c r="D123">
        <f>D122+$D$69</f>
        <v>0.68749999999999956</v>
      </c>
      <c r="BO123" t="s">
        <v>237</v>
      </c>
      <c r="BT123" t="e">
        <v>#VALUE!</v>
      </c>
    </row>
    <row r="124" spans="2:92">
      <c r="B124">
        <v>0.60273972602739723</v>
      </c>
      <c r="D124">
        <f>D123+$D$69</f>
        <v>0.69999999999999951</v>
      </c>
      <c r="BO124" t="s">
        <v>31</v>
      </c>
      <c r="CD124" t="s">
        <v>31</v>
      </c>
    </row>
    <row r="125" spans="2:92">
      <c r="B125">
        <v>0.61369863013698633</v>
      </c>
      <c r="D125">
        <f>D124+$D$69</f>
        <v>0.71249999999999947</v>
      </c>
      <c r="BO125">
        <v>0.87151206299808792</v>
      </c>
      <c r="BP125">
        <v>0.90216284644338041</v>
      </c>
      <c r="BQ125">
        <v>0.92234769785879311</v>
      </c>
      <c r="BR125">
        <v>0.95081286797024822</v>
      </c>
      <c r="BS125">
        <v>0.97294871335629129</v>
      </c>
      <c r="BT125">
        <v>1</v>
      </c>
      <c r="BU125">
        <v>1.0371120792715558</v>
      </c>
      <c r="BV125">
        <v>1.0668476834085139</v>
      </c>
      <c r="BW125">
        <v>1.1095919855494891</v>
      </c>
      <c r="BX125">
        <v>1.1457807621080653</v>
      </c>
      <c r="BY125">
        <v>1.203642429536993</v>
      </c>
      <c r="CD125">
        <v>0.87151206299808792</v>
      </c>
      <c r="CE125">
        <v>0.90216284644338041</v>
      </c>
      <c r="CF125">
        <v>0.92234769785879311</v>
      </c>
      <c r="CG125">
        <v>0.95081286797024822</v>
      </c>
      <c r="CH125">
        <v>0.97294871335629129</v>
      </c>
      <c r="CI125">
        <v>1</v>
      </c>
      <c r="CJ125">
        <v>1.0371120792715558</v>
      </c>
      <c r="CK125">
        <v>1.0668476834085139</v>
      </c>
      <c r="CL125">
        <v>1.1095919855494891</v>
      </c>
      <c r="CM125">
        <v>1.1457807621080653</v>
      </c>
      <c r="CN125">
        <v>1.203642429536993</v>
      </c>
    </row>
    <row r="126" spans="2:92">
      <c r="B126">
        <v>0.62465753424657533</v>
      </c>
      <c r="D126">
        <f>D125+$D$69</f>
        <v>0.72499999999999942</v>
      </c>
      <c r="BO126">
        <v>0</v>
      </c>
      <c r="BP126">
        <v>4.324726754741526E-7</v>
      </c>
      <c r="BQ126">
        <v>5.1968285734603905E-6</v>
      </c>
      <c r="BR126">
        <v>1.3727873396968395E-4</v>
      </c>
      <c r="BS126">
        <v>1.0685839748446318E-3</v>
      </c>
      <c r="BT126">
        <v>8.5358093288299582E-3</v>
      </c>
      <c r="BU126">
        <v>3.7879558742634586E-2</v>
      </c>
      <c r="BV126">
        <v>6.695141172650125E-2</v>
      </c>
      <c r="BW126">
        <v>0.10959592599530062</v>
      </c>
      <c r="BX126">
        <v>0.14578120631831559</v>
      </c>
      <c r="BY126">
        <v>0.20364242953699449</v>
      </c>
      <c r="CD126">
        <v>0</v>
      </c>
      <c r="CE126">
        <v>0</v>
      </c>
      <c r="CF126">
        <v>8.8611296926810496E-2</v>
      </c>
      <c r="CG126">
        <v>8.2062852374801806E-2</v>
      </c>
      <c r="CH126">
        <v>7.4865222165753573E-2</v>
      </c>
      <c r="CI126">
        <v>7.3000689966997045E-2</v>
      </c>
      <c r="CJ126">
        <v>8.3608481117379646E-2</v>
      </c>
      <c r="CK126">
        <v>9.5997344673009813E-2</v>
      </c>
      <c r="CL126">
        <v>0.10215526744420204</v>
      </c>
      <c r="CM126">
        <v>6.8278887720816625E-2</v>
      </c>
      <c r="CN126">
        <v>9.0884663457508161E-2</v>
      </c>
    </row>
    <row r="127" spans="2:92">
      <c r="B127">
        <v>0.63561643835616444</v>
      </c>
      <c r="D127">
        <f>D126+$D$69</f>
        <v>0.73749999999999938</v>
      </c>
      <c r="BO127">
        <v>1.5380599366879186E-5</v>
      </c>
      <c r="BP127">
        <v>1.2209523039140405E-4</v>
      </c>
      <c r="BQ127">
        <v>3.6990760250752244E-4</v>
      </c>
      <c r="BR127">
        <v>1.6128481845181333E-3</v>
      </c>
      <c r="BS127">
        <v>4.8325693305498463E-3</v>
      </c>
      <c r="BT127">
        <v>1.4930074127561624E-2</v>
      </c>
      <c r="BU127">
        <v>4.1490668186162767E-2</v>
      </c>
      <c r="BV127">
        <v>6.8490665492887862E-2</v>
      </c>
      <c r="BW127">
        <v>0.1100264953294397</v>
      </c>
      <c r="BX127">
        <v>0.14591814743580445</v>
      </c>
      <c r="BY127">
        <v>0.2036743332950087</v>
      </c>
      <c r="CD127">
        <v>9.8598355969746282E-2</v>
      </c>
      <c r="CE127">
        <v>8.9146414471699256E-2</v>
      </c>
      <c r="CF127">
        <v>8.3418089248905133E-2</v>
      </c>
      <c r="CG127">
        <v>7.6319204028226215E-2</v>
      </c>
      <c r="CH127">
        <v>7.3489985030819327E-2</v>
      </c>
      <c r="CI127">
        <v>7.4673965321407923E-2</v>
      </c>
      <c r="CJ127">
        <v>8.3083472873475589E-2</v>
      </c>
      <c r="CK127">
        <v>9.2353479476556186E-2</v>
      </c>
      <c r="CL127">
        <v>0.10927108344555175</v>
      </c>
      <c r="CM127">
        <v>0.1265398470176341</v>
      </c>
      <c r="CN127">
        <v>0.15838275177680816</v>
      </c>
    </row>
    <row r="128" spans="2:92">
      <c r="B128">
        <v>0.64657534246575343</v>
      </c>
      <c r="D128">
        <f>D127+$D$69</f>
        <v>0.74999999999999933</v>
      </c>
      <c r="BO128">
        <v>3.0799934869725596E-4</v>
      </c>
      <c r="BP128">
        <v>9.5967299959913801E-4</v>
      </c>
      <c r="BQ128">
        <v>1.9638229605080828E-3</v>
      </c>
      <c r="BR128">
        <v>5.2268690792321255E-3</v>
      </c>
      <c r="BS128">
        <v>1.05751536928981E-2</v>
      </c>
      <c r="BT128">
        <v>2.2117990271723866E-2</v>
      </c>
      <c r="BU128">
        <v>4.6989347967424412E-2</v>
      </c>
      <c r="BV128">
        <v>7.2068252897015211E-2</v>
      </c>
      <c r="BW128">
        <v>0.11183906684076461</v>
      </c>
      <c r="BX128">
        <v>0.14698273730688341</v>
      </c>
      <c r="BY128">
        <v>0.20416716911513197</v>
      </c>
      <c r="CD128">
        <v>9.1998047497012098E-2</v>
      </c>
      <c r="CE128">
        <v>8.6079676073210903E-2</v>
      </c>
      <c r="CF128">
        <v>8.2248007259470512E-2</v>
      </c>
      <c r="CG128">
        <v>7.8693096273593527E-2</v>
      </c>
      <c r="CH128">
        <v>7.7601030837149629E-2</v>
      </c>
      <c r="CI128">
        <v>7.8932314783726046E-2</v>
      </c>
      <c r="CJ128">
        <v>8.5191790918536778E-2</v>
      </c>
      <c r="CK128">
        <v>9.2919921144452883E-2</v>
      </c>
      <c r="CL128">
        <v>0.10688518194704601</v>
      </c>
      <c r="CM128">
        <v>0.12052817714102798</v>
      </c>
      <c r="CN128">
        <v>0.14374856469819008</v>
      </c>
    </row>
    <row r="129" spans="2:92">
      <c r="B129">
        <v>0.65753424657534243</v>
      </c>
      <c r="D129">
        <f>D128+$D$69</f>
        <v>0.76249999999999929</v>
      </c>
      <c r="BO129">
        <v>8.7033733317712911E-4</v>
      </c>
      <c r="BP129">
        <v>2.2091459167407437E-3</v>
      </c>
      <c r="BQ129">
        <v>3.9838545703094648E-3</v>
      </c>
      <c r="BR129">
        <v>8.7901710383099137E-3</v>
      </c>
      <c r="BS129">
        <v>1.5371174183636987E-2</v>
      </c>
      <c r="BT129">
        <v>2.7677667269843706E-2</v>
      </c>
      <c r="BU129">
        <v>5.1888346081654498E-2</v>
      </c>
      <c r="BV129">
        <v>7.5785560521890005E-2</v>
      </c>
      <c r="BW129">
        <v>0.11408288693023994</v>
      </c>
      <c r="BX129">
        <v>0.14840283977822721</v>
      </c>
      <c r="BY129">
        <v>0.20484820992125205</v>
      </c>
      <c r="CD129">
        <v>8.7501713714747631E-2</v>
      </c>
      <c r="CE129">
        <v>8.3268235757105777E-2</v>
      </c>
      <c r="CF129">
        <v>8.1146545273684936E-2</v>
      </c>
      <c r="CG129">
        <v>7.9070695833874938E-2</v>
      </c>
      <c r="CH129">
        <v>7.8977892894894569E-2</v>
      </c>
      <c r="CI129">
        <v>8.0421084965250439E-2</v>
      </c>
      <c r="CJ129">
        <v>8.5201896045788081E-2</v>
      </c>
      <c r="CK129">
        <v>9.0691040334576145E-2</v>
      </c>
      <c r="CL129">
        <v>9.9629774419748379E-2</v>
      </c>
      <c r="CM129">
        <v>0.10824736298003262</v>
      </c>
      <c r="CN129">
        <v>0.12406106187260367</v>
      </c>
    </row>
    <row r="130" spans="2:92">
      <c r="B130">
        <v>0.66849315068493154</v>
      </c>
      <c r="D130">
        <f>D129+$D$69</f>
        <v>0.77499999999999925</v>
      </c>
      <c r="BO130">
        <v>1.8421641370446249E-3</v>
      </c>
      <c r="BP130">
        <v>3.9357567217429201E-3</v>
      </c>
      <c r="BQ130">
        <v>6.4142191579763946E-3</v>
      </c>
      <c r="BR130">
        <v>1.2335772899795195E-2</v>
      </c>
      <c r="BS130">
        <v>1.9671524796099182E-2</v>
      </c>
      <c r="BT130">
        <v>3.2435583246870577E-2</v>
      </c>
      <c r="BU130">
        <v>5.6306223097099345E-2</v>
      </c>
      <c r="BV130">
        <v>7.9488879137866841E-2</v>
      </c>
      <c r="BW130">
        <v>0.11678340150063034</v>
      </c>
      <c r="BX130">
        <v>0.15042340937583887</v>
      </c>
      <c r="BY130">
        <v>0.2061082284804085</v>
      </c>
      <c r="CD130">
        <v>8.6121036826864117E-2</v>
      </c>
      <c r="CE130">
        <v>8.2257491026401647E-2</v>
      </c>
      <c r="CF130">
        <v>8.0365434176199568E-2</v>
      </c>
      <c r="CG130">
        <v>7.940117356432061E-2</v>
      </c>
      <c r="CH130">
        <v>7.9556385057739348E-2</v>
      </c>
      <c r="CI130">
        <v>8.1226048922749941E-2</v>
      </c>
      <c r="CJ130">
        <v>8.5319107239286637E-2</v>
      </c>
      <c r="CK130">
        <v>8.9786052135980357E-2</v>
      </c>
      <c r="CL130">
        <v>9.6998954275857238E-2</v>
      </c>
      <c r="CM130">
        <v>0.10356585302386387</v>
      </c>
      <c r="CN130">
        <v>0.11435080438058597</v>
      </c>
    </row>
    <row r="131" spans="2:92">
      <c r="B131">
        <v>0.67945205479452053</v>
      </c>
      <c r="D131">
        <f>D130+$D$69</f>
        <v>0.7874999999999992</v>
      </c>
      <c r="CD131">
        <v>8.6121036826864117E-2</v>
      </c>
      <c r="CE131">
        <v>8.2257491026401647E-2</v>
      </c>
      <c r="CF131">
        <v>8.0365434176199568E-2</v>
      </c>
      <c r="CG131">
        <v>7.940117356432061E-2</v>
      </c>
      <c r="CH131">
        <v>7.9556385057739348E-2</v>
      </c>
      <c r="CI131">
        <v>8.1226048922749941E-2</v>
      </c>
      <c r="CJ131">
        <v>8.3486106355524156E-2</v>
      </c>
      <c r="CK131">
        <v>8.7585121803297528E-2</v>
      </c>
      <c r="CL131">
        <v>9.3902597807905844E-2</v>
      </c>
      <c r="CM131">
        <v>9.9310019739904401E-2</v>
      </c>
      <c r="CN131">
        <v>0.10720795854207575</v>
      </c>
    </row>
    <row r="132" spans="2:92">
      <c r="B132">
        <v>0.69041095890410964</v>
      </c>
      <c r="D132">
        <f>D131+$D$69</f>
        <v>0.79999999999999916</v>
      </c>
      <c r="BO132" t="s">
        <v>31</v>
      </c>
      <c r="CD132" t="s">
        <v>31</v>
      </c>
    </row>
    <row r="133" spans="2:92">
      <c r="B133">
        <v>0.70136986301369864</v>
      </c>
      <c r="D133">
        <f>D132+$D$69</f>
        <v>0.81249999999999911</v>
      </c>
      <c r="BO133">
        <v>0.87151206299808792</v>
      </c>
      <c r="BP133">
        <v>0.90216284644338041</v>
      </c>
      <c r="BQ133">
        <v>0.92234769785879311</v>
      </c>
      <c r="BR133">
        <v>0.95081286797024822</v>
      </c>
      <c r="BS133">
        <v>0.97294871335629129</v>
      </c>
      <c r="BT133">
        <v>1</v>
      </c>
      <c r="BU133">
        <v>1.0371120792715558</v>
      </c>
      <c r="BV133">
        <v>1.0668476834085139</v>
      </c>
      <c r="BW133">
        <v>1.1095919855494891</v>
      </c>
      <c r="BX133">
        <v>1.1457807621080653</v>
      </c>
      <c r="BY133">
        <v>1.203642429536993</v>
      </c>
      <c r="CD133">
        <v>0.87151206299808792</v>
      </c>
      <c r="CE133">
        <v>0.90216284644338041</v>
      </c>
      <c r="CF133">
        <v>0.92234769785879311</v>
      </c>
      <c r="CG133">
        <v>0.95081286797024822</v>
      </c>
      <c r="CH133">
        <v>0.97294871335629129</v>
      </c>
      <c r="CI133">
        <v>1</v>
      </c>
      <c r="CJ133">
        <v>1.0371120792715558</v>
      </c>
      <c r="CK133">
        <v>1.0668476834085139</v>
      </c>
      <c r="CL133">
        <v>1.1095919855494891</v>
      </c>
      <c r="CM133">
        <v>1.1457807621080653</v>
      </c>
      <c r="CN133">
        <v>1.203642429536993</v>
      </c>
    </row>
    <row r="134" spans="2:92">
      <c r="B134">
        <v>0.71232876712328763</v>
      </c>
      <c r="D134">
        <f>D133+$D$69</f>
        <v>0.82499999999999907</v>
      </c>
      <c r="BO134">
        <v>6.6064949428467731E-2</v>
      </c>
      <c r="BP134">
        <v>9.2902350792478813E-2</v>
      </c>
      <c r="BQ134">
        <v>8.7670413521967083E-2</v>
      </c>
      <c r="BR134">
        <v>8.1240530296941893E-2</v>
      </c>
      <c r="BS134">
        <v>7.4783467157205227E-2</v>
      </c>
      <c r="BT134">
        <v>7.3419007473565362E-2</v>
      </c>
      <c r="BU134">
        <v>8.4447973265018711E-2</v>
      </c>
      <c r="BV134">
        <v>9.6222378869337086E-2</v>
      </c>
      <c r="BW134">
        <v>0.10757991322329337</v>
      </c>
      <c r="BX134">
        <v>0.12020987239902498</v>
      </c>
      <c r="BY134">
        <v>0</v>
      </c>
      <c r="CD134">
        <v>0.12014831118703813</v>
      </c>
      <c r="CE134">
        <v>0.10467813682602423</v>
      </c>
      <c r="CF134">
        <v>9.4894550880234824E-2</v>
      </c>
      <c r="CG134">
        <v>8.2427040735924356E-2</v>
      </c>
      <c r="CH134">
        <v>7.5424740493400491E-2</v>
      </c>
      <c r="CI134">
        <v>7.4156369822287543E-2</v>
      </c>
      <c r="CJ134">
        <v>8.5753826275349804E-2</v>
      </c>
      <c r="CK134">
        <v>9.8846783589963363E-2</v>
      </c>
      <c r="CL134">
        <v>0.11785321368180297</v>
      </c>
      <c r="CM134">
        <v>0.13314106727230593</v>
      </c>
      <c r="CN134">
        <v>0.15583370309115221</v>
      </c>
    </row>
    <row r="135" spans="2:92">
      <c r="B135">
        <v>0.72328767123287674</v>
      </c>
      <c r="D135">
        <f>D134+$D$69</f>
        <v>0.83749999999999902</v>
      </c>
      <c r="BO135">
        <v>9.2156199956535734E-2</v>
      </c>
      <c r="BP135">
        <v>8.6564260064098286E-2</v>
      </c>
      <c r="BQ135">
        <v>8.1996965327349652E-2</v>
      </c>
      <c r="BR135">
        <v>7.5935881213114162E-2</v>
      </c>
      <c r="BS135">
        <v>7.349547911728023E-2</v>
      </c>
      <c r="BT135">
        <v>7.4524993105878762E-2</v>
      </c>
      <c r="BU135">
        <v>8.2335123442593805E-2</v>
      </c>
      <c r="BV135">
        <v>9.0552101959955902E-2</v>
      </c>
      <c r="BW135">
        <v>0.10209122798224536</v>
      </c>
      <c r="BX135">
        <v>0.10926271322695699</v>
      </c>
      <c r="BY135">
        <v>0.11827735263805428</v>
      </c>
      <c r="CD135">
        <v>9.9726170530589853E-2</v>
      </c>
      <c r="CE135">
        <v>8.9570648998134175E-2</v>
      </c>
      <c r="CF135">
        <v>8.3578509629105305E-2</v>
      </c>
      <c r="CG135">
        <v>7.6926803462306098E-2</v>
      </c>
      <c r="CH135">
        <v>7.4288313657385044E-2</v>
      </c>
      <c r="CI135">
        <v>7.5357265045069913E-2</v>
      </c>
      <c r="CJ135">
        <v>8.318219377181485E-2</v>
      </c>
      <c r="CK135">
        <v>9.1805968209634201E-2</v>
      </c>
      <c r="CL135">
        <v>0.10489570530783726</v>
      </c>
      <c r="CM135">
        <v>0.11574785836003487</v>
      </c>
      <c r="CN135">
        <v>0.13215198044251009</v>
      </c>
    </row>
    <row r="136" spans="2:92">
      <c r="B136">
        <v>0.73424657534246573</v>
      </c>
      <c r="D136">
        <f>D135+$D$69</f>
        <v>0.84999999999999898</v>
      </c>
      <c r="BO136">
        <v>8.522327019329537E-2</v>
      </c>
      <c r="BP136">
        <v>8.2502578133443819E-2</v>
      </c>
      <c r="BQ136">
        <v>7.9977486602430231E-2</v>
      </c>
      <c r="BR136">
        <v>7.7281630599793608E-2</v>
      </c>
      <c r="BS136">
        <v>7.6660895389102798E-2</v>
      </c>
      <c r="BT136">
        <v>7.8053924212197326E-2</v>
      </c>
      <c r="BU136">
        <v>8.3082792127168917E-2</v>
      </c>
      <c r="BV136">
        <v>8.8763523651311418E-2</v>
      </c>
      <c r="BW136">
        <v>9.7574243407324915E-2</v>
      </c>
      <c r="BX136">
        <v>0.10482148605565782</v>
      </c>
      <c r="BY136">
        <v>0.11444121965319926</v>
      </c>
      <c r="CD136">
        <v>9.1214074176713122E-2</v>
      </c>
      <c r="CE136">
        <v>8.478606153108767E-2</v>
      </c>
      <c r="CF136">
        <v>8.136729955829447E-2</v>
      </c>
      <c r="CG136">
        <v>7.818733460989602E-2</v>
      </c>
      <c r="CH136">
        <v>7.7445790619656743E-2</v>
      </c>
      <c r="CI136">
        <v>7.8787763519219081E-2</v>
      </c>
      <c r="CJ136">
        <v>8.3830426350083795E-2</v>
      </c>
      <c r="CK136">
        <v>8.9383978552930857E-2</v>
      </c>
      <c r="CL136">
        <v>9.8230726572849619E-2</v>
      </c>
      <c r="CM136">
        <v>0.10586121782124538</v>
      </c>
      <c r="CN136">
        <v>0.11772403335817493</v>
      </c>
    </row>
    <row r="137" spans="2:92">
      <c r="B137">
        <v>0.74520547945205484</v>
      </c>
      <c r="D137">
        <f>D136+$D$69</f>
        <v>0.86249999999999893</v>
      </c>
      <c r="BO137">
        <v>8.5142623478697846E-2</v>
      </c>
      <c r="BP137">
        <v>8.1623277347390513E-2</v>
      </c>
      <c r="BQ137">
        <v>7.9714658037810027E-2</v>
      </c>
      <c r="BR137">
        <v>7.8266019244141408E-2</v>
      </c>
      <c r="BS137">
        <v>7.8392209158177559E-2</v>
      </c>
      <c r="BT137">
        <v>8.0019302524333896E-2</v>
      </c>
      <c r="BU137">
        <v>8.4325540636530041E-2</v>
      </c>
      <c r="BV137">
        <v>8.8844039090391444E-2</v>
      </c>
      <c r="BW137">
        <v>9.5953510866432848E-2</v>
      </c>
      <c r="BX137">
        <v>0.1020523225750757</v>
      </c>
      <c r="BY137">
        <v>0.11116671320287012</v>
      </c>
      <c r="CD137">
        <v>8.7075540272110979E-2</v>
      </c>
      <c r="CE137">
        <v>8.2488562854483555E-2</v>
      </c>
      <c r="CF137">
        <v>8.0278223008537625E-2</v>
      </c>
      <c r="CG137">
        <v>7.8594474077963397E-2</v>
      </c>
      <c r="CH137">
        <v>7.8613655663538257E-2</v>
      </c>
      <c r="CI137">
        <v>8.0185112419934396E-2</v>
      </c>
      <c r="CJ137">
        <v>8.4483015435269246E-2</v>
      </c>
      <c r="CK137">
        <v>8.9004556059777459E-2</v>
      </c>
      <c r="CL137">
        <v>9.6228176716790806E-2</v>
      </c>
      <c r="CM137">
        <v>0.10253239532666766</v>
      </c>
      <c r="CN137">
        <v>0.11245430417822415</v>
      </c>
    </row>
    <row r="138" spans="2:92">
      <c r="B138">
        <v>0.75616438356164384</v>
      </c>
      <c r="D138">
        <f>D137+$D$69</f>
        <v>0.87499999999999889</v>
      </c>
      <c r="BO138">
        <v>8.5238982802713179E-2</v>
      </c>
      <c r="BP138">
        <v>8.1917060532177288E-2</v>
      </c>
      <c r="BQ138">
        <v>8.0345463030549166E-2</v>
      </c>
      <c r="BR138">
        <v>7.9228172164081123E-2</v>
      </c>
      <c r="BS138">
        <v>7.9508417024746661E-2</v>
      </c>
      <c r="BT138">
        <v>8.1126635240547029E-2</v>
      </c>
      <c r="BU138">
        <v>8.5028490696858625E-2</v>
      </c>
      <c r="BV138">
        <v>8.9035104798127443E-2</v>
      </c>
      <c r="BW138">
        <v>9.5662410070029499E-2</v>
      </c>
      <c r="BX138">
        <v>0.10151277565088594</v>
      </c>
      <c r="BY138">
        <v>0.11052148767457713</v>
      </c>
      <c r="CD138">
        <v>8.6398845629215473E-2</v>
      </c>
      <c r="CE138">
        <v>8.2513093970639162E-2</v>
      </c>
      <c r="CF138">
        <v>8.0731351593378908E-2</v>
      </c>
      <c r="CG138">
        <v>7.9517968835849828E-2</v>
      </c>
      <c r="CH138">
        <v>7.972293805861036E-2</v>
      </c>
      <c r="CI138">
        <v>8.1269363029002575E-2</v>
      </c>
      <c r="CJ138">
        <v>8.5185865900929789E-2</v>
      </c>
      <c r="CK138">
        <v>8.9259868123753236E-2</v>
      </c>
      <c r="CL138">
        <v>9.5795165214716788E-2</v>
      </c>
      <c r="CM138">
        <v>0.10153871577940916</v>
      </c>
      <c r="CN138">
        <v>0.11064192371413242</v>
      </c>
    </row>
    <row r="139" spans="2:92">
      <c r="B139">
        <v>0.76712328767123283</v>
      </c>
      <c r="D139">
        <f>D138+$D$69</f>
        <v>0.88749999999999885</v>
      </c>
    </row>
    <row r="140" spans="2:92">
      <c r="B140">
        <v>0.77808219178082194</v>
      </c>
      <c r="D140">
        <f>D139+$D$69</f>
        <v>0.8999999999999988</v>
      </c>
      <c r="BO140" t="s">
        <v>31</v>
      </c>
      <c r="CD140" t="s">
        <v>31</v>
      </c>
    </row>
    <row r="141" spans="2:92">
      <c r="B141">
        <v>0.78904109589041094</v>
      </c>
      <c r="D141">
        <f>D140+$D$69</f>
        <v>0.91249999999999876</v>
      </c>
      <c r="BO141">
        <v>0.87151206299808792</v>
      </c>
      <c r="BP141">
        <v>0.90216284644338041</v>
      </c>
      <c r="BQ141">
        <v>0.92234769785879311</v>
      </c>
      <c r="BR141">
        <v>0.95081286797024822</v>
      </c>
      <c r="BS141">
        <v>0.97294871335629129</v>
      </c>
      <c r="BT141">
        <v>1</v>
      </c>
      <c r="BU141">
        <v>1.0371120792715558</v>
      </c>
      <c r="BV141">
        <v>1.0668476834085139</v>
      </c>
      <c r="BW141">
        <v>1.1095919855494891</v>
      </c>
      <c r="BX141">
        <v>1.1457807621080653</v>
      </c>
      <c r="BY141">
        <v>1.203642429536993</v>
      </c>
      <c r="CD141">
        <v>0.87151206299808792</v>
      </c>
      <c r="CE141">
        <v>0.90216284644338041</v>
      </c>
      <c r="CF141">
        <v>0.92234769785879311</v>
      </c>
      <c r="CG141">
        <v>0.95081286797024822</v>
      </c>
      <c r="CH141">
        <v>0.97294871335629129</v>
      </c>
      <c r="CI141">
        <v>1</v>
      </c>
      <c r="CJ141">
        <v>1.0371120792715558</v>
      </c>
      <c r="CK141">
        <v>1.0668476834085139</v>
      </c>
      <c r="CL141">
        <v>1.1095919855494891</v>
      </c>
      <c r="CM141">
        <v>1.1457807621080653</v>
      </c>
      <c r="CN141">
        <v>1.203642429536993</v>
      </c>
    </row>
    <row r="142" spans="2:92">
      <c r="B142">
        <v>0.8</v>
      </c>
      <c r="D142">
        <f>D141+$D$69</f>
        <v>0.92499999999999871</v>
      </c>
      <c r="BO142">
        <v>0</v>
      </c>
      <c r="BP142">
        <v>9.2902350792472582E-2</v>
      </c>
      <c r="BQ142">
        <v>8.7670413521984181E-2</v>
      </c>
      <c r="BR142">
        <v>8.1240530296961461E-2</v>
      </c>
      <c r="BS142">
        <v>7.4783467157219063E-2</v>
      </c>
      <c r="BT142">
        <v>7.3416206521637606E-2</v>
      </c>
      <c r="BU142">
        <v>8.444797326511079E-2</v>
      </c>
      <c r="BV142">
        <v>9.6222378868783764E-2</v>
      </c>
      <c r="BW142">
        <v>0.10757991321788538</v>
      </c>
      <c r="BX142">
        <v>0.12020987244769112</v>
      </c>
      <c r="BY142">
        <v>8.8810712194695107E-2</v>
      </c>
      <c r="CD142">
        <v>0.15934101237278331</v>
      </c>
      <c r="CE142">
        <v>0.11919902139391206</v>
      </c>
      <c r="CF142">
        <v>9.4672150548288092E-2</v>
      </c>
      <c r="CG142">
        <v>6.4230112860524699E-2</v>
      </c>
      <c r="CH142">
        <v>4.7256641121022583E-2</v>
      </c>
      <c r="CI142">
        <v>4.3356710206360706E-2</v>
      </c>
      <c r="CJ142">
        <v>6.69454233590491E-2</v>
      </c>
      <c r="CK142">
        <v>9.4482246859751845E-2</v>
      </c>
      <c r="CL142">
        <v>0.13618361432452847</v>
      </c>
      <c r="CM142">
        <v>0.17112876662431648</v>
      </c>
      <c r="CN142">
        <v>0.22497139558913265</v>
      </c>
    </row>
    <row r="143" spans="2:92">
      <c r="B143">
        <v>0.81095890410958904</v>
      </c>
      <c r="D143">
        <f>D142+$D$69</f>
        <v>0.93749999999999867</v>
      </c>
      <c r="BO143">
        <v>9.0832077669275452E-2</v>
      </c>
      <c r="BP143">
        <v>8.647020930636444E-2</v>
      </c>
      <c r="BQ143">
        <v>8.2000105803568715E-2</v>
      </c>
      <c r="BR143">
        <v>7.5956938543660618E-2</v>
      </c>
      <c r="BS143">
        <v>7.3514223867879133E-2</v>
      </c>
      <c r="BT143">
        <v>7.4548185944573866E-2</v>
      </c>
      <c r="BU143">
        <v>8.2381919335872342E-2</v>
      </c>
      <c r="BV143">
        <v>9.0660320427062804E-2</v>
      </c>
      <c r="BW143">
        <v>0.10247930537960516</v>
      </c>
      <c r="BX143">
        <v>0.11049128054905709</v>
      </c>
      <c r="BY143">
        <v>0.1253318384230927</v>
      </c>
      <c r="CD143">
        <v>0.15286510968038938</v>
      </c>
      <c r="CE143">
        <v>0.12141794895040556</v>
      </c>
      <c r="CF143">
        <v>0.10281774909291215</v>
      </c>
      <c r="CG143">
        <v>8.1283093779903892E-2</v>
      </c>
      <c r="CH143">
        <v>7.0768779364614565E-2</v>
      </c>
      <c r="CI143">
        <v>6.8480726777785508E-2</v>
      </c>
      <c r="CJ143">
        <v>8.145895972807668E-2</v>
      </c>
      <c r="CK143">
        <v>9.832379905659254E-2</v>
      </c>
      <c r="CL143">
        <v>0.12557968953212534</v>
      </c>
      <c r="CM143">
        <v>0.14917586010508044</v>
      </c>
      <c r="CN143">
        <v>0.18613388165880976</v>
      </c>
    </row>
    <row r="144" spans="2:92">
      <c r="B144">
        <v>0.82191780821917804</v>
      </c>
      <c r="D144">
        <f>D143+$D$69</f>
        <v>0.94999999999999862</v>
      </c>
      <c r="BO144">
        <v>8.9481197349708719E-2</v>
      </c>
      <c r="BP144">
        <v>8.4273264963735883E-2</v>
      </c>
      <c r="BQ144">
        <v>8.1081676969998781E-2</v>
      </c>
      <c r="BR144">
        <v>7.7934980093364151E-2</v>
      </c>
      <c r="BS144">
        <v>7.7167970261763238E-2</v>
      </c>
      <c r="BT144">
        <v>7.8523003691523888E-2</v>
      </c>
      <c r="BU144">
        <v>8.3689367498233067E-2</v>
      </c>
      <c r="BV144">
        <v>8.9653215534709466E-2</v>
      </c>
      <c r="BW144">
        <v>9.9285032317384808E-2</v>
      </c>
      <c r="BX144">
        <v>0.10785059461366056</v>
      </c>
      <c r="BY144">
        <v>0.12185134623396965</v>
      </c>
      <c r="CD144">
        <v>0.12028275398763123</v>
      </c>
      <c r="CE144">
        <v>0.10041519470988668</v>
      </c>
      <c r="CF144">
        <v>8.9144893102752004E-2</v>
      </c>
      <c r="CG144">
        <v>7.6980983594155436E-2</v>
      </c>
      <c r="CH144">
        <v>7.1810418123624417E-2</v>
      </c>
      <c r="CI144">
        <v>7.1787070187456808E-2</v>
      </c>
      <c r="CJ144">
        <v>8.1616546930755998E-2</v>
      </c>
      <c r="CK144">
        <v>9.4320828766159659E-2</v>
      </c>
      <c r="CL144">
        <v>0.11540321618664542</v>
      </c>
      <c r="CM144">
        <v>0.13387718842385266</v>
      </c>
      <c r="CN144">
        <v>0.16286292550216025</v>
      </c>
    </row>
    <row r="145" spans="2:92">
      <c r="B145">
        <v>0.83287671232876714</v>
      </c>
      <c r="D145">
        <f>D144+$D$69</f>
        <v>0.96249999999999858</v>
      </c>
      <c r="BO145">
        <v>8.5923619383275154E-2</v>
      </c>
      <c r="BP145">
        <v>8.2078377333963518E-2</v>
      </c>
      <c r="BQ145">
        <v>8.0052541431972213E-2</v>
      </c>
      <c r="BR145">
        <v>7.8513878797144124E-2</v>
      </c>
      <c r="BS145">
        <v>7.8612145682587745E-2</v>
      </c>
      <c r="BT145">
        <v>8.0236411478812636E-2</v>
      </c>
      <c r="BU145">
        <v>8.4595130758559983E-2</v>
      </c>
      <c r="BV145">
        <v>8.9206096329813925E-2</v>
      </c>
      <c r="BW145">
        <v>9.6558055201091633E-2</v>
      </c>
      <c r="BX145">
        <v>0.10301235944242811</v>
      </c>
      <c r="BY145">
        <v>0.11317985706328927</v>
      </c>
      <c r="CD145">
        <v>0.11670896688953736</v>
      </c>
      <c r="CE145">
        <v>9.7959086190683914E-2</v>
      </c>
      <c r="CF145">
        <v>8.7621738942903996E-2</v>
      </c>
      <c r="CG145">
        <v>7.6770648217256807E-2</v>
      </c>
      <c r="CH145">
        <v>7.2165165194123762E-2</v>
      </c>
      <c r="CI145">
        <v>7.1681459080631282E-2</v>
      </c>
      <c r="CJ145">
        <v>7.9074951080568556E-2</v>
      </c>
      <c r="CK145">
        <v>8.9387666715035133E-2</v>
      </c>
      <c r="CL145">
        <v>0.10742751677683138</v>
      </c>
      <c r="CM145">
        <v>0.1238353426685237</v>
      </c>
      <c r="CN145">
        <v>0.15028306435039426</v>
      </c>
    </row>
    <row r="146" spans="2:92">
      <c r="B146">
        <v>0.84383561643835614</v>
      </c>
      <c r="D146">
        <f>D145+$D$69</f>
        <v>0.97499999999999853</v>
      </c>
      <c r="BO146">
        <v>8.5744466583253701E-2</v>
      </c>
      <c r="BP146">
        <v>8.2255282641706229E-2</v>
      </c>
      <c r="BQ146">
        <v>8.0615738013136429E-2</v>
      </c>
      <c r="BR146">
        <v>7.9445493713208207E-2</v>
      </c>
      <c r="BS146">
        <v>7.9707749751861262E-2</v>
      </c>
      <c r="BT146">
        <v>8.1326452027021157E-2</v>
      </c>
      <c r="BU146">
        <v>8.5265304983188336E-2</v>
      </c>
      <c r="BV146">
        <v>8.9332858609424207E-2</v>
      </c>
      <c r="BW146">
        <v>9.6106552895438041E-2</v>
      </c>
      <c r="BX146">
        <v>0.10215094581357533</v>
      </c>
      <c r="BY146">
        <v>0.11166344315956578</v>
      </c>
      <c r="CD146">
        <v>0.10957634573772355</v>
      </c>
      <c r="CE146">
        <v>9.4624528543282016E-2</v>
      </c>
      <c r="CF146">
        <v>8.6428976365395982E-2</v>
      </c>
      <c r="CG146">
        <v>7.7909269384724159E-2</v>
      </c>
      <c r="CH146">
        <v>7.4343175964198455E-2</v>
      </c>
      <c r="CI146">
        <v>7.3991559332113294E-2</v>
      </c>
      <c r="CJ146">
        <v>7.9754450555332923E-2</v>
      </c>
      <c r="CK146">
        <v>8.7839690807626547E-2</v>
      </c>
      <c r="CL146">
        <v>0.1020571810388593</v>
      </c>
      <c r="CM146">
        <v>0.11500118615377665</v>
      </c>
      <c r="CN146">
        <v>0.13580915050672401</v>
      </c>
    </row>
    <row r="147" spans="2:92">
      <c r="B147">
        <v>0.85479452054794525</v>
      </c>
      <c r="D147">
        <f>D146+$D$69</f>
        <v>0.98749999999999849</v>
      </c>
      <c r="BO147">
        <v>8.5744466583253701E-2</v>
      </c>
      <c r="BP147">
        <v>8.2255282641706229E-2</v>
      </c>
      <c r="BQ147">
        <v>8.0615738013136429E-2</v>
      </c>
      <c r="BR147">
        <v>7.9445493713208207E-2</v>
      </c>
      <c r="BS147">
        <v>7.9707749751861262E-2</v>
      </c>
      <c r="BT147">
        <v>8.1326452027021157E-2</v>
      </c>
      <c r="BU147">
        <v>8.5028490696858625E-2</v>
      </c>
      <c r="BV147">
        <v>8.9035104798127443E-2</v>
      </c>
      <c r="BW147">
        <v>9.5662410070029499E-2</v>
      </c>
      <c r="BX147">
        <v>0.10151277565088594</v>
      </c>
      <c r="BY147">
        <v>0.11052148767457713</v>
      </c>
    </row>
    <row r="148" spans="2:92">
      <c r="B148">
        <v>0.86575342465753424</v>
      </c>
      <c r="D148">
        <f>D147+$D$69</f>
        <v>0.99999999999999845</v>
      </c>
      <c r="BO148" t="s">
        <v>31</v>
      </c>
    </row>
    <row r="149" spans="2:92">
      <c r="B149">
        <v>0.87671232876712324</v>
      </c>
      <c r="BO149">
        <v>0.87151206299808792</v>
      </c>
      <c r="BP149">
        <v>0.90216284644338041</v>
      </c>
      <c r="BQ149">
        <v>0.92234769785879311</v>
      </c>
      <c r="BR149">
        <v>0.95081286797024822</v>
      </c>
      <c r="BS149">
        <v>0.97294871335629129</v>
      </c>
      <c r="BT149">
        <v>1</v>
      </c>
      <c r="BU149">
        <v>1.0371120792715558</v>
      </c>
      <c r="BV149">
        <v>1.0668476834085139</v>
      </c>
      <c r="BW149">
        <v>1.1095919855494891</v>
      </c>
      <c r="BX149">
        <v>1.1457807621080653</v>
      </c>
      <c r="BY149">
        <v>1.203642429536993</v>
      </c>
    </row>
    <row r="150" spans="2:92">
      <c r="B150">
        <v>0.88767123287671235</v>
      </c>
      <c r="BO150">
        <v>0.12014831118703813</v>
      </c>
      <c r="BP150">
        <v>0.10467813682602423</v>
      </c>
      <c r="BQ150">
        <v>9.4894550880234824E-2</v>
      </c>
      <c r="BR150">
        <v>8.2427040735924356E-2</v>
      </c>
      <c r="BS150">
        <v>7.5424740493400491E-2</v>
      </c>
      <c r="BT150">
        <v>7.4156369822287543E-2</v>
      </c>
      <c r="BU150">
        <v>8.5753826275349804E-2</v>
      </c>
      <c r="BV150">
        <v>9.8846783589963363E-2</v>
      </c>
      <c r="BW150">
        <v>0.11785321368180297</v>
      </c>
      <c r="BX150">
        <v>0.13314106727230593</v>
      </c>
      <c r="BY150">
        <v>0.15583370309115221</v>
      </c>
    </row>
    <row r="151" spans="2:92">
      <c r="B151">
        <v>0.89863013698630134</v>
      </c>
      <c r="BO151">
        <v>9.9726170530589853E-2</v>
      </c>
      <c r="BP151">
        <v>8.9570648998134175E-2</v>
      </c>
      <c r="BQ151">
        <v>8.3578509629105305E-2</v>
      </c>
      <c r="BR151">
        <v>7.6926803462306098E-2</v>
      </c>
      <c r="BS151">
        <v>7.4288313657385044E-2</v>
      </c>
      <c r="BT151">
        <v>7.5357265045069913E-2</v>
      </c>
      <c r="BU151">
        <v>8.318219377181485E-2</v>
      </c>
      <c r="BV151">
        <v>9.1805968209634201E-2</v>
      </c>
      <c r="BW151">
        <v>0.10489570530783726</v>
      </c>
      <c r="BX151">
        <v>0.11574785836003487</v>
      </c>
      <c r="BY151">
        <v>0.13215198044251009</v>
      </c>
    </row>
    <row r="152" spans="2:92">
      <c r="B152">
        <v>0.90958904109589045</v>
      </c>
      <c r="BO152">
        <v>9.1214074176713122E-2</v>
      </c>
      <c r="BP152">
        <v>8.478606153108767E-2</v>
      </c>
      <c r="BQ152">
        <v>8.136729955829447E-2</v>
      </c>
      <c r="BR152">
        <v>7.818733460989602E-2</v>
      </c>
      <c r="BS152">
        <v>7.7445790619656743E-2</v>
      </c>
      <c r="BT152">
        <v>7.8787763519219081E-2</v>
      </c>
      <c r="BU152">
        <v>8.3830426350083795E-2</v>
      </c>
      <c r="BV152">
        <v>8.9383978552930857E-2</v>
      </c>
      <c r="BW152">
        <v>9.8230726572849619E-2</v>
      </c>
      <c r="BX152">
        <v>0.10586121782124538</v>
      </c>
      <c r="BY152">
        <v>0.11772403335817493</v>
      </c>
    </row>
    <row r="153" spans="2:92">
      <c r="B153">
        <v>0.92054794520547945</v>
      </c>
      <c r="BO153">
        <v>8.7075540272110979E-2</v>
      </c>
      <c r="BP153">
        <v>8.2488562854483555E-2</v>
      </c>
      <c r="BQ153">
        <v>8.0278223008537625E-2</v>
      </c>
      <c r="BR153">
        <v>7.8594474077963397E-2</v>
      </c>
      <c r="BS153">
        <v>7.8613655663538257E-2</v>
      </c>
      <c r="BT153">
        <v>8.0185112419934396E-2</v>
      </c>
      <c r="BU153">
        <v>8.4483015435269246E-2</v>
      </c>
      <c r="BV153">
        <v>8.9004556059777459E-2</v>
      </c>
      <c r="BW153">
        <v>9.6228176716790806E-2</v>
      </c>
      <c r="BX153">
        <v>0.10253239532666766</v>
      </c>
      <c r="BY153">
        <v>0.11245430417822415</v>
      </c>
    </row>
    <row r="154" spans="2:92">
      <c r="B154">
        <v>0.93150684931506844</v>
      </c>
      <c r="BO154">
        <v>8.6398845629215473E-2</v>
      </c>
      <c r="BP154">
        <v>8.2513093970639162E-2</v>
      </c>
      <c r="BQ154">
        <v>8.0731351593378908E-2</v>
      </c>
      <c r="BR154">
        <v>7.9517968835849828E-2</v>
      </c>
      <c r="BS154">
        <v>7.972293805861036E-2</v>
      </c>
      <c r="BT154">
        <v>8.1269363029002575E-2</v>
      </c>
      <c r="BU154">
        <v>8.5185865900929789E-2</v>
      </c>
      <c r="BV154">
        <v>8.9259868123753236E-2</v>
      </c>
      <c r="BW154">
        <v>9.5795165214716788E-2</v>
      </c>
      <c r="BX154">
        <v>0.10153871577940916</v>
      </c>
      <c r="BY154">
        <v>0.11064192371413242</v>
      </c>
    </row>
    <row r="155" spans="2:92">
      <c r="B155">
        <v>0.94246575342465755</v>
      </c>
    </row>
    <row r="156" spans="2:92">
      <c r="B156">
        <v>0.95342465753424654</v>
      </c>
      <c r="BO156" t="s">
        <v>31</v>
      </c>
    </row>
    <row r="157" spans="2:92">
      <c r="B157">
        <v>0.96438356164383565</v>
      </c>
      <c r="BO157">
        <v>0.87151206299808792</v>
      </c>
      <c r="BP157">
        <v>0.90216284644338041</v>
      </c>
      <c r="BQ157">
        <v>0.92234769785879311</v>
      </c>
      <c r="BR157">
        <v>0.95081286797024822</v>
      </c>
      <c r="BS157">
        <v>0.97294871335629129</v>
      </c>
      <c r="BT157">
        <v>1</v>
      </c>
      <c r="BU157">
        <v>1.0371120792715558</v>
      </c>
      <c r="BV157">
        <v>1.0668476834085139</v>
      </c>
      <c r="BW157">
        <v>1.1095919855494891</v>
      </c>
      <c r="BX157">
        <v>1.1457807621080653</v>
      </c>
      <c r="BY157">
        <v>1.203642429536993</v>
      </c>
    </row>
    <row r="158" spans="2:92">
      <c r="B158">
        <v>0.97534246575342465</v>
      </c>
      <c r="BO158">
        <v>0.15934101237278331</v>
      </c>
      <c r="BP158">
        <v>0.11919902139391206</v>
      </c>
      <c r="BQ158">
        <v>9.4672150548288092E-2</v>
      </c>
      <c r="BR158">
        <v>6.4230112860524699E-2</v>
      </c>
      <c r="BS158">
        <v>4.7256641121022583E-2</v>
      </c>
      <c r="BT158">
        <v>4.3356710206360706E-2</v>
      </c>
      <c r="BU158">
        <v>6.69454233590491E-2</v>
      </c>
      <c r="BV158">
        <v>9.4482246859751845E-2</v>
      </c>
      <c r="BW158">
        <v>0.13618361432452847</v>
      </c>
      <c r="BX158">
        <v>0.17112876662431648</v>
      </c>
      <c r="BY158">
        <v>0.22497139558913265</v>
      </c>
    </row>
    <row r="159" spans="2:92">
      <c r="B159">
        <v>0.98630136986301364</v>
      </c>
      <c r="BO159">
        <v>0.15286510968038938</v>
      </c>
      <c r="BP159">
        <v>0.12141794895040556</v>
      </c>
      <c r="BQ159">
        <v>0.10281774909291215</v>
      </c>
      <c r="BR159">
        <v>8.1283093779903892E-2</v>
      </c>
      <c r="BS159">
        <v>7.0768779364614565E-2</v>
      </c>
      <c r="BT159">
        <v>6.8480726777785508E-2</v>
      </c>
      <c r="BU159">
        <v>8.145895972807668E-2</v>
      </c>
      <c r="BV159">
        <v>9.832379905659254E-2</v>
      </c>
      <c r="BW159">
        <v>0.12557968953212534</v>
      </c>
      <c r="BX159">
        <v>0.14917586010508044</v>
      </c>
      <c r="BY159">
        <v>0.18613388165880976</v>
      </c>
    </row>
    <row r="160" spans="2:92">
      <c r="B160">
        <v>0.99726027397260275</v>
      </c>
      <c r="BO160">
        <v>0.12028275398763123</v>
      </c>
      <c r="BP160">
        <v>0.10041519470988668</v>
      </c>
      <c r="BQ160">
        <v>8.9144893102752004E-2</v>
      </c>
      <c r="BR160">
        <v>7.6980983594155436E-2</v>
      </c>
      <c r="BS160">
        <v>7.1810418123624417E-2</v>
      </c>
      <c r="BT160">
        <v>7.1787070187456808E-2</v>
      </c>
      <c r="BU160">
        <v>8.1616546930755998E-2</v>
      </c>
      <c r="BV160">
        <v>9.4320828766159659E-2</v>
      </c>
      <c r="BW160">
        <v>0.11540321618664542</v>
      </c>
      <c r="BX160">
        <v>0.13387718842385266</v>
      </c>
      <c r="BY160">
        <v>0.16286292550216025</v>
      </c>
    </row>
    <row r="161" spans="2:77">
      <c r="B161">
        <v>1.0082191780821919</v>
      </c>
      <c r="BO161">
        <v>0.11670896688953736</v>
      </c>
      <c r="BP161">
        <v>9.7959086190683914E-2</v>
      </c>
      <c r="BQ161">
        <v>8.7621738942903996E-2</v>
      </c>
      <c r="BR161">
        <v>7.6770648217256807E-2</v>
      </c>
      <c r="BS161">
        <v>7.2165165194123762E-2</v>
      </c>
      <c r="BT161">
        <v>7.1681459080631282E-2</v>
      </c>
      <c r="BU161">
        <v>7.9074951080568556E-2</v>
      </c>
      <c r="BV161">
        <v>8.9387666715035133E-2</v>
      </c>
      <c r="BW161">
        <v>0.10742751677683138</v>
      </c>
      <c r="BX161">
        <v>0.1238353426685237</v>
      </c>
      <c r="BY161">
        <v>0.15028306435039426</v>
      </c>
    </row>
    <row r="162" spans="2:77">
      <c r="B162">
        <v>1.0191780821917809</v>
      </c>
      <c r="BO162">
        <v>0.10957634573772355</v>
      </c>
      <c r="BP162">
        <v>9.4624528543282016E-2</v>
      </c>
      <c r="BQ162">
        <v>8.6428976365395982E-2</v>
      </c>
      <c r="BR162">
        <v>7.7909269384724159E-2</v>
      </c>
      <c r="BS162">
        <v>7.4343175964198455E-2</v>
      </c>
      <c r="BT162">
        <v>7.3991559332113294E-2</v>
      </c>
      <c r="BU162">
        <v>7.9754450555332923E-2</v>
      </c>
      <c r="BV162">
        <v>8.7839690807626547E-2</v>
      </c>
      <c r="BW162">
        <v>0.1020571810388593</v>
      </c>
      <c r="BX162">
        <v>0.11500118615377665</v>
      </c>
      <c r="BY162">
        <v>0.13580915050672401</v>
      </c>
    </row>
    <row r="163" spans="2:77">
      <c r="B163">
        <v>1.0301369863013699</v>
      </c>
    </row>
    <row r="164" spans="2:77">
      <c r="B164">
        <v>1.0410958904109588</v>
      </c>
    </row>
    <row r="165" spans="2:77">
      <c r="B165">
        <v>1.0520547945205478</v>
      </c>
    </row>
    <row r="166" spans="2:77">
      <c r="B166">
        <v>1.0630136986301371</v>
      </c>
    </row>
    <row r="167" spans="2:77">
      <c r="B167">
        <v>1.0739726027397261</v>
      </c>
    </row>
    <row r="168" spans="2:77">
      <c r="B168">
        <v>1.0849315068493151</v>
      </c>
    </row>
    <row r="169" spans="2:77">
      <c r="B169" t="e">
        <v>#N/A</v>
      </c>
    </row>
    <row r="170" spans="2:77">
      <c r="B170" t="e">
        <v>#N/A</v>
      </c>
    </row>
    <row r="171" spans="2:77">
      <c r="B171" t="e">
        <v>#N/A</v>
      </c>
    </row>
    <row r="172" spans="2:77">
      <c r="B172" t="e">
        <v>#N/A</v>
      </c>
    </row>
    <row r="173" spans="2:77">
      <c r="B173" t="e">
        <v>#N/A</v>
      </c>
    </row>
    <row r="174" spans="2:77">
      <c r="B174" t="e">
        <v>#N/A</v>
      </c>
    </row>
    <row r="175" spans="2:77">
      <c r="B175" t="e">
        <v>#N/A</v>
      </c>
    </row>
    <row r="176" spans="2:77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I7" sqref="I2:I7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133</v>
      </c>
      <c r="B1" s="199" t="s">
        <v>134</v>
      </c>
      <c r="E1" s="199">
        <f t="array" ref="E1:Q1" ca="1">Vanillas!M4:W4</f>
        <v>0.92570347666154618</v>
      </c>
      <c r="F1" s="199">
        <f ca="1"/>
        <v>0.94485470244839209</v>
      </c>
      <c r="G1" s="199">
        <f ca="1"/>
        <v>0.95722426352554535</v>
      </c>
      <c r="H1" s="199">
        <f ca="1"/>
        <v>0.97342355466376962</v>
      </c>
      <c r="I1" s="199">
        <f ca="1"/>
        <v>0.98559825780144861</v>
      </c>
      <c r="J1" s="199">
        <f ca="1"/>
        <v>1</v>
      </c>
      <c r="K1" s="199">
        <f ca="1"/>
        <v>1.0156751018216339</v>
      </c>
      <c r="L1" s="199">
        <f ca="1"/>
        <v>1.0274236390747691</v>
      </c>
      <c r="M1" s="199">
        <f ca="1"/>
        <v>1.0430652283709834</v>
      </c>
      <c r="N1" s="199">
        <f ca="1"/>
        <v>1.0550763709786988</v>
      </c>
      <c r="O1" s="199">
        <f ca="1"/>
        <v>1.0738834255435867</v>
      </c>
      <c r="P1" s="199" t="e">
        <v>#N/A</v>
      </c>
      <c r="Q1" s="199" t="e"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TRANSPOSE(Vanillas!M4:W4)</f>
        <v>0.92570347666154618</v>
      </c>
      <c r="E2" s="203" t="e">
        <f t="array" aca="1" ref="E2:O12" ca="1">_xll.qlCTSgetCalibratedFXCorrFromGrid(VanillasCross1Y!D24,B2,D2:D12,E1:O1)</f>
        <v>#NUM!</v>
      </c>
      <c r="F2" s="204" t="e">
        <f ca="1"/>
        <v>#NUM!</v>
      </c>
      <c r="G2" s="204" t="e">
        <f ca="1"/>
        <v>#NUM!</v>
      </c>
      <c r="H2" s="204" t="e">
        <f ca="1"/>
        <v>#NUM!</v>
      </c>
      <c r="I2" s="204" t="e">
        <f ca="1"/>
        <v>#NUM!</v>
      </c>
      <c r="J2" s="204" t="e">
        <f ca="1"/>
        <v>#NUM!</v>
      </c>
      <c r="K2" s="204" t="e">
        <f ca="1"/>
        <v>#NUM!</v>
      </c>
      <c r="L2" s="204" t="e">
        <f ca="1"/>
        <v>#NUM!</v>
      </c>
      <c r="M2" s="204" t="e">
        <f ca="1"/>
        <v>#NUM!</v>
      </c>
      <c r="N2" s="204" t="e">
        <f ca="1"/>
        <v>#NUM!</v>
      </c>
      <c r="O2" s="204" t="e">
        <f ca="1"/>
        <v>#NUM!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135</v>
      </c>
      <c r="B3" s="208" t="s">
        <v>136</v>
      </c>
      <c r="D3" s="199">
        <f ca="1"/>
        <v>0.94485470244839209</v>
      </c>
      <c r="E3" s="209" t="e">
        <f ca="1"/>
        <v>#NUM!</v>
      </c>
      <c r="F3" s="210" t="e">
        <f ca="1"/>
        <v>#NUM!</v>
      </c>
      <c r="G3" s="210" t="e">
        <f ca="1"/>
        <v>#NUM!</v>
      </c>
      <c r="H3" s="210" t="e">
        <f ca="1"/>
        <v>#NUM!</v>
      </c>
      <c r="I3" s="210" t="e">
        <f ca="1"/>
        <v>#NUM!</v>
      </c>
      <c r="J3" s="210" t="e">
        <f ca="1"/>
        <v>#NUM!</v>
      </c>
      <c r="K3" s="210" t="e">
        <f ca="1"/>
        <v>#NUM!</v>
      </c>
      <c r="L3" s="210" t="e">
        <f ca="1"/>
        <v>#NUM!</v>
      </c>
      <c r="M3" s="210" t="e">
        <f ca="1"/>
        <v>#NUM!</v>
      </c>
      <c r="N3" s="210" t="e">
        <f ca="1"/>
        <v>#NUM!</v>
      </c>
      <c r="O3" s="210" t="e">
        <f ca="1"/>
        <v>#NUM!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137</v>
      </c>
      <c r="B4" s="214" t="s">
        <v>136</v>
      </c>
      <c r="D4" s="199">
        <f ca="1"/>
        <v>0.95722426352554535</v>
      </c>
      <c r="E4" s="209" t="e">
        <f ca="1"/>
        <v>#NUM!</v>
      </c>
      <c r="F4" s="210" t="e">
        <f ca="1"/>
        <v>#NUM!</v>
      </c>
      <c r="G4" s="210" t="e">
        <f ca="1"/>
        <v>#NUM!</v>
      </c>
      <c r="H4" s="210" t="e">
        <f ca="1"/>
        <v>#NUM!</v>
      </c>
      <c r="I4" s="210" t="e">
        <f ca="1"/>
        <v>#NUM!</v>
      </c>
      <c r="J4" s="210" t="e">
        <f ca="1"/>
        <v>#NUM!</v>
      </c>
      <c r="K4" s="210" t="e">
        <f ca="1"/>
        <v>#NUM!</v>
      </c>
      <c r="L4" s="210" t="e">
        <f ca="1"/>
        <v>#NUM!</v>
      </c>
      <c r="M4" s="210" t="e">
        <f ca="1"/>
        <v>#NUM!</v>
      </c>
      <c r="N4" s="210" t="e">
        <f ca="1"/>
        <v>#NUM!</v>
      </c>
      <c r="O4" s="210" t="e">
        <f ca="1"/>
        <v>#NUM!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0.97342355466376962</v>
      </c>
      <c r="E5" s="209" t="e">
        <f ca="1"/>
        <v>#NUM!</v>
      </c>
      <c r="F5" s="210" t="e">
        <f ca="1"/>
        <v>#NUM!</v>
      </c>
      <c r="G5" s="210" t="e">
        <f ca="1"/>
        <v>#NUM!</v>
      </c>
      <c r="H5" s="210" t="e">
        <f ca="1"/>
        <v>#NUM!</v>
      </c>
      <c r="I5" s="210" t="e">
        <f ca="1"/>
        <v>#NUM!</v>
      </c>
      <c r="J5" s="210" t="e">
        <f ca="1"/>
        <v>#NUM!</v>
      </c>
      <c r="K5" s="210" t="e">
        <f ca="1"/>
        <v>#NUM!</v>
      </c>
      <c r="L5" s="210" t="e">
        <f ca="1"/>
        <v>#NUM!</v>
      </c>
      <c r="M5" s="210" t="e">
        <f ca="1"/>
        <v>#NUM!</v>
      </c>
      <c r="N5" s="210" t="e">
        <f ca="1"/>
        <v>#NUM!</v>
      </c>
      <c r="O5" s="210" t="e">
        <f ca="1"/>
        <v>#NUM!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0.98559825780144861</v>
      </c>
      <c r="E6" s="209" t="e">
        <f ca="1"/>
        <v>#NUM!</v>
      </c>
      <c r="F6" s="210" t="e">
        <f ca="1"/>
        <v>#NUM!</v>
      </c>
      <c r="G6" s="210" t="e">
        <f ca="1"/>
        <v>#NUM!</v>
      </c>
      <c r="H6" s="210" t="e">
        <f ca="1"/>
        <v>#NUM!</v>
      </c>
      <c r="I6" s="210" t="e">
        <f ca="1"/>
        <v>#NUM!</v>
      </c>
      <c r="J6" s="210" t="e">
        <f ca="1"/>
        <v>#NUM!</v>
      </c>
      <c r="K6" s="210" t="e">
        <f ca="1"/>
        <v>#NUM!</v>
      </c>
      <c r="L6" s="210" t="e">
        <f ca="1"/>
        <v>#NUM!</v>
      </c>
      <c r="M6" s="210" t="e">
        <f ca="1"/>
        <v>#NUM!</v>
      </c>
      <c r="N6" s="210" t="e">
        <f ca="1"/>
        <v>#NUM!</v>
      </c>
      <c r="O6" s="210" t="e">
        <f ca="1"/>
        <v>#NUM!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#NUM!</v>
      </c>
      <c r="F7" s="210" t="e">
        <f ca="1"/>
        <v>#NUM!</v>
      </c>
      <c r="G7" s="210" t="e">
        <f ca="1"/>
        <v>#NUM!</v>
      </c>
      <c r="H7" s="210" t="e">
        <f ca="1"/>
        <v>#NUM!</v>
      </c>
      <c r="I7" s="210" t="e">
        <f ca="1"/>
        <v>#NUM!</v>
      </c>
      <c r="J7" s="210" t="e">
        <f ca="1"/>
        <v>#NUM!</v>
      </c>
      <c r="K7" s="210" t="e">
        <f ca="1"/>
        <v>#NUM!</v>
      </c>
      <c r="L7" s="210" t="e">
        <f ca="1"/>
        <v>#NUM!</v>
      </c>
      <c r="M7" s="210" t="e">
        <f ca="1"/>
        <v>#NUM!</v>
      </c>
      <c r="N7" s="210" t="e">
        <f ca="1"/>
        <v>#NUM!</v>
      </c>
      <c r="O7" s="210" t="e">
        <f ca="1"/>
        <v>#NUM!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1.0156751018216339</v>
      </c>
      <c r="E8" s="209" t="e">
        <f ca="1"/>
        <v>#NUM!</v>
      </c>
      <c r="F8" s="210" t="e">
        <f ca="1"/>
        <v>#NUM!</v>
      </c>
      <c r="G8" s="210" t="e">
        <f ca="1"/>
        <v>#NUM!</v>
      </c>
      <c r="H8" s="210" t="e">
        <f ca="1"/>
        <v>#NUM!</v>
      </c>
      <c r="I8" s="210" t="e">
        <f ca="1"/>
        <v>#NUM!</v>
      </c>
      <c r="J8" s="210" t="e">
        <f ca="1"/>
        <v>#NUM!</v>
      </c>
      <c r="K8" s="210" t="e">
        <f ca="1"/>
        <v>#NUM!</v>
      </c>
      <c r="L8" s="210" t="e">
        <f ca="1"/>
        <v>#NUM!</v>
      </c>
      <c r="M8" s="210" t="e">
        <f ca="1"/>
        <v>#NUM!</v>
      </c>
      <c r="N8" s="210" t="e">
        <f ca="1"/>
        <v>#NUM!</v>
      </c>
      <c r="O8" s="210" t="e">
        <f ca="1"/>
        <v>#NUM!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1.0274236390747691</v>
      </c>
      <c r="E9" s="209" t="e">
        <f ca="1"/>
        <v>#NUM!</v>
      </c>
      <c r="F9" s="210" t="e">
        <f ca="1"/>
        <v>#NUM!</v>
      </c>
      <c r="G9" s="210" t="e">
        <f ca="1"/>
        <v>#NUM!</v>
      </c>
      <c r="H9" s="210" t="e">
        <f ca="1"/>
        <v>#NUM!</v>
      </c>
      <c r="I9" s="210" t="e">
        <f ca="1"/>
        <v>#NUM!</v>
      </c>
      <c r="J9" s="210" t="e">
        <f ca="1"/>
        <v>#NUM!</v>
      </c>
      <c r="K9" s="210" t="e">
        <f ca="1"/>
        <v>#NUM!</v>
      </c>
      <c r="L9" s="210" t="e">
        <f ca="1"/>
        <v>#NUM!</v>
      </c>
      <c r="M9" s="210" t="e">
        <f ca="1"/>
        <v>#NUM!</v>
      </c>
      <c r="N9" s="210" t="e">
        <f ca="1"/>
        <v>#NUM!</v>
      </c>
      <c r="O9" s="210" t="e">
        <f ca="1"/>
        <v>#NUM!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1.0430652283709834</v>
      </c>
      <c r="E10" s="209" t="e">
        <f ca="1"/>
        <v>#NUM!</v>
      </c>
      <c r="F10" s="210" t="e">
        <f ca="1"/>
        <v>#NUM!</v>
      </c>
      <c r="G10" s="210" t="e">
        <f ca="1"/>
        <v>#NUM!</v>
      </c>
      <c r="H10" s="210" t="e">
        <f ca="1"/>
        <v>#NUM!</v>
      </c>
      <c r="I10" s="210" t="e">
        <f ca="1"/>
        <v>#NUM!</v>
      </c>
      <c r="J10" s="210" t="e">
        <f ca="1"/>
        <v>#NUM!</v>
      </c>
      <c r="K10" s="210" t="e">
        <f ca="1"/>
        <v>#NUM!</v>
      </c>
      <c r="L10" s="210" t="e">
        <f ca="1"/>
        <v>#NUM!</v>
      </c>
      <c r="M10" s="210" t="e">
        <f ca="1"/>
        <v>#NUM!</v>
      </c>
      <c r="N10" s="210" t="e">
        <f ca="1"/>
        <v>#NUM!</v>
      </c>
      <c r="O10" s="210" t="e">
        <f ca="1"/>
        <v>#NUM!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1.0550763709786988</v>
      </c>
      <c r="E11" s="209" t="e">
        <f ca="1"/>
        <v>#NUM!</v>
      </c>
      <c r="F11" s="210" t="e">
        <f ca="1"/>
        <v>#NUM!</v>
      </c>
      <c r="G11" s="210" t="e">
        <f ca="1"/>
        <v>#NUM!</v>
      </c>
      <c r="H11" s="210" t="e">
        <f ca="1"/>
        <v>#NUM!</v>
      </c>
      <c r="I11" s="210" t="e">
        <f ca="1"/>
        <v>#NUM!</v>
      </c>
      <c r="J11" s="210" t="e">
        <f ca="1"/>
        <v>#NUM!</v>
      </c>
      <c r="K11" s="210" t="e">
        <f ca="1"/>
        <v>#NUM!</v>
      </c>
      <c r="L11" s="210" t="e">
        <f ca="1"/>
        <v>#NUM!</v>
      </c>
      <c r="M11" s="210" t="e">
        <f ca="1"/>
        <v>#NUM!</v>
      </c>
      <c r="N11" s="210" t="e">
        <f ca="1"/>
        <v>#NUM!</v>
      </c>
      <c r="O11" s="210" t="e">
        <f ca="1"/>
        <v>#NUM!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1.0738834255435867</v>
      </c>
      <c r="E12" s="209" t="e">
        <f ca="1"/>
        <v>#NUM!</v>
      </c>
      <c r="F12" s="210" t="e">
        <f ca="1"/>
        <v>#NUM!</v>
      </c>
      <c r="G12" s="210" t="e">
        <f ca="1"/>
        <v>#NUM!</v>
      </c>
      <c r="H12" s="210" t="e">
        <f ca="1"/>
        <v>#NUM!</v>
      </c>
      <c r="I12" s="210" t="e">
        <f ca="1"/>
        <v>#NUM!</v>
      </c>
      <c r="J12" s="210" t="e">
        <f ca="1"/>
        <v>#NUM!</v>
      </c>
      <c r="K12" s="210" t="e">
        <f ca="1"/>
        <v>#NUM!</v>
      </c>
      <c r="L12" s="210" t="e">
        <f ca="1"/>
        <v>#NUM!</v>
      </c>
      <c r="M12" s="210" t="e">
        <f ca="1"/>
        <v>#NUM!</v>
      </c>
      <c r="N12" s="210" t="e">
        <f ca="1"/>
        <v>#NUM!</v>
      </c>
      <c r="O12" s="210" t="e">
        <f ca="1"/>
        <v>#NUM!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168</v>
      </c>
      <c r="AB24" s="200" t="s">
        <v>216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208</v>
      </c>
      <c r="AB37" s="200" t="s">
        <v>218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215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B7" sqref="B5:B7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138</v>
      </c>
      <c r="C1">
        <v>16</v>
      </c>
    </row>
    <row r="2" spans="1:4">
      <c r="B2" t="str">
        <f>_xll.ohRangeRetrieveError(B6)</f>
        <v/>
      </c>
    </row>
    <row r="4" spans="1:4">
      <c r="A4" t="s">
        <v>139</v>
      </c>
      <c r="B4" t="s">
        <v>140</v>
      </c>
      <c r="C4" t="s">
        <v>141</v>
      </c>
      <c r="D4" t="s">
        <v>146</v>
      </c>
    </row>
    <row r="5" spans="1:4">
      <c r="A5">
        <f t="array" ref="A5:A671">VanillasCross1Y!B69:B791</f>
        <v>0</v>
      </c>
      <c r="B5">
        <f t="array" ref="B5:D671">_xll.qlRealMCSimulationPath(VanillasCross1Y!D63,C1,)</f>
        <v>0</v>
      </c>
      <c r="C5">
        <v>0</v>
      </c>
      <c r="D5" t="e">
        <v>#N/A</v>
      </c>
    </row>
    <row r="6" spans="1:4">
      <c r="A6">
        <v>1.0958904109589041E-2</v>
      </c>
      <c r="B6">
        <v>0</v>
      </c>
      <c r="C6">
        <v>0</v>
      </c>
      <c r="D6" t="e">
        <v>#N/A</v>
      </c>
    </row>
    <row r="7" spans="1:4">
      <c r="A7">
        <v>2.1917808219178082E-2</v>
      </c>
      <c r="B7">
        <v>0</v>
      </c>
      <c r="C7">
        <v>0</v>
      </c>
      <c r="D7" t="e">
        <v>#N/A</v>
      </c>
    </row>
    <row r="8" spans="1:4">
      <c r="A8">
        <v>3.287671232876712E-2</v>
      </c>
      <c r="B8">
        <v>0</v>
      </c>
      <c r="C8">
        <v>0</v>
      </c>
      <c r="D8" t="e">
        <v>#N/A</v>
      </c>
    </row>
    <row r="9" spans="1:4">
      <c r="A9">
        <v>4.3835616438356165E-2</v>
      </c>
      <c r="B9">
        <v>0</v>
      </c>
      <c r="C9">
        <v>0</v>
      </c>
      <c r="D9" t="e">
        <v>#N/A</v>
      </c>
    </row>
    <row r="10" spans="1:4">
      <c r="A10">
        <v>5.4794520547945202E-2</v>
      </c>
      <c r="B10">
        <v>0</v>
      </c>
      <c r="C10">
        <v>0</v>
      </c>
      <c r="D10" t="e">
        <v>#N/A</v>
      </c>
    </row>
    <row r="11" spans="1:4">
      <c r="A11">
        <v>6.575342465753424E-2</v>
      </c>
      <c r="B11">
        <v>0</v>
      </c>
      <c r="C11">
        <v>0</v>
      </c>
      <c r="D11" t="e">
        <v>#N/A</v>
      </c>
    </row>
    <row r="12" spans="1:4">
      <c r="A12">
        <v>7.6712328767123292E-2</v>
      </c>
      <c r="B12">
        <v>0</v>
      </c>
      <c r="C12">
        <v>0</v>
      </c>
      <c r="D12" t="e">
        <v>#N/A</v>
      </c>
    </row>
    <row r="13" spans="1:4">
      <c r="A13">
        <v>8.7671232876712329E-2</v>
      </c>
      <c r="B13">
        <v>0</v>
      </c>
      <c r="C13">
        <v>0</v>
      </c>
      <c r="D13" t="e">
        <v>#N/A</v>
      </c>
    </row>
    <row r="14" spans="1:4">
      <c r="A14">
        <v>9.8630136986301367E-2</v>
      </c>
      <c r="B14">
        <v>0</v>
      </c>
      <c r="C14">
        <v>0</v>
      </c>
      <c r="D14" t="e">
        <v>#N/A</v>
      </c>
    </row>
    <row r="15" spans="1:4">
      <c r="A15">
        <v>0.1095890410958904</v>
      </c>
      <c r="B15">
        <v>0</v>
      </c>
      <c r="C15">
        <v>0</v>
      </c>
      <c r="D15" t="e">
        <v>#N/A</v>
      </c>
    </row>
    <row r="16" spans="1:4">
      <c r="A16">
        <v>0.12054794520547946</v>
      </c>
      <c r="B16">
        <v>0</v>
      </c>
      <c r="C16">
        <v>0</v>
      </c>
      <c r="D16" t="e">
        <v>#N/A</v>
      </c>
    </row>
    <row r="17" spans="1:4">
      <c r="A17">
        <v>0.13150684931506848</v>
      </c>
      <c r="B17">
        <v>0</v>
      </c>
      <c r="C17">
        <v>0</v>
      </c>
      <c r="D17" t="e">
        <v>#N/A</v>
      </c>
    </row>
    <row r="18" spans="1:4">
      <c r="A18">
        <v>0.14246575342465753</v>
      </c>
      <c r="B18">
        <v>0</v>
      </c>
      <c r="C18">
        <v>0</v>
      </c>
      <c r="D18" t="e">
        <v>#N/A</v>
      </c>
    </row>
    <row r="19" spans="1:4">
      <c r="A19">
        <v>0.15342465753424658</v>
      </c>
      <c r="B19">
        <v>0</v>
      </c>
      <c r="C19">
        <v>0</v>
      </c>
      <c r="D19" t="e">
        <v>#N/A</v>
      </c>
    </row>
    <row r="20" spans="1:4">
      <c r="A20">
        <v>0.16438356164383561</v>
      </c>
      <c r="B20">
        <v>0</v>
      </c>
      <c r="C20">
        <v>0</v>
      </c>
      <c r="D20" t="e">
        <v>#N/A</v>
      </c>
    </row>
    <row r="21" spans="1:4">
      <c r="A21">
        <v>0.17534246575342466</v>
      </c>
      <c r="B21">
        <v>0</v>
      </c>
      <c r="C21">
        <v>0</v>
      </c>
      <c r="D21" t="e">
        <v>#N/A</v>
      </c>
    </row>
    <row r="22" spans="1:4">
      <c r="A22">
        <v>0.18630136986301371</v>
      </c>
      <c r="B22">
        <v>0</v>
      </c>
      <c r="C22">
        <v>0</v>
      </c>
      <c r="D22" t="e">
        <v>#N/A</v>
      </c>
    </row>
    <row r="23" spans="1:4">
      <c r="A23">
        <v>0.19726027397260273</v>
      </c>
      <c r="B23">
        <v>0</v>
      </c>
      <c r="C23">
        <v>0</v>
      </c>
      <c r="D23" t="e">
        <v>#N/A</v>
      </c>
    </row>
    <row r="24" spans="1:4">
      <c r="A24">
        <v>0.20821917808219179</v>
      </c>
      <c r="B24">
        <v>0</v>
      </c>
      <c r="C24">
        <v>0</v>
      </c>
      <c r="D24" t="e">
        <v>#N/A</v>
      </c>
    </row>
    <row r="25" spans="1:4">
      <c r="A25">
        <v>0.21917808219178081</v>
      </c>
      <c r="B25">
        <v>0</v>
      </c>
      <c r="C25">
        <v>0</v>
      </c>
      <c r="D25" t="e">
        <v>#N/A</v>
      </c>
    </row>
    <row r="26" spans="1:4">
      <c r="A26">
        <v>0.23013698630136986</v>
      </c>
      <c r="B26">
        <v>0</v>
      </c>
      <c r="C26">
        <v>0</v>
      </c>
      <c r="D26" t="e">
        <v>#N/A</v>
      </c>
    </row>
    <row r="27" spans="1:4">
      <c r="A27">
        <v>0.24109589041095891</v>
      </c>
      <c r="B27">
        <v>0</v>
      </c>
      <c r="C27">
        <v>0</v>
      </c>
      <c r="D27" t="e">
        <v>#N/A</v>
      </c>
    </row>
    <row r="28" spans="1:4">
      <c r="A28">
        <v>0.25205479452054796</v>
      </c>
      <c r="B28">
        <v>0</v>
      </c>
      <c r="C28">
        <v>0</v>
      </c>
      <c r="D28" t="e">
        <v>#N/A</v>
      </c>
    </row>
    <row r="29" spans="1:4">
      <c r="A29">
        <v>0.26301369863013696</v>
      </c>
      <c r="B29">
        <v>0</v>
      </c>
      <c r="C29">
        <v>0</v>
      </c>
      <c r="D29" t="e">
        <v>#N/A</v>
      </c>
    </row>
    <row r="30" spans="1:4">
      <c r="A30">
        <v>0.27397260273972601</v>
      </c>
      <c r="B30">
        <v>0</v>
      </c>
      <c r="C30">
        <v>0</v>
      </c>
      <c r="D30" t="e">
        <v>#N/A</v>
      </c>
    </row>
    <row r="31" spans="1:4">
      <c r="A31">
        <v>0.28493150684931506</v>
      </c>
      <c r="B31">
        <v>0</v>
      </c>
      <c r="C31">
        <v>0</v>
      </c>
      <c r="D31" t="e">
        <v>#N/A</v>
      </c>
    </row>
    <row r="32" spans="1:4">
      <c r="A32">
        <v>0.29589041095890412</v>
      </c>
      <c r="B32">
        <v>0</v>
      </c>
      <c r="C32">
        <v>0</v>
      </c>
      <c r="D32" t="e">
        <v>#N/A</v>
      </c>
    </row>
    <row r="33" spans="1:4">
      <c r="A33">
        <v>0.30684931506849317</v>
      </c>
      <c r="B33">
        <v>0</v>
      </c>
      <c r="C33">
        <v>0</v>
      </c>
      <c r="D33" t="e">
        <v>#N/A</v>
      </c>
    </row>
    <row r="34" spans="1:4">
      <c r="A34">
        <v>0.31780821917808222</v>
      </c>
      <c r="B34">
        <v>0</v>
      </c>
      <c r="C34">
        <v>0</v>
      </c>
      <c r="D34" t="e">
        <v>#N/A</v>
      </c>
    </row>
    <row r="35" spans="1:4">
      <c r="A35">
        <v>0.32876712328767121</v>
      </c>
      <c r="B35">
        <v>0</v>
      </c>
      <c r="C35">
        <v>0</v>
      </c>
      <c r="D35" t="e">
        <v>#N/A</v>
      </c>
    </row>
    <row r="36" spans="1:4">
      <c r="A36">
        <v>0.33972602739726027</v>
      </c>
      <c r="B36">
        <v>0</v>
      </c>
      <c r="C36">
        <v>0</v>
      </c>
      <c r="D36" t="e">
        <v>#N/A</v>
      </c>
    </row>
    <row r="37" spans="1:4">
      <c r="A37">
        <v>0.35068493150684932</v>
      </c>
      <c r="B37">
        <v>0</v>
      </c>
      <c r="C37">
        <v>0</v>
      </c>
      <c r="D37" t="e">
        <v>#N/A</v>
      </c>
    </row>
    <row r="38" spans="1:4">
      <c r="A38">
        <v>0.36164383561643837</v>
      </c>
      <c r="B38">
        <v>0</v>
      </c>
      <c r="C38">
        <v>0</v>
      </c>
      <c r="D38" t="e">
        <v>#N/A</v>
      </c>
    </row>
    <row r="39" spans="1:4">
      <c r="A39">
        <v>0.37260273972602742</v>
      </c>
      <c r="B39">
        <v>0</v>
      </c>
      <c r="C39">
        <v>0</v>
      </c>
      <c r="D39" t="e">
        <v>#N/A</v>
      </c>
    </row>
    <row r="40" spans="1:4">
      <c r="A40">
        <v>0.38356164383561642</v>
      </c>
      <c r="B40">
        <v>0</v>
      </c>
      <c r="C40">
        <v>0</v>
      </c>
      <c r="D40" t="e">
        <v>#N/A</v>
      </c>
    </row>
    <row r="41" spans="1:4">
      <c r="A41">
        <v>0.39452054794520547</v>
      </c>
      <c r="B41">
        <v>0</v>
      </c>
      <c r="C41">
        <v>0</v>
      </c>
      <c r="D41" t="e">
        <v>#N/A</v>
      </c>
    </row>
    <row r="42" spans="1:4">
      <c r="A42">
        <v>0.40547945205479452</v>
      </c>
      <c r="B42">
        <v>0</v>
      </c>
      <c r="C42">
        <v>0</v>
      </c>
      <c r="D42" t="e">
        <v>#N/A</v>
      </c>
    </row>
    <row r="43" spans="1:4">
      <c r="A43">
        <v>0.41643835616438357</v>
      </c>
      <c r="B43">
        <v>0</v>
      </c>
      <c r="C43">
        <v>0</v>
      </c>
      <c r="D43" t="e">
        <v>#N/A</v>
      </c>
    </row>
    <row r="44" spans="1:4">
      <c r="A44">
        <v>0.42739726027397262</v>
      </c>
      <c r="B44">
        <v>0</v>
      </c>
      <c r="C44">
        <v>0</v>
      </c>
      <c r="D44" t="e">
        <v>#N/A</v>
      </c>
    </row>
    <row r="45" spans="1:4">
      <c r="A45">
        <v>0.43835616438356162</v>
      </c>
      <c r="B45">
        <v>0</v>
      </c>
      <c r="C45">
        <v>0</v>
      </c>
      <c r="D45" t="e">
        <v>#N/A</v>
      </c>
    </row>
    <row r="46" spans="1:4">
      <c r="A46">
        <v>0.44931506849315067</v>
      </c>
      <c r="B46">
        <v>0</v>
      </c>
      <c r="C46">
        <v>0</v>
      </c>
      <c r="D46" t="e">
        <v>#N/A</v>
      </c>
    </row>
    <row r="47" spans="1:4">
      <c r="A47">
        <v>0.46027397260273972</v>
      </c>
      <c r="B47">
        <v>0</v>
      </c>
      <c r="C47">
        <v>0</v>
      </c>
      <c r="D47" t="e">
        <v>#N/A</v>
      </c>
    </row>
    <row r="48" spans="1:4">
      <c r="A48">
        <v>0.47123287671232877</v>
      </c>
      <c r="B48">
        <v>0</v>
      </c>
      <c r="C48">
        <v>0</v>
      </c>
      <c r="D48" t="e">
        <v>#N/A</v>
      </c>
    </row>
    <row r="49" spans="1:4">
      <c r="A49">
        <v>0.48219178082191783</v>
      </c>
      <c r="B49">
        <v>0</v>
      </c>
      <c r="C49">
        <v>0</v>
      </c>
      <c r="D49" t="e">
        <v>#N/A</v>
      </c>
    </row>
    <row r="50" spans="1:4">
      <c r="A50">
        <v>0.49315068493150682</v>
      </c>
      <c r="B50">
        <v>0</v>
      </c>
      <c r="C50">
        <v>0</v>
      </c>
      <c r="D50" t="e">
        <v>#N/A</v>
      </c>
    </row>
    <row r="51" spans="1:4">
      <c r="A51">
        <v>0.50410958904109593</v>
      </c>
      <c r="B51">
        <v>0</v>
      </c>
      <c r="C51">
        <v>0</v>
      </c>
      <c r="D51" t="e">
        <v>#N/A</v>
      </c>
    </row>
    <row r="52" spans="1:4">
      <c r="A52">
        <v>0.51506849315068493</v>
      </c>
      <c r="B52">
        <v>0</v>
      </c>
      <c r="C52">
        <v>0</v>
      </c>
      <c r="D52" t="e">
        <v>#N/A</v>
      </c>
    </row>
    <row r="53" spans="1:4">
      <c r="A53">
        <v>0.52602739726027392</v>
      </c>
      <c r="B53">
        <v>0</v>
      </c>
      <c r="C53">
        <v>0</v>
      </c>
      <c r="D53" t="e">
        <v>#N/A</v>
      </c>
    </row>
    <row r="54" spans="1:4">
      <c r="A54">
        <v>0.53698630136986303</v>
      </c>
      <c r="B54">
        <v>0</v>
      </c>
      <c r="C54">
        <v>0</v>
      </c>
      <c r="D54" t="e">
        <v>#N/A</v>
      </c>
    </row>
    <row r="55" spans="1:4">
      <c r="A55">
        <v>0.54794520547945202</v>
      </c>
      <c r="B55">
        <v>0</v>
      </c>
      <c r="C55">
        <v>0</v>
      </c>
      <c r="D55" t="e">
        <v>#N/A</v>
      </c>
    </row>
    <row r="56" spans="1:4">
      <c r="A56">
        <v>0.55890410958904113</v>
      </c>
      <c r="B56">
        <v>0</v>
      </c>
      <c r="C56">
        <v>0</v>
      </c>
      <c r="D56" t="e">
        <v>#N/A</v>
      </c>
    </row>
    <row r="57" spans="1:4">
      <c r="A57">
        <v>0.56986301369863013</v>
      </c>
      <c r="B57">
        <v>0</v>
      </c>
      <c r="C57">
        <v>0</v>
      </c>
      <c r="D57" t="e">
        <v>#N/A</v>
      </c>
    </row>
    <row r="58" spans="1:4">
      <c r="A58">
        <v>0.58082191780821912</v>
      </c>
      <c r="B58">
        <v>0</v>
      </c>
      <c r="C58">
        <v>0</v>
      </c>
      <c r="D58" t="e">
        <v>#N/A</v>
      </c>
    </row>
    <row r="59" spans="1:4">
      <c r="A59">
        <v>0.59178082191780823</v>
      </c>
      <c r="B59">
        <v>0</v>
      </c>
      <c r="C59">
        <v>0</v>
      </c>
      <c r="D59" t="e">
        <v>#N/A</v>
      </c>
    </row>
    <row r="60" spans="1:4">
      <c r="A60">
        <v>0.60273972602739723</v>
      </c>
      <c r="B60">
        <v>0</v>
      </c>
      <c r="C60">
        <v>0</v>
      </c>
      <c r="D60" t="e">
        <v>#N/A</v>
      </c>
    </row>
    <row r="61" spans="1:4">
      <c r="A61">
        <v>0.61369863013698633</v>
      </c>
      <c r="B61">
        <v>0</v>
      </c>
      <c r="C61">
        <v>0</v>
      </c>
      <c r="D61" t="e">
        <v>#N/A</v>
      </c>
    </row>
    <row r="62" spans="1:4">
      <c r="A62">
        <v>0.62465753424657533</v>
      </c>
      <c r="B62">
        <v>0</v>
      </c>
      <c r="C62">
        <v>0</v>
      </c>
      <c r="D62" t="e">
        <v>#N/A</v>
      </c>
    </row>
    <row r="63" spans="1:4">
      <c r="A63">
        <v>0.63561643835616444</v>
      </c>
      <c r="B63">
        <v>0</v>
      </c>
      <c r="C63">
        <v>0</v>
      </c>
      <c r="D63" t="e">
        <v>#N/A</v>
      </c>
    </row>
    <row r="64" spans="1:4">
      <c r="A64">
        <v>0.64657534246575343</v>
      </c>
      <c r="B64">
        <v>0</v>
      </c>
      <c r="C64">
        <v>0</v>
      </c>
      <c r="D64" t="e">
        <v>#N/A</v>
      </c>
    </row>
    <row r="65" spans="1:4">
      <c r="A65">
        <v>0.65753424657534243</v>
      </c>
      <c r="B65">
        <v>0</v>
      </c>
      <c r="C65">
        <v>0</v>
      </c>
      <c r="D65" t="e">
        <v>#N/A</v>
      </c>
    </row>
    <row r="66" spans="1:4">
      <c r="A66">
        <v>0.66849315068493154</v>
      </c>
      <c r="B66">
        <v>0</v>
      </c>
      <c r="C66">
        <v>0</v>
      </c>
      <c r="D66" t="e">
        <v>#N/A</v>
      </c>
    </row>
    <row r="67" spans="1:4">
      <c r="A67">
        <v>0.67945205479452053</v>
      </c>
      <c r="B67">
        <v>0</v>
      </c>
      <c r="C67">
        <v>0</v>
      </c>
      <c r="D67" t="e">
        <v>#N/A</v>
      </c>
    </row>
    <row r="68" spans="1:4">
      <c r="A68">
        <v>0.69041095890410964</v>
      </c>
      <c r="B68">
        <v>0</v>
      </c>
      <c r="C68">
        <v>0</v>
      </c>
      <c r="D68" t="e">
        <v>#N/A</v>
      </c>
    </row>
    <row r="69" spans="1:4">
      <c r="A69">
        <v>0.70136986301369864</v>
      </c>
      <c r="B69">
        <v>0</v>
      </c>
      <c r="C69">
        <v>0</v>
      </c>
      <c r="D69" t="e">
        <v>#N/A</v>
      </c>
    </row>
    <row r="70" spans="1:4">
      <c r="A70">
        <v>0.71232876712328763</v>
      </c>
      <c r="B70">
        <v>0</v>
      </c>
      <c r="C70">
        <v>0</v>
      </c>
      <c r="D70" t="e">
        <v>#N/A</v>
      </c>
    </row>
    <row r="71" spans="1:4">
      <c r="A71">
        <v>0.72328767123287674</v>
      </c>
      <c r="B71">
        <v>0</v>
      </c>
      <c r="C71">
        <v>0</v>
      </c>
      <c r="D71" t="e">
        <v>#N/A</v>
      </c>
    </row>
    <row r="72" spans="1:4">
      <c r="A72">
        <v>0.73424657534246573</v>
      </c>
      <c r="B72">
        <v>0</v>
      </c>
      <c r="C72">
        <v>0</v>
      </c>
      <c r="D72" t="e">
        <v>#N/A</v>
      </c>
    </row>
    <row r="73" spans="1:4">
      <c r="A73">
        <v>0.74520547945205484</v>
      </c>
      <c r="B73">
        <v>0</v>
      </c>
      <c r="C73">
        <v>0</v>
      </c>
      <c r="D73" t="e">
        <v>#N/A</v>
      </c>
    </row>
    <row r="74" spans="1:4">
      <c r="A74">
        <v>0.75616438356164384</v>
      </c>
      <c r="B74">
        <v>0</v>
      </c>
      <c r="C74">
        <v>0</v>
      </c>
      <c r="D74" t="e">
        <v>#N/A</v>
      </c>
    </row>
    <row r="75" spans="1:4">
      <c r="A75">
        <v>0.76712328767123283</v>
      </c>
      <c r="B75">
        <v>0</v>
      </c>
      <c r="C75">
        <v>0</v>
      </c>
      <c r="D75" t="e">
        <v>#N/A</v>
      </c>
    </row>
    <row r="76" spans="1:4">
      <c r="A76">
        <v>0.77808219178082194</v>
      </c>
      <c r="B76">
        <v>0</v>
      </c>
      <c r="C76">
        <v>0</v>
      </c>
      <c r="D76" t="e">
        <v>#N/A</v>
      </c>
    </row>
    <row r="77" spans="1:4">
      <c r="A77">
        <v>0.78904109589041094</v>
      </c>
      <c r="B77">
        <v>0</v>
      </c>
      <c r="C77">
        <v>0</v>
      </c>
      <c r="D77" t="e">
        <v>#N/A</v>
      </c>
    </row>
    <row r="78" spans="1:4">
      <c r="A78">
        <v>0.8</v>
      </c>
      <c r="B78">
        <v>0</v>
      </c>
      <c r="C78">
        <v>0</v>
      </c>
      <c r="D78" t="e">
        <v>#N/A</v>
      </c>
    </row>
    <row r="79" spans="1:4">
      <c r="A79">
        <v>0.81095890410958904</v>
      </c>
      <c r="B79">
        <v>0</v>
      </c>
      <c r="C79">
        <v>0</v>
      </c>
      <c r="D79" t="e">
        <v>#N/A</v>
      </c>
    </row>
    <row r="80" spans="1:4">
      <c r="A80">
        <v>0.82191780821917804</v>
      </c>
      <c r="B80">
        <v>0</v>
      </c>
      <c r="C80">
        <v>0</v>
      </c>
      <c r="D80" t="e">
        <v>#N/A</v>
      </c>
    </row>
    <row r="81" spans="1:4">
      <c r="A81">
        <v>0.83287671232876714</v>
      </c>
      <c r="B81">
        <v>0</v>
      </c>
      <c r="C81">
        <v>0</v>
      </c>
      <c r="D81" t="e">
        <v>#N/A</v>
      </c>
    </row>
    <row r="82" spans="1:4">
      <c r="A82">
        <v>0.84383561643835614</v>
      </c>
      <c r="B82">
        <v>0</v>
      </c>
      <c r="C82">
        <v>0</v>
      </c>
      <c r="D82" t="e">
        <v>#N/A</v>
      </c>
    </row>
    <row r="83" spans="1:4">
      <c r="A83">
        <v>0.85479452054794525</v>
      </c>
      <c r="B83">
        <v>0</v>
      </c>
      <c r="C83">
        <v>0</v>
      </c>
      <c r="D83" t="e">
        <v>#N/A</v>
      </c>
    </row>
    <row r="84" spans="1:4">
      <c r="A84">
        <v>0.86575342465753424</v>
      </c>
      <c r="B84">
        <v>0</v>
      </c>
      <c r="C84">
        <v>0</v>
      </c>
      <c r="D84" t="e">
        <v>#N/A</v>
      </c>
    </row>
    <row r="85" spans="1:4">
      <c r="A85">
        <v>0.87671232876712324</v>
      </c>
      <c r="B85">
        <v>0</v>
      </c>
      <c r="C85">
        <v>0</v>
      </c>
      <c r="D85" t="e">
        <v>#N/A</v>
      </c>
    </row>
    <row r="86" spans="1:4">
      <c r="A86">
        <v>0.88767123287671235</v>
      </c>
      <c r="B86">
        <v>0</v>
      </c>
      <c r="C86">
        <v>0</v>
      </c>
      <c r="D86" t="e">
        <v>#N/A</v>
      </c>
    </row>
    <row r="87" spans="1:4">
      <c r="A87">
        <v>0.89863013698630134</v>
      </c>
      <c r="B87">
        <v>0</v>
      </c>
      <c r="C87">
        <v>0</v>
      </c>
      <c r="D87" t="e">
        <v>#N/A</v>
      </c>
    </row>
    <row r="88" spans="1:4">
      <c r="A88">
        <v>0.90958904109589045</v>
      </c>
      <c r="B88">
        <v>0</v>
      </c>
      <c r="C88">
        <v>0</v>
      </c>
      <c r="D88" t="e">
        <v>#N/A</v>
      </c>
    </row>
    <row r="89" spans="1:4">
      <c r="A89">
        <v>0.92054794520547945</v>
      </c>
      <c r="B89">
        <v>0</v>
      </c>
      <c r="C89">
        <v>0</v>
      </c>
      <c r="D89" t="e">
        <v>#N/A</v>
      </c>
    </row>
    <row r="90" spans="1:4">
      <c r="A90">
        <v>0.93150684931506844</v>
      </c>
      <c r="B90">
        <v>0</v>
      </c>
      <c r="C90">
        <v>0</v>
      </c>
      <c r="D90" t="e">
        <v>#N/A</v>
      </c>
    </row>
    <row r="91" spans="1:4">
      <c r="A91">
        <v>0.94246575342465755</v>
      </c>
      <c r="B91">
        <v>0</v>
      </c>
      <c r="C91">
        <v>0</v>
      </c>
      <c r="D91" t="e">
        <v>#N/A</v>
      </c>
    </row>
    <row r="92" spans="1:4">
      <c r="A92">
        <v>0.95342465753424654</v>
      </c>
      <c r="B92">
        <v>0</v>
      </c>
      <c r="C92">
        <v>0</v>
      </c>
      <c r="D92" t="e">
        <v>#N/A</v>
      </c>
    </row>
    <row r="93" spans="1:4">
      <c r="A93">
        <v>0.96438356164383565</v>
      </c>
      <c r="B93">
        <v>0</v>
      </c>
      <c r="C93">
        <v>0</v>
      </c>
      <c r="D93" t="e">
        <v>#N/A</v>
      </c>
    </row>
    <row r="94" spans="1:4">
      <c r="A94">
        <v>0.97534246575342465</v>
      </c>
      <c r="B94">
        <v>0</v>
      </c>
      <c r="C94">
        <v>0</v>
      </c>
      <c r="D94" t="e">
        <v>#N/A</v>
      </c>
    </row>
    <row r="95" spans="1:4">
      <c r="A95">
        <v>0.98630136986301364</v>
      </c>
      <c r="B95">
        <v>0</v>
      </c>
      <c r="C95">
        <v>0</v>
      </c>
      <c r="D95" t="e">
        <v>#N/A</v>
      </c>
    </row>
    <row r="96" spans="1:4">
      <c r="A96">
        <v>0.99726027397260275</v>
      </c>
      <c r="B96">
        <v>0</v>
      </c>
      <c r="C96">
        <v>0</v>
      </c>
      <c r="D96" t="e">
        <v>#N/A</v>
      </c>
    </row>
    <row r="97" spans="1:4">
      <c r="A97">
        <v>1.0082191780821919</v>
      </c>
      <c r="B97">
        <v>0</v>
      </c>
      <c r="C97">
        <v>0</v>
      </c>
      <c r="D97" t="e">
        <v>#N/A</v>
      </c>
    </row>
    <row r="98" spans="1:4">
      <c r="A98">
        <v>1.0191780821917809</v>
      </c>
      <c r="B98" t="e">
        <v>#N/A</v>
      </c>
      <c r="C98" t="e">
        <v>#N/A</v>
      </c>
      <c r="D98" t="e">
        <v>#N/A</v>
      </c>
    </row>
    <row r="99" spans="1:4">
      <c r="A99">
        <v>1.0301369863013699</v>
      </c>
      <c r="B99" t="e">
        <v>#N/A</v>
      </c>
      <c r="C99" t="e">
        <v>#N/A</v>
      </c>
      <c r="D99" t="e">
        <v>#N/A</v>
      </c>
    </row>
    <row r="100" spans="1:4">
      <c r="A100">
        <v>1.0410958904109588</v>
      </c>
      <c r="B100" t="e">
        <v>#N/A</v>
      </c>
      <c r="C100" t="e">
        <v>#N/A</v>
      </c>
      <c r="D100" t="e">
        <v>#N/A</v>
      </c>
    </row>
    <row r="101" spans="1:4">
      <c r="A101">
        <v>1.0520547945205478</v>
      </c>
      <c r="B101" t="e">
        <v>#N/A</v>
      </c>
      <c r="C101" t="e">
        <v>#N/A</v>
      </c>
      <c r="D101" t="e">
        <v>#N/A</v>
      </c>
    </row>
    <row r="102" spans="1:4">
      <c r="A102">
        <v>1.0630136986301371</v>
      </c>
      <c r="B102" t="e">
        <v>#N/A</v>
      </c>
      <c r="C102" t="e">
        <v>#N/A</v>
      </c>
      <c r="D102" t="e">
        <v>#N/A</v>
      </c>
    </row>
    <row r="103" spans="1:4">
      <c r="A103">
        <v>1.0739726027397261</v>
      </c>
      <c r="B103" t="e">
        <v>#N/A</v>
      </c>
      <c r="C103" t="e">
        <v>#N/A</v>
      </c>
      <c r="D103" t="e">
        <v>#N/A</v>
      </c>
    </row>
    <row r="104" spans="1:4">
      <c r="A104">
        <v>1.0849315068493151</v>
      </c>
      <c r="B104" t="e">
        <v>#N/A</v>
      </c>
      <c r="C104" t="e">
        <v>#N/A</v>
      </c>
      <c r="D104" t="e">
        <v>#N/A</v>
      </c>
    </row>
    <row r="105" spans="1:4">
      <c r="A105" t="e">
        <v>#N/A</v>
      </c>
      <c r="B105" t="e">
        <v>#N/A</v>
      </c>
      <c r="C105" t="e">
        <v>#N/A</v>
      </c>
      <c r="D105" t="e">
        <v>#N/A</v>
      </c>
    </row>
    <row r="106" spans="1:4">
      <c r="A106" t="e">
        <v>#N/A</v>
      </c>
      <c r="B106" t="e">
        <v>#N/A</v>
      </c>
      <c r="C106" t="e">
        <v>#N/A</v>
      </c>
      <c r="D106" t="e">
        <v>#N/A</v>
      </c>
    </row>
    <row r="107" spans="1:4">
      <c r="A107" t="e">
        <v>#N/A</v>
      </c>
      <c r="B107" t="e">
        <v>#N/A</v>
      </c>
      <c r="C107" t="e">
        <v>#N/A</v>
      </c>
      <c r="D107" t="e">
        <v>#N/A</v>
      </c>
    </row>
    <row r="108" spans="1:4">
      <c r="A108" t="e">
        <v>#N/A</v>
      </c>
      <c r="B108" t="e">
        <v>#N/A</v>
      </c>
      <c r="C108" t="e">
        <v>#N/A</v>
      </c>
      <c r="D108" t="e">
        <v>#N/A</v>
      </c>
    </row>
    <row r="109" spans="1:4">
      <c r="A109" t="e">
        <v>#N/A</v>
      </c>
      <c r="B109" t="e">
        <v>#N/A</v>
      </c>
      <c r="C109" t="e">
        <v>#N/A</v>
      </c>
      <c r="D109" t="e">
        <v>#N/A</v>
      </c>
    </row>
    <row r="110" spans="1:4">
      <c r="A110" t="e">
        <v>#N/A</v>
      </c>
      <c r="B110" t="e">
        <v>#N/A</v>
      </c>
      <c r="C110" t="e">
        <v>#N/A</v>
      </c>
      <c r="D110" t="e">
        <v>#N/A</v>
      </c>
    </row>
    <row r="111" spans="1:4">
      <c r="A111" t="e">
        <v>#N/A</v>
      </c>
      <c r="B111" t="e">
        <v>#N/A</v>
      </c>
      <c r="C111" t="e">
        <v>#N/A</v>
      </c>
      <c r="D111" t="e">
        <v>#N/A</v>
      </c>
    </row>
    <row r="112" spans="1:4">
      <c r="A112" t="e">
        <v>#N/A</v>
      </c>
      <c r="B112" t="e">
        <v>#N/A</v>
      </c>
      <c r="C112" t="e">
        <v>#N/A</v>
      </c>
      <c r="D112" t="e">
        <v>#N/A</v>
      </c>
    </row>
    <row r="113" spans="1:4">
      <c r="A113" t="e">
        <v>#N/A</v>
      </c>
      <c r="B113" t="e">
        <v>#N/A</v>
      </c>
      <c r="C113" t="e">
        <v>#N/A</v>
      </c>
      <c r="D113" t="e">
        <v>#N/A</v>
      </c>
    </row>
    <row r="114" spans="1:4">
      <c r="A114" t="e">
        <v>#N/A</v>
      </c>
      <c r="B114" t="e">
        <v>#N/A</v>
      </c>
      <c r="C114" t="e">
        <v>#N/A</v>
      </c>
      <c r="D114" t="e">
        <v>#N/A</v>
      </c>
    </row>
    <row r="115" spans="1:4">
      <c r="A115" t="e">
        <v>#N/A</v>
      </c>
      <c r="B115" t="e">
        <v>#N/A</v>
      </c>
      <c r="C115" t="e">
        <v>#N/A</v>
      </c>
      <c r="D115" t="e">
        <v>#N/A</v>
      </c>
    </row>
    <row r="116" spans="1:4">
      <c r="A116" t="e">
        <v>#N/A</v>
      </c>
      <c r="B116" t="e">
        <v>#N/A</v>
      </c>
      <c r="C116" t="e">
        <v>#N/A</v>
      </c>
      <c r="D116" t="e">
        <v>#N/A</v>
      </c>
    </row>
    <row r="117" spans="1:4">
      <c r="A117" t="e">
        <v>#N/A</v>
      </c>
      <c r="B117" t="e">
        <v>#N/A</v>
      </c>
      <c r="C117" t="e">
        <v>#N/A</v>
      </c>
      <c r="D117" t="e">
        <v>#N/A</v>
      </c>
    </row>
    <row r="118" spans="1:4">
      <c r="A118" t="e">
        <v>#N/A</v>
      </c>
      <c r="B118" t="e">
        <v>#N/A</v>
      </c>
      <c r="C118" t="e">
        <v>#N/A</v>
      </c>
      <c r="D118" t="e">
        <v>#N/A</v>
      </c>
    </row>
    <row r="119" spans="1:4">
      <c r="A119" t="e">
        <v>#N/A</v>
      </c>
      <c r="B119" t="e">
        <v>#N/A</v>
      </c>
      <c r="C119" t="e">
        <v>#N/A</v>
      </c>
      <c r="D119" t="e">
        <v>#N/A</v>
      </c>
    </row>
    <row r="120" spans="1:4">
      <c r="A120" t="e">
        <v>#N/A</v>
      </c>
      <c r="B120" t="e">
        <v>#N/A</v>
      </c>
      <c r="C120" t="e">
        <v>#N/A</v>
      </c>
      <c r="D120" t="e">
        <v>#N/A</v>
      </c>
    </row>
    <row r="121" spans="1:4">
      <c r="A121" t="e">
        <v>#N/A</v>
      </c>
      <c r="B121" t="e">
        <v>#N/A</v>
      </c>
      <c r="C121" t="e">
        <v>#N/A</v>
      </c>
      <c r="D121" t="e">
        <v>#N/A</v>
      </c>
    </row>
    <row r="122" spans="1:4">
      <c r="A122" t="e">
        <v>#N/A</v>
      </c>
      <c r="B122" t="e">
        <v>#N/A</v>
      </c>
      <c r="C122" t="e">
        <v>#N/A</v>
      </c>
      <c r="D122" t="e">
        <v>#N/A</v>
      </c>
    </row>
    <row r="123" spans="1:4">
      <c r="A123" t="e">
        <v>#N/A</v>
      </c>
      <c r="B123" t="e">
        <v>#N/A</v>
      </c>
      <c r="C123" t="e">
        <v>#N/A</v>
      </c>
      <c r="D123" t="e">
        <v>#N/A</v>
      </c>
    </row>
    <row r="124" spans="1:4">
      <c r="A124" t="e">
        <v>#N/A</v>
      </c>
      <c r="B124" t="e">
        <v>#N/A</v>
      </c>
      <c r="C124" t="e">
        <v>#N/A</v>
      </c>
      <c r="D124" t="e">
        <v>#N/A</v>
      </c>
    </row>
    <row r="125" spans="1:4">
      <c r="A125" t="e">
        <v>#N/A</v>
      </c>
      <c r="B125" t="e">
        <v>#N/A</v>
      </c>
      <c r="C125" t="e">
        <v>#N/A</v>
      </c>
      <c r="D125" t="e">
        <v>#N/A</v>
      </c>
    </row>
    <row r="126" spans="1:4">
      <c r="A126" t="e">
        <v>#N/A</v>
      </c>
      <c r="B126" t="e">
        <v>#N/A</v>
      </c>
      <c r="C126" t="e">
        <v>#N/A</v>
      </c>
      <c r="D126" t="e">
        <v>#N/A</v>
      </c>
    </row>
    <row r="127" spans="1:4">
      <c r="A127" t="e">
        <v>#N/A</v>
      </c>
      <c r="B127" t="e">
        <v>#N/A</v>
      </c>
      <c r="C127" t="e">
        <v>#N/A</v>
      </c>
      <c r="D127" t="e">
        <v>#N/A</v>
      </c>
    </row>
    <row r="128" spans="1:4">
      <c r="A128" t="e">
        <v>#N/A</v>
      </c>
      <c r="B128" t="e">
        <v>#N/A</v>
      </c>
      <c r="C128" t="e">
        <v>#N/A</v>
      </c>
      <c r="D128" t="e">
        <v>#N/A</v>
      </c>
    </row>
    <row r="129" spans="1:4">
      <c r="A129" t="e">
        <v>#N/A</v>
      </c>
      <c r="B129" t="e">
        <v>#N/A</v>
      </c>
      <c r="C129" t="e">
        <v>#N/A</v>
      </c>
      <c r="D129" t="e">
        <v>#N/A</v>
      </c>
    </row>
    <row r="130" spans="1:4">
      <c r="A130" t="e">
        <v>#N/A</v>
      </c>
      <c r="B130" t="e">
        <v>#N/A</v>
      </c>
      <c r="C130" t="e">
        <v>#N/A</v>
      </c>
      <c r="D130" t="e">
        <v>#N/A</v>
      </c>
    </row>
    <row r="131" spans="1:4">
      <c r="A131" t="e">
        <v>#N/A</v>
      </c>
      <c r="B131" t="e">
        <v>#N/A</v>
      </c>
      <c r="C131" t="e">
        <v>#N/A</v>
      </c>
      <c r="D131" t="e">
        <v>#N/A</v>
      </c>
    </row>
    <row r="132" spans="1:4">
      <c r="A132" t="e">
        <v>#N/A</v>
      </c>
      <c r="B132" t="e">
        <v>#N/A</v>
      </c>
      <c r="C132" t="e">
        <v>#N/A</v>
      </c>
      <c r="D132" t="e">
        <v>#N/A</v>
      </c>
    </row>
    <row r="133" spans="1:4">
      <c r="A133" t="e">
        <v>#N/A</v>
      </c>
      <c r="B133" t="e">
        <v>#N/A</v>
      </c>
      <c r="C133" t="e">
        <v>#N/A</v>
      </c>
      <c r="D133" t="e">
        <v>#N/A</v>
      </c>
    </row>
    <row r="134" spans="1:4">
      <c r="A134" t="e">
        <v>#N/A</v>
      </c>
      <c r="B134" t="e">
        <v>#N/A</v>
      </c>
      <c r="C134" t="e">
        <v>#N/A</v>
      </c>
      <c r="D134" t="e">
        <v>#N/A</v>
      </c>
    </row>
    <row r="135" spans="1:4">
      <c r="A135" t="e">
        <v>#N/A</v>
      </c>
      <c r="B135" t="e">
        <v>#N/A</v>
      </c>
      <c r="C135" t="e">
        <v>#N/A</v>
      </c>
      <c r="D135" t="e">
        <v>#N/A</v>
      </c>
    </row>
    <row r="136" spans="1:4">
      <c r="A136" t="e">
        <v>#N/A</v>
      </c>
      <c r="B136" t="e">
        <v>#N/A</v>
      </c>
      <c r="C136" t="e">
        <v>#N/A</v>
      </c>
      <c r="D136" t="e">
        <v>#N/A</v>
      </c>
    </row>
    <row r="137" spans="1:4">
      <c r="A137" t="e">
        <v>#N/A</v>
      </c>
      <c r="B137" t="e">
        <v>#N/A</v>
      </c>
      <c r="C137" t="e">
        <v>#N/A</v>
      </c>
      <c r="D137" t="e">
        <v>#N/A</v>
      </c>
    </row>
    <row r="138" spans="1:4">
      <c r="A138" t="e">
        <v>#N/A</v>
      </c>
      <c r="B138" t="e">
        <v>#N/A</v>
      </c>
      <c r="C138" t="e">
        <v>#N/A</v>
      </c>
      <c r="D138" t="e">
        <v>#N/A</v>
      </c>
    </row>
    <row r="139" spans="1:4">
      <c r="A139" t="e">
        <v>#N/A</v>
      </c>
      <c r="B139" t="e">
        <v>#N/A</v>
      </c>
      <c r="C139" t="e">
        <v>#N/A</v>
      </c>
      <c r="D139" t="e">
        <v>#N/A</v>
      </c>
    </row>
    <row r="140" spans="1:4">
      <c r="A140" t="e">
        <v>#N/A</v>
      </c>
      <c r="B140" t="e">
        <v>#N/A</v>
      </c>
      <c r="C140" t="e">
        <v>#N/A</v>
      </c>
      <c r="D140" t="e">
        <v>#N/A</v>
      </c>
    </row>
    <row r="141" spans="1:4">
      <c r="A141" t="e">
        <v>#N/A</v>
      </c>
      <c r="B141" t="e">
        <v>#N/A</v>
      </c>
      <c r="C141" t="e">
        <v>#N/A</v>
      </c>
      <c r="D141" t="e">
        <v>#N/A</v>
      </c>
    </row>
    <row r="142" spans="1:4">
      <c r="A142" t="e">
        <v>#N/A</v>
      </c>
      <c r="B142" t="e">
        <v>#N/A</v>
      </c>
      <c r="C142" t="e">
        <v>#N/A</v>
      </c>
      <c r="D142" t="e">
        <v>#N/A</v>
      </c>
    </row>
    <row r="143" spans="1:4">
      <c r="A143" t="e">
        <v>#N/A</v>
      </c>
      <c r="B143" t="e">
        <v>#N/A</v>
      </c>
      <c r="C143" t="e">
        <v>#N/A</v>
      </c>
      <c r="D143" t="e">
        <v>#N/A</v>
      </c>
    </row>
    <row r="144" spans="1:4">
      <c r="A144" t="e">
        <v>#N/A</v>
      </c>
      <c r="B144" t="e">
        <v>#N/A</v>
      </c>
      <c r="C144" t="e">
        <v>#N/A</v>
      </c>
      <c r="D144" t="e">
        <v>#N/A</v>
      </c>
    </row>
    <row r="145" spans="1:4">
      <c r="A145" t="e">
        <v>#N/A</v>
      </c>
      <c r="B145" t="e">
        <v>#N/A</v>
      </c>
      <c r="C145" t="e">
        <v>#N/A</v>
      </c>
      <c r="D145" t="e">
        <v>#N/A</v>
      </c>
    </row>
    <row r="146" spans="1:4">
      <c r="A146" t="e">
        <v>#N/A</v>
      </c>
      <c r="B146" t="e">
        <v>#N/A</v>
      </c>
      <c r="C146" t="e">
        <v>#N/A</v>
      </c>
      <c r="D146" t="e">
        <v>#N/A</v>
      </c>
    </row>
    <row r="147" spans="1:4">
      <c r="A147" t="e">
        <v>#N/A</v>
      </c>
      <c r="B147" t="e">
        <v>#N/A</v>
      </c>
      <c r="C147" t="e">
        <v>#N/A</v>
      </c>
      <c r="D147" t="e">
        <v>#N/A</v>
      </c>
    </row>
    <row r="148" spans="1:4">
      <c r="A148" t="e">
        <v>#N/A</v>
      </c>
      <c r="B148" t="e">
        <v>#N/A</v>
      </c>
      <c r="C148" t="e">
        <v>#N/A</v>
      </c>
      <c r="D148" t="e">
        <v>#N/A</v>
      </c>
    </row>
    <row r="149" spans="1:4">
      <c r="A149" t="e">
        <v>#N/A</v>
      </c>
      <c r="B149" t="e">
        <v>#N/A</v>
      </c>
      <c r="C149" t="e">
        <v>#N/A</v>
      </c>
      <c r="D149" t="e">
        <v>#N/A</v>
      </c>
    </row>
    <row r="150" spans="1:4">
      <c r="A150" t="e">
        <v>#N/A</v>
      </c>
      <c r="B150" t="e">
        <v>#N/A</v>
      </c>
      <c r="C150" t="e">
        <v>#N/A</v>
      </c>
      <c r="D150" t="e">
        <v>#N/A</v>
      </c>
    </row>
    <row r="151" spans="1:4">
      <c r="A151" t="e">
        <v>#N/A</v>
      </c>
      <c r="B151" t="e">
        <v>#N/A</v>
      </c>
      <c r="C151" t="e">
        <v>#N/A</v>
      </c>
      <c r="D151" t="e">
        <v>#N/A</v>
      </c>
    </row>
    <row r="152" spans="1:4">
      <c r="A152" t="e">
        <v>#N/A</v>
      </c>
      <c r="B152" t="e">
        <v>#N/A</v>
      </c>
      <c r="C152" t="e">
        <v>#N/A</v>
      </c>
      <c r="D152" t="e">
        <v>#N/A</v>
      </c>
    </row>
    <row r="153" spans="1:4">
      <c r="A153" t="e">
        <v>#N/A</v>
      </c>
      <c r="B153" t="e">
        <v>#N/A</v>
      </c>
      <c r="C153" t="e">
        <v>#N/A</v>
      </c>
      <c r="D153" t="e">
        <v>#N/A</v>
      </c>
    </row>
    <row r="154" spans="1:4">
      <c r="A154" t="e">
        <v>#N/A</v>
      </c>
      <c r="B154" t="e">
        <v>#N/A</v>
      </c>
      <c r="C154" t="e">
        <v>#N/A</v>
      </c>
      <c r="D154" t="e">
        <v>#N/A</v>
      </c>
    </row>
    <row r="155" spans="1:4">
      <c r="A155" t="e">
        <v>#N/A</v>
      </c>
      <c r="B155" t="e">
        <v>#N/A</v>
      </c>
      <c r="C155" t="e">
        <v>#N/A</v>
      </c>
      <c r="D155" t="e">
        <v>#N/A</v>
      </c>
    </row>
    <row r="156" spans="1:4">
      <c r="A156" t="e">
        <v>#N/A</v>
      </c>
      <c r="B156" t="e">
        <v>#N/A</v>
      </c>
      <c r="C156" t="e">
        <v>#N/A</v>
      </c>
      <c r="D156" t="e">
        <v>#N/A</v>
      </c>
    </row>
    <row r="157" spans="1:4">
      <c r="A157" t="e">
        <v>#N/A</v>
      </c>
      <c r="B157" t="e">
        <v>#N/A</v>
      </c>
      <c r="C157" t="e">
        <v>#N/A</v>
      </c>
      <c r="D157" t="e">
        <v>#N/A</v>
      </c>
    </row>
    <row r="158" spans="1:4">
      <c r="A158" t="e">
        <v>#N/A</v>
      </c>
      <c r="B158" t="e">
        <v>#N/A</v>
      </c>
      <c r="C158" t="e">
        <v>#N/A</v>
      </c>
      <c r="D158" t="e">
        <v>#N/A</v>
      </c>
    </row>
    <row r="159" spans="1:4">
      <c r="A159" t="e">
        <v>#N/A</v>
      </c>
      <c r="B159" t="e">
        <v>#N/A</v>
      </c>
      <c r="C159" t="e">
        <v>#N/A</v>
      </c>
      <c r="D159" t="e">
        <v>#N/A</v>
      </c>
    </row>
    <row r="160" spans="1:4">
      <c r="A160" t="e">
        <v>#N/A</v>
      </c>
      <c r="B160" t="e">
        <v>#N/A</v>
      </c>
      <c r="C160" t="e">
        <v>#N/A</v>
      </c>
      <c r="D160" t="e">
        <v>#N/A</v>
      </c>
    </row>
    <row r="161" spans="1:4">
      <c r="A161" t="e">
        <v>#N/A</v>
      </c>
      <c r="B161" t="e">
        <v>#N/A</v>
      </c>
      <c r="C161" t="e">
        <v>#N/A</v>
      </c>
      <c r="D161" t="e">
        <v>#N/A</v>
      </c>
    </row>
    <row r="162" spans="1:4">
      <c r="A162" t="e">
        <v>#N/A</v>
      </c>
      <c r="B162" t="e">
        <v>#N/A</v>
      </c>
      <c r="C162" t="e">
        <v>#N/A</v>
      </c>
      <c r="D162" t="e">
        <v>#N/A</v>
      </c>
    </row>
    <row r="163" spans="1:4">
      <c r="A163" t="e">
        <v>#N/A</v>
      </c>
      <c r="B163" t="e">
        <v>#N/A</v>
      </c>
      <c r="C163" t="e">
        <v>#N/A</v>
      </c>
      <c r="D163" t="e">
        <v>#N/A</v>
      </c>
    </row>
    <row r="164" spans="1:4">
      <c r="A164" t="e">
        <v>#N/A</v>
      </c>
      <c r="B164" t="e">
        <v>#N/A</v>
      </c>
      <c r="C164" t="e">
        <v>#N/A</v>
      </c>
      <c r="D164" t="e">
        <v>#N/A</v>
      </c>
    </row>
    <row r="165" spans="1:4">
      <c r="A165" t="e">
        <v>#N/A</v>
      </c>
      <c r="B165" t="e">
        <v>#N/A</v>
      </c>
      <c r="C165" t="e">
        <v>#N/A</v>
      </c>
      <c r="D165" t="e">
        <v>#N/A</v>
      </c>
    </row>
    <row r="166" spans="1:4">
      <c r="A166" t="e">
        <v>#N/A</v>
      </c>
      <c r="B166" t="e">
        <v>#N/A</v>
      </c>
      <c r="C166" t="e">
        <v>#N/A</v>
      </c>
      <c r="D166" t="e">
        <v>#N/A</v>
      </c>
    </row>
    <row r="167" spans="1:4">
      <c r="A167" t="e">
        <v>#N/A</v>
      </c>
      <c r="B167" t="e">
        <v>#N/A</v>
      </c>
      <c r="C167" t="e">
        <v>#N/A</v>
      </c>
      <c r="D167" t="e">
        <v>#N/A</v>
      </c>
    </row>
    <row r="168" spans="1:4">
      <c r="A168" t="e">
        <v>#N/A</v>
      </c>
      <c r="B168" t="e">
        <v>#N/A</v>
      </c>
      <c r="C168" t="e">
        <v>#N/A</v>
      </c>
      <c r="D168" t="e">
        <v>#N/A</v>
      </c>
    </row>
    <row r="169" spans="1:4">
      <c r="A169" t="e">
        <v>#N/A</v>
      </c>
      <c r="B169" t="e">
        <v>#N/A</v>
      </c>
      <c r="C169" t="e">
        <v>#N/A</v>
      </c>
      <c r="D169" t="e">
        <v>#N/A</v>
      </c>
    </row>
    <row r="170" spans="1:4">
      <c r="A170" t="e">
        <v>#N/A</v>
      </c>
      <c r="B170" t="e">
        <v>#N/A</v>
      </c>
      <c r="C170" t="e">
        <v>#N/A</v>
      </c>
      <c r="D170" t="e">
        <v>#N/A</v>
      </c>
    </row>
    <row r="171" spans="1:4">
      <c r="A171" t="e">
        <v>#N/A</v>
      </c>
      <c r="B171" t="e">
        <v>#N/A</v>
      </c>
      <c r="C171" t="e">
        <v>#N/A</v>
      </c>
      <c r="D171" t="e">
        <v>#N/A</v>
      </c>
    </row>
    <row r="172" spans="1:4">
      <c r="A172" t="e">
        <v>#N/A</v>
      </c>
      <c r="B172" t="e">
        <v>#N/A</v>
      </c>
      <c r="C172" t="e">
        <v>#N/A</v>
      </c>
      <c r="D172" t="e">
        <v>#N/A</v>
      </c>
    </row>
    <row r="173" spans="1:4">
      <c r="A173" t="e">
        <v>#N/A</v>
      </c>
      <c r="B173" t="e">
        <v>#N/A</v>
      </c>
      <c r="C173" t="e">
        <v>#N/A</v>
      </c>
      <c r="D173" t="e">
        <v>#N/A</v>
      </c>
    </row>
    <row r="174" spans="1:4">
      <c r="A174" t="e">
        <v>#N/A</v>
      </c>
      <c r="B174" t="e">
        <v>#N/A</v>
      </c>
      <c r="C174" t="e">
        <v>#N/A</v>
      </c>
      <c r="D174" t="e">
        <v>#N/A</v>
      </c>
    </row>
    <row r="175" spans="1:4">
      <c r="A175" t="e">
        <v>#N/A</v>
      </c>
      <c r="B175" t="e">
        <v>#N/A</v>
      </c>
      <c r="C175" t="e">
        <v>#N/A</v>
      </c>
      <c r="D175" t="e">
        <v>#N/A</v>
      </c>
    </row>
    <row r="176" spans="1:4">
      <c r="A176" t="e">
        <v>#N/A</v>
      </c>
      <c r="B176" t="e">
        <v>#N/A</v>
      </c>
      <c r="C176" t="e">
        <v>#N/A</v>
      </c>
      <c r="D176" t="e">
        <v>#N/A</v>
      </c>
    </row>
    <row r="177" spans="1:4">
      <c r="A177" t="e">
        <v>#N/A</v>
      </c>
      <c r="B177" t="e">
        <v>#N/A</v>
      </c>
      <c r="C177" t="e">
        <v>#N/A</v>
      </c>
      <c r="D177" t="e">
        <v>#N/A</v>
      </c>
    </row>
    <row r="178" spans="1:4">
      <c r="A178" t="e">
        <v>#N/A</v>
      </c>
      <c r="B178" t="e">
        <v>#N/A</v>
      </c>
      <c r="C178" t="e">
        <v>#N/A</v>
      </c>
      <c r="D178" t="e">
        <v>#N/A</v>
      </c>
    </row>
    <row r="179" spans="1:4">
      <c r="A179" t="e">
        <v>#N/A</v>
      </c>
      <c r="B179" t="e">
        <v>#N/A</v>
      </c>
      <c r="C179" t="e">
        <v>#N/A</v>
      </c>
      <c r="D179" t="e">
        <v>#N/A</v>
      </c>
    </row>
    <row r="180" spans="1:4">
      <c r="A180" t="e">
        <v>#N/A</v>
      </c>
      <c r="B180" t="e">
        <v>#N/A</v>
      </c>
      <c r="C180" t="e">
        <v>#N/A</v>
      </c>
      <c r="D180" t="e">
        <v>#N/A</v>
      </c>
    </row>
    <row r="181" spans="1:4">
      <c r="A181" t="e">
        <v>#N/A</v>
      </c>
      <c r="B181" t="e">
        <v>#N/A</v>
      </c>
      <c r="C181" t="e">
        <v>#N/A</v>
      </c>
      <c r="D181" t="e">
        <v>#N/A</v>
      </c>
    </row>
    <row r="182" spans="1:4">
      <c r="A182" t="e">
        <v>#N/A</v>
      </c>
      <c r="B182" t="e">
        <v>#N/A</v>
      </c>
      <c r="C182" t="e">
        <v>#N/A</v>
      </c>
      <c r="D182" t="e">
        <v>#N/A</v>
      </c>
    </row>
    <row r="183" spans="1:4">
      <c r="A183" t="e">
        <v>#N/A</v>
      </c>
      <c r="B183" t="e">
        <v>#N/A</v>
      </c>
      <c r="C183" t="e">
        <v>#N/A</v>
      </c>
      <c r="D183" t="e">
        <v>#N/A</v>
      </c>
    </row>
    <row r="184" spans="1:4">
      <c r="A184" t="e">
        <v>#N/A</v>
      </c>
      <c r="B184" t="e">
        <v>#N/A</v>
      </c>
      <c r="C184" t="e">
        <v>#N/A</v>
      </c>
      <c r="D184" t="e">
        <v>#N/A</v>
      </c>
    </row>
    <row r="185" spans="1:4">
      <c r="A185" t="e">
        <v>#N/A</v>
      </c>
      <c r="B185" t="e">
        <v>#N/A</v>
      </c>
      <c r="C185" t="e">
        <v>#N/A</v>
      </c>
      <c r="D185" t="e">
        <v>#N/A</v>
      </c>
    </row>
    <row r="186" spans="1:4">
      <c r="A186" t="e">
        <v>#N/A</v>
      </c>
      <c r="B186" t="e">
        <v>#N/A</v>
      </c>
      <c r="C186" t="e">
        <v>#N/A</v>
      </c>
      <c r="D186" t="e">
        <v>#N/A</v>
      </c>
    </row>
    <row r="187" spans="1:4">
      <c r="A187" t="e">
        <v>#N/A</v>
      </c>
      <c r="B187" t="e">
        <v>#N/A</v>
      </c>
      <c r="C187" t="e">
        <v>#N/A</v>
      </c>
      <c r="D187" t="e">
        <v>#N/A</v>
      </c>
    </row>
    <row r="188" spans="1:4">
      <c r="A188" t="e">
        <v>#N/A</v>
      </c>
      <c r="B188" t="e">
        <v>#N/A</v>
      </c>
      <c r="C188" t="e">
        <v>#N/A</v>
      </c>
      <c r="D188" t="e">
        <v>#N/A</v>
      </c>
    </row>
    <row r="189" spans="1:4">
      <c r="A189" t="e">
        <v>#N/A</v>
      </c>
      <c r="B189" t="e">
        <v>#N/A</v>
      </c>
      <c r="C189" t="e">
        <v>#N/A</v>
      </c>
      <c r="D189" t="e">
        <v>#N/A</v>
      </c>
    </row>
    <row r="190" spans="1:4">
      <c r="A190" t="e">
        <v>#N/A</v>
      </c>
      <c r="B190" t="e">
        <v>#N/A</v>
      </c>
      <c r="C190" t="e">
        <v>#N/A</v>
      </c>
      <c r="D190" t="e">
        <v>#N/A</v>
      </c>
    </row>
    <row r="191" spans="1:4">
      <c r="A191" t="e">
        <v>#N/A</v>
      </c>
      <c r="B191" t="e">
        <v>#N/A</v>
      </c>
      <c r="C191" t="e">
        <v>#N/A</v>
      </c>
      <c r="D191" t="e">
        <v>#N/A</v>
      </c>
    </row>
    <row r="192" spans="1:4">
      <c r="A192" t="e">
        <v>#N/A</v>
      </c>
      <c r="B192" t="e">
        <v>#N/A</v>
      </c>
      <c r="C192" t="e">
        <v>#N/A</v>
      </c>
      <c r="D192" t="e">
        <v>#N/A</v>
      </c>
    </row>
    <row r="193" spans="1:4">
      <c r="A193" t="e">
        <v>#N/A</v>
      </c>
      <c r="B193" t="e">
        <v>#N/A</v>
      </c>
      <c r="C193" t="e">
        <v>#N/A</v>
      </c>
      <c r="D193" t="e">
        <v>#N/A</v>
      </c>
    </row>
    <row r="194" spans="1:4">
      <c r="A194" t="e">
        <v>#N/A</v>
      </c>
      <c r="B194" t="e">
        <v>#N/A</v>
      </c>
      <c r="C194" t="e">
        <v>#N/A</v>
      </c>
      <c r="D194" t="e">
        <v>#N/A</v>
      </c>
    </row>
    <row r="195" spans="1:4">
      <c r="A195" t="e">
        <v>#N/A</v>
      </c>
      <c r="B195" t="e">
        <v>#N/A</v>
      </c>
      <c r="C195" t="e">
        <v>#N/A</v>
      </c>
      <c r="D195" t="e">
        <v>#N/A</v>
      </c>
    </row>
    <row r="196" spans="1:4">
      <c r="A196" t="e">
        <v>#N/A</v>
      </c>
      <c r="B196" t="e">
        <v>#N/A</v>
      </c>
      <c r="C196" t="e">
        <v>#N/A</v>
      </c>
      <c r="D196" t="e">
        <v>#N/A</v>
      </c>
    </row>
    <row r="197" spans="1:4">
      <c r="A197" t="e">
        <v>#N/A</v>
      </c>
      <c r="B197" t="e">
        <v>#N/A</v>
      </c>
      <c r="C197" t="e">
        <v>#N/A</v>
      </c>
      <c r="D197" t="e">
        <v>#N/A</v>
      </c>
    </row>
    <row r="198" spans="1:4">
      <c r="A198" t="e">
        <v>#N/A</v>
      </c>
      <c r="B198" t="e">
        <v>#N/A</v>
      </c>
      <c r="C198" t="e">
        <v>#N/A</v>
      </c>
      <c r="D198" t="e">
        <v>#N/A</v>
      </c>
    </row>
    <row r="199" spans="1:4">
      <c r="A199" t="e">
        <v>#N/A</v>
      </c>
      <c r="B199" t="e">
        <v>#N/A</v>
      </c>
      <c r="C199" t="e">
        <v>#N/A</v>
      </c>
      <c r="D199" t="e">
        <v>#N/A</v>
      </c>
    </row>
    <row r="200" spans="1:4">
      <c r="A200" t="e">
        <v>#N/A</v>
      </c>
      <c r="B200" t="e">
        <v>#N/A</v>
      </c>
      <c r="C200" t="e">
        <v>#N/A</v>
      </c>
      <c r="D200" t="e">
        <v>#N/A</v>
      </c>
    </row>
    <row r="201" spans="1:4">
      <c r="A201" t="e">
        <v>#N/A</v>
      </c>
      <c r="B201" t="e">
        <v>#N/A</v>
      </c>
      <c r="C201" t="e">
        <v>#N/A</v>
      </c>
      <c r="D201" t="e">
        <v>#N/A</v>
      </c>
    </row>
    <row r="202" spans="1:4">
      <c r="A202" t="e">
        <v>#N/A</v>
      </c>
      <c r="B202" t="e">
        <v>#N/A</v>
      </c>
      <c r="C202" t="e">
        <v>#N/A</v>
      </c>
      <c r="D202" t="e">
        <v>#N/A</v>
      </c>
    </row>
    <row r="203" spans="1:4">
      <c r="A203" t="e">
        <v>#N/A</v>
      </c>
      <c r="B203" t="e">
        <v>#N/A</v>
      </c>
      <c r="C203" t="e">
        <v>#N/A</v>
      </c>
      <c r="D203" t="e">
        <v>#N/A</v>
      </c>
    </row>
    <row r="204" spans="1:4">
      <c r="A204" t="e">
        <v>#N/A</v>
      </c>
      <c r="B204" t="e">
        <v>#N/A</v>
      </c>
      <c r="C204" t="e">
        <v>#N/A</v>
      </c>
      <c r="D204" t="e">
        <v>#N/A</v>
      </c>
    </row>
    <row r="205" spans="1:4">
      <c r="A205" t="e">
        <v>#N/A</v>
      </c>
      <c r="B205" t="e">
        <v>#N/A</v>
      </c>
      <c r="C205" t="e">
        <v>#N/A</v>
      </c>
      <c r="D205" t="e">
        <v>#N/A</v>
      </c>
    </row>
    <row r="206" spans="1:4">
      <c r="A206" t="e">
        <v>#N/A</v>
      </c>
      <c r="B206" t="e">
        <v>#N/A</v>
      </c>
      <c r="C206" t="e">
        <v>#N/A</v>
      </c>
      <c r="D206" t="e">
        <v>#N/A</v>
      </c>
    </row>
    <row r="207" spans="1:4">
      <c r="A207" t="e">
        <v>#N/A</v>
      </c>
      <c r="B207" t="e">
        <v>#N/A</v>
      </c>
      <c r="C207" t="e">
        <v>#N/A</v>
      </c>
      <c r="D207" t="e">
        <v>#N/A</v>
      </c>
    </row>
    <row r="208" spans="1:4">
      <c r="A208" t="e">
        <v>#N/A</v>
      </c>
      <c r="B208" t="e">
        <v>#N/A</v>
      </c>
      <c r="C208" t="e">
        <v>#N/A</v>
      </c>
      <c r="D208" t="e">
        <v>#N/A</v>
      </c>
    </row>
    <row r="209" spans="1:4">
      <c r="A209" t="e">
        <v>#N/A</v>
      </c>
      <c r="B209" t="e">
        <v>#N/A</v>
      </c>
      <c r="C209" t="e">
        <v>#N/A</v>
      </c>
      <c r="D209" t="e">
        <v>#N/A</v>
      </c>
    </row>
    <row r="210" spans="1:4">
      <c r="A210" t="e">
        <v>#N/A</v>
      </c>
      <c r="B210" t="e">
        <v>#N/A</v>
      </c>
      <c r="C210" t="e">
        <v>#N/A</v>
      </c>
      <c r="D210" t="e">
        <v>#N/A</v>
      </c>
    </row>
    <row r="211" spans="1:4">
      <c r="A211" t="e">
        <v>#N/A</v>
      </c>
      <c r="B211" t="e">
        <v>#N/A</v>
      </c>
      <c r="C211" t="e">
        <v>#N/A</v>
      </c>
      <c r="D211" t="e">
        <v>#N/A</v>
      </c>
    </row>
    <row r="212" spans="1:4">
      <c r="A212" t="e">
        <v>#N/A</v>
      </c>
      <c r="B212" t="e">
        <v>#N/A</v>
      </c>
      <c r="C212" t="e">
        <v>#N/A</v>
      </c>
      <c r="D212" t="e">
        <v>#N/A</v>
      </c>
    </row>
    <row r="213" spans="1:4">
      <c r="A213" t="e">
        <v>#N/A</v>
      </c>
      <c r="B213" t="e">
        <v>#N/A</v>
      </c>
      <c r="C213" t="e">
        <v>#N/A</v>
      </c>
      <c r="D213" t="e">
        <v>#N/A</v>
      </c>
    </row>
    <row r="214" spans="1:4">
      <c r="A214" t="e">
        <v>#N/A</v>
      </c>
      <c r="B214" t="e">
        <v>#N/A</v>
      </c>
      <c r="C214" t="e">
        <v>#N/A</v>
      </c>
      <c r="D214" t="e">
        <v>#N/A</v>
      </c>
    </row>
    <row r="215" spans="1:4">
      <c r="A215" t="e">
        <v>#N/A</v>
      </c>
      <c r="B215" t="e">
        <v>#N/A</v>
      </c>
      <c r="C215" t="e">
        <v>#N/A</v>
      </c>
      <c r="D215" t="e">
        <v>#N/A</v>
      </c>
    </row>
    <row r="216" spans="1:4">
      <c r="A216" t="e">
        <v>#N/A</v>
      </c>
      <c r="B216" t="e">
        <v>#N/A</v>
      </c>
      <c r="C216" t="e">
        <v>#N/A</v>
      </c>
      <c r="D216" t="e">
        <v>#N/A</v>
      </c>
    </row>
    <row r="217" spans="1:4">
      <c r="A217" t="e">
        <v>#N/A</v>
      </c>
      <c r="B217" t="e">
        <v>#N/A</v>
      </c>
      <c r="C217" t="e">
        <v>#N/A</v>
      </c>
      <c r="D217" t="e">
        <v>#N/A</v>
      </c>
    </row>
    <row r="218" spans="1:4">
      <c r="A218" t="e">
        <v>#N/A</v>
      </c>
      <c r="B218" t="e">
        <v>#N/A</v>
      </c>
      <c r="C218" t="e">
        <v>#N/A</v>
      </c>
      <c r="D218" t="e">
        <v>#N/A</v>
      </c>
    </row>
    <row r="219" spans="1:4">
      <c r="A219" t="e">
        <v>#N/A</v>
      </c>
      <c r="B219" t="e">
        <v>#N/A</v>
      </c>
      <c r="C219" t="e">
        <v>#N/A</v>
      </c>
      <c r="D219" t="e">
        <v>#N/A</v>
      </c>
    </row>
    <row r="220" spans="1:4">
      <c r="A220" t="e">
        <v>#N/A</v>
      </c>
      <c r="B220" t="e">
        <v>#N/A</v>
      </c>
      <c r="C220" t="e">
        <v>#N/A</v>
      </c>
      <c r="D220" t="e">
        <v>#N/A</v>
      </c>
    </row>
    <row r="221" spans="1:4">
      <c r="A221" t="e">
        <v>#N/A</v>
      </c>
      <c r="B221" t="e">
        <v>#N/A</v>
      </c>
      <c r="C221" t="e">
        <v>#N/A</v>
      </c>
      <c r="D221" t="e">
        <v>#N/A</v>
      </c>
    </row>
    <row r="222" spans="1:4">
      <c r="A222" t="e">
        <v>#N/A</v>
      </c>
      <c r="B222" t="e">
        <v>#N/A</v>
      </c>
      <c r="C222" t="e">
        <v>#N/A</v>
      </c>
      <c r="D222" t="e">
        <v>#N/A</v>
      </c>
    </row>
    <row r="223" spans="1:4">
      <c r="A223" t="e">
        <v>#N/A</v>
      </c>
      <c r="B223" t="e">
        <v>#N/A</v>
      </c>
      <c r="C223" t="e">
        <v>#N/A</v>
      </c>
      <c r="D223" t="e">
        <v>#N/A</v>
      </c>
    </row>
    <row r="224" spans="1:4">
      <c r="A224" t="e">
        <v>#N/A</v>
      </c>
      <c r="B224" t="e">
        <v>#N/A</v>
      </c>
      <c r="C224" t="e">
        <v>#N/A</v>
      </c>
      <c r="D224" t="e">
        <v>#N/A</v>
      </c>
    </row>
    <row r="225" spans="1:4">
      <c r="A225" t="e">
        <v>#N/A</v>
      </c>
      <c r="B225" t="e">
        <v>#N/A</v>
      </c>
      <c r="C225" t="e">
        <v>#N/A</v>
      </c>
      <c r="D225" t="e">
        <v>#N/A</v>
      </c>
    </row>
    <row r="226" spans="1:4">
      <c r="A226" t="e">
        <v>#N/A</v>
      </c>
      <c r="B226" t="e">
        <v>#N/A</v>
      </c>
      <c r="C226" t="e">
        <v>#N/A</v>
      </c>
      <c r="D226" t="e">
        <v>#N/A</v>
      </c>
    </row>
    <row r="227" spans="1:4">
      <c r="A227" t="e">
        <v>#N/A</v>
      </c>
      <c r="B227" t="e">
        <v>#N/A</v>
      </c>
      <c r="C227" t="e">
        <v>#N/A</v>
      </c>
      <c r="D227" t="e">
        <v>#N/A</v>
      </c>
    </row>
    <row r="228" spans="1:4">
      <c r="A228" t="e">
        <v>#N/A</v>
      </c>
      <c r="B228" t="e">
        <v>#N/A</v>
      </c>
      <c r="C228" t="e">
        <v>#N/A</v>
      </c>
      <c r="D228" t="e">
        <v>#N/A</v>
      </c>
    </row>
    <row r="229" spans="1:4">
      <c r="A229" t="e">
        <v>#N/A</v>
      </c>
      <c r="B229" t="e">
        <v>#N/A</v>
      </c>
      <c r="C229" t="e">
        <v>#N/A</v>
      </c>
      <c r="D229" t="e">
        <v>#N/A</v>
      </c>
    </row>
    <row r="230" spans="1:4">
      <c r="A230" t="e">
        <v>#N/A</v>
      </c>
      <c r="B230" t="e">
        <v>#N/A</v>
      </c>
      <c r="C230" t="e">
        <v>#N/A</v>
      </c>
      <c r="D230" t="e">
        <v>#N/A</v>
      </c>
    </row>
    <row r="231" spans="1:4">
      <c r="A231" t="e">
        <v>#N/A</v>
      </c>
      <c r="B231" t="e">
        <v>#N/A</v>
      </c>
      <c r="C231" t="e">
        <v>#N/A</v>
      </c>
      <c r="D231" t="e">
        <v>#N/A</v>
      </c>
    </row>
    <row r="232" spans="1:4">
      <c r="A232" t="e">
        <v>#N/A</v>
      </c>
      <c r="B232" t="e">
        <v>#N/A</v>
      </c>
      <c r="C232" t="e">
        <v>#N/A</v>
      </c>
      <c r="D232" t="e">
        <v>#N/A</v>
      </c>
    </row>
    <row r="233" spans="1:4">
      <c r="A233" t="e">
        <v>#N/A</v>
      </c>
      <c r="B233" t="e">
        <v>#N/A</v>
      </c>
      <c r="C233" t="e">
        <v>#N/A</v>
      </c>
      <c r="D233" t="e">
        <v>#N/A</v>
      </c>
    </row>
    <row r="234" spans="1:4">
      <c r="A234" t="e">
        <v>#N/A</v>
      </c>
      <c r="B234" t="e">
        <v>#N/A</v>
      </c>
      <c r="C234" t="e">
        <v>#N/A</v>
      </c>
      <c r="D234" t="e">
        <v>#N/A</v>
      </c>
    </row>
    <row r="235" spans="1:4">
      <c r="A235" t="e">
        <v>#N/A</v>
      </c>
      <c r="B235" t="e">
        <v>#N/A</v>
      </c>
      <c r="C235" t="e">
        <v>#N/A</v>
      </c>
      <c r="D235" t="e">
        <v>#N/A</v>
      </c>
    </row>
    <row r="236" spans="1:4">
      <c r="A236" t="e">
        <v>#N/A</v>
      </c>
      <c r="B236" t="e">
        <v>#N/A</v>
      </c>
      <c r="C236" t="e">
        <v>#N/A</v>
      </c>
      <c r="D236" t="e">
        <v>#N/A</v>
      </c>
    </row>
    <row r="237" spans="1:4">
      <c r="A237" t="e">
        <v>#N/A</v>
      </c>
      <c r="B237" t="e">
        <v>#N/A</v>
      </c>
      <c r="C237" t="e">
        <v>#N/A</v>
      </c>
      <c r="D237" t="e">
        <v>#N/A</v>
      </c>
    </row>
    <row r="238" spans="1:4">
      <c r="A238" t="e">
        <v>#N/A</v>
      </c>
      <c r="B238" t="e">
        <v>#N/A</v>
      </c>
      <c r="C238" t="e">
        <v>#N/A</v>
      </c>
      <c r="D238" t="e">
        <v>#N/A</v>
      </c>
    </row>
    <row r="239" spans="1:4">
      <c r="A239" t="e">
        <v>#N/A</v>
      </c>
      <c r="B239" t="e">
        <v>#N/A</v>
      </c>
      <c r="C239" t="e">
        <v>#N/A</v>
      </c>
      <c r="D239" t="e">
        <v>#N/A</v>
      </c>
    </row>
    <row r="240" spans="1:4">
      <c r="A240" t="e">
        <v>#N/A</v>
      </c>
      <c r="B240" t="e">
        <v>#N/A</v>
      </c>
      <c r="C240" t="e">
        <v>#N/A</v>
      </c>
      <c r="D240" t="e">
        <v>#N/A</v>
      </c>
    </row>
    <row r="241" spans="1:4">
      <c r="A241" t="e">
        <v>#N/A</v>
      </c>
      <c r="B241" t="e">
        <v>#N/A</v>
      </c>
      <c r="C241" t="e">
        <v>#N/A</v>
      </c>
      <c r="D241" t="e">
        <v>#N/A</v>
      </c>
    </row>
    <row r="242" spans="1:4">
      <c r="A242" t="e">
        <v>#N/A</v>
      </c>
      <c r="B242" t="e">
        <v>#N/A</v>
      </c>
      <c r="C242" t="e">
        <v>#N/A</v>
      </c>
      <c r="D242" t="e">
        <v>#N/A</v>
      </c>
    </row>
    <row r="243" spans="1:4">
      <c r="A243" t="e">
        <v>#N/A</v>
      </c>
      <c r="B243" t="e">
        <v>#N/A</v>
      </c>
      <c r="C243" t="e">
        <v>#N/A</v>
      </c>
      <c r="D243" t="e">
        <v>#N/A</v>
      </c>
    </row>
    <row r="244" spans="1:4">
      <c r="A244" t="e">
        <v>#N/A</v>
      </c>
      <c r="B244" t="e">
        <v>#N/A</v>
      </c>
      <c r="C244" t="e">
        <v>#N/A</v>
      </c>
      <c r="D244" t="e">
        <v>#N/A</v>
      </c>
    </row>
    <row r="245" spans="1:4">
      <c r="A245" t="e">
        <v>#N/A</v>
      </c>
      <c r="B245" t="e">
        <v>#N/A</v>
      </c>
      <c r="C245" t="e">
        <v>#N/A</v>
      </c>
      <c r="D245" t="e">
        <v>#N/A</v>
      </c>
    </row>
    <row r="246" spans="1:4">
      <c r="A246" t="e">
        <v>#N/A</v>
      </c>
      <c r="B246" t="e">
        <v>#N/A</v>
      </c>
      <c r="C246" t="e">
        <v>#N/A</v>
      </c>
      <c r="D246" t="e">
        <v>#N/A</v>
      </c>
    </row>
    <row r="247" spans="1:4">
      <c r="A247" t="e">
        <v>#N/A</v>
      </c>
      <c r="B247" t="e">
        <v>#N/A</v>
      </c>
      <c r="C247" t="e">
        <v>#N/A</v>
      </c>
      <c r="D247" t="e">
        <v>#N/A</v>
      </c>
    </row>
    <row r="248" spans="1:4">
      <c r="A248" t="e">
        <v>#N/A</v>
      </c>
      <c r="B248" t="e">
        <v>#N/A</v>
      </c>
      <c r="C248" t="e">
        <v>#N/A</v>
      </c>
      <c r="D248" t="e">
        <v>#N/A</v>
      </c>
    </row>
    <row r="249" spans="1:4">
      <c r="A249" t="e">
        <v>#N/A</v>
      </c>
      <c r="B249" t="e">
        <v>#N/A</v>
      </c>
      <c r="C249" t="e">
        <v>#N/A</v>
      </c>
      <c r="D249" t="e">
        <v>#N/A</v>
      </c>
    </row>
    <row r="250" spans="1:4">
      <c r="A250" t="e">
        <v>#N/A</v>
      </c>
      <c r="B250" t="e">
        <v>#N/A</v>
      </c>
      <c r="C250" t="e">
        <v>#N/A</v>
      </c>
      <c r="D250" t="e">
        <v>#N/A</v>
      </c>
    </row>
    <row r="251" spans="1:4">
      <c r="A251" t="e">
        <v>#N/A</v>
      </c>
      <c r="B251" t="e">
        <v>#N/A</v>
      </c>
      <c r="C251" t="e">
        <v>#N/A</v>
      </c>
      <c r="D251" t="e">
        <v>#N/A</v>
      </c>
    </row>
    <row r="252" spans="1:4">
      <c r="A252" t="e">
        <v>#N/A</v>
      </c>
      <c r="B252" t="e">
        <v>#N/A</v>
      </c>
      <c r="C252" t="e">
        <v>#N/A</v>
      </c>
      <c r="D252" t="e">
        <v>#N/A</v>
      </c>
    </row>
    <row r="253" spans="1:4">
      <c r="A253" t="e">
        <v>#N/A</v>
      </c>
      <c r="B253" t="e">
        <v>#N/A</v>
      </c>
      <c r="C253" t="e">
        <v>#N/A</v>
      </c>
      <c r="D253" t="e">
        <v>#N/A</v>
      </c>
    </row>
    <row r="254" spans="1:4">
      <c r="A254" t="e">
        <v>#N/A</v>
      </c>
      <c r="B254" t="e">
        <v>#N/A</v>
      </c>
      <c r="C254" t="e">
        <v>#N/A</v>
      </c>
      <c r="D254" t="e">
        <v>#N/A</v>
      </c>
    </row>
    <row r="255" spans="1:4">
      <c r="A255" t="e">
        <v>#N/A</v>
      </c>
      <c r="B255" t="e">
        <v>#N/A</v>
      </c>
      <c r="C255" t="e">
        <v>#N/A</v>
      </c>
      <c r="D255" t="e">
        <v>#N/A</v>
      </c>
    </row>
    <row r="256" spans="1:4">
      <c r="A256" t="e">
        <v>#N/A</v>
      </c>
      <c r="B256" t="e">
        <v>#N/A</v>
      </c>
      <c r="C256" t="e">
        <v>#N/A</v>
      </c>
      <c r="D256" t="e">
        <v>#N/A</v>
      </c>
    </row>
    <row r="257" spans="1:4">
      <c r="A257" t="e">
        <v>#N/A</v>
      </c>
      <c r="B257" t="e">
        <v>#N/A</v>
      </c>
      <c r="C257" t="e">
        <v>#N/A</v>
      </c>
      <c r="D257" t="e">
        <v>#N/A</v>
      </c>
    </row>
    <row r="258" spans="1:4">
      <c r="A258" t="e">
        <v>#N/A</v>
      </c>
      <c r="B258" t="e">
        <v>#N/A</v>
      </c>
      <c r="C258" t="e">
        <v>#N/A</v>
      </c>
      <c r="D258" t="e">
        <v>#N/A</v>
      </c>
    </row>
    <row r="259" spans="1:4">
      <c r="A259" t="e">
        <v>#N/A</v>
      </c>
      <c r="B259" t="e">
        <v>#N/A</v>
      </c>
      <c r="C259" t="e">
        <v>#N/A</v>
      </c>
      <c r="D259" t="e">
        <v>#N/A</v>
      </c>
    </row>
    <row r="260" spans="1:4">
      <c r="A260" t="e">
        <v>#N/A</v>
      </c>
      <c r="B260" t="e">
        <v>#N/A</v>
      </c>
      <c r="C260" t="e">
        <v>#N/A</v>
      </c>
      <c r="D260" t="e">
        <v>#N/A</v>
      </c>
    </row>
    <row r="261" spans="1:4">
      <c r="A261" t="e">
        <v>#N/A</v>
      </c>
      <c r="B261" t="e">
        <v>#N/A</v>
      </c>
      <c r="C261" t="e">
        <v>#N/A</v>
      </c>
      <c r="D261" t="e">
        <v>#N/A</v>
      </c>
    </row>
    <row r="262" spans="1:4">
      <c r="A262" t="e">
        <v>#N/A</v>
      </c>
      <c r="B262" t="e">
        <v>#N/A</v>
      </c>
      <c r="C262" t="e">
        <v>#N/A</v>
      </c>
      <c r="D262" t="e">
        <v>#N/A</v>
      </c>
    </row>
    <row r="263" spans="1:4">
      <c r="A263" t="e">
        <v>#N/A</v>
      </c>
      <c r="B263" t="e">
        <v>#N/A</v>
      </c>
      <c r="C263" t="e">
        <v>#N/A</v>
      </c>
      <c r="D263" t="e">
        <v>#N/A</v>
      </c>
    </row>
    <row r="264" spans="1:4">
      <c r="A264" t="e">
        <v>#N/A</v>
      </c>
      <c r="B264" t="e">
        <v>#N/A</v>
      </c>
      <c r="C264" t="e">
        <v>#N/A</v>
      </c>
      <c r="D264" t="e">
        <v>#N/A</v>
      </c>
    </row>
    <row r="265" spans="1:4">
      <c r="A265" t="e">
        <v>#N/A</v>
      </c>
      <c r="B265" t="e">
        <v>#N/A</v>
      </c>
      <c r="C265" t="e">
        <v>#N/A</v>
      </c>
      <c r="D265" t="e">
        <v>#N/A</v>
      </c>
    </row>
    <row r="266" spans="1:4">
      <c r="A266" t="e">
        <v>#N/A</v>
      </c>
      <c r="B266" t="e">
        <v>#N/A</v>
      </c>
      <c r="C266" t="e">
        <v>#N/A</v>
      </c>
      <c r="D266" t="e">
        <v>#N/A</v>
      </c>
    </row>
    <row r="267" spans="1:4">
      <c r="A267" t="e">
        <v>#N/A</v>
      </c>
      <c r="B267" t="e">
        <v>#N/A</v>
      </c>
      <c r="C267" t="e">
        <v>#N/A</v>
      </c>
      <c r="D267" t="e">
        <v>#N/A</v>
      </c>
    </row>
    <row r="268" spans="1:4">
      <c r="A268" t="e">
        <v>#N/A</v>
      </c>
      <c r="B268" t="e">
        <v>#N/A</v>
      </c>
      <c r="C268" t="e">
        <v>#N/A</v>
      </c>
      <c r="D268" t="e">
        <v>#N/A</v>
      </c>
    </row>
    <row r="269" spans="1:4">
      <c r="A269" t="e">
        <v>#N/A</v>
      </c>
      <c r="B269" t="e">
        <v>#N/A</v>
      </c>
      <c r="C269" t="e">
        <v>#N/A</v>
      </c>
      <c r="D269" t="e">
        <v>#N/A</v>
      </c>
    </row>
    <row r="270" spans="1:4">
      <c r="A270" t="e">
        <v>#N/A</v>
      </c>
      <c r="B270" t="e">
        <v>#N/A</v>
      </c>
      <c r="C270" t="e">
        <v>#N/A</v>
      </c>
      <c r="D270" t="e">
        <v>#N/A</v>
      </c>
    </row>
    <row r="271" spans="1:4">
      <c r="A271" t="e">
        <v>#N/A</v>
      </c>
      <c r="B271" t="e">
        <v>#N/A</v>
      </c>
      <c r="C271" t="e">
        <v>#N/A</v>
      </c>
      <c r="D271" t="e">
        <v>#N/A</v>
      </c>
    </row>
    <row r="272" spans="1:4">
      <c r="A272" t="e">
        <v>#N/A</v>
      </c>
      <c r="B272" t="e">
        <v>#N/A</v>
      </c>
      <c r="C272" t="e">
        <v>#N/A</v>
      </c>
      <c r="D272" t="e">
        <v>#N/A</v>
      </c>
    </row>
    <row r="273" spans="1:4">
      <c r="A273" t="e">
        <v>#N/A</v>
      </c>
      <c r="B273" t="e">
        <v>#N/A</v>
      </c>
      <c r="C273" t="e">
        <v>#N/A</v>
      </c>
      <c r="D273" t="e">
        <v>#N/A</v>
      </c>
    </row>
    <row r="274" spans="1:4">
      <c r="A274" t="e">
        <v>#N/A</v>
      </c>
      <c r="B274" t="e">
        <v>#N/A</v>
      </c>
      <c r="C274" t="e">
        <v>#N/A</v>
      </c>
      <c r="D274" t="e">
        <v>#N/A</v>
      </c>
    </row>
    <row r="275" spans="1:4">
      <c r="A275" t="e">
        <v>#N/A</v>
      </c>
      <c r="B275" t="e">
        <v>#N/A</v>
      </c>
      <c r="C275" t="e">
        <v>#N/A</v>
      </c>
      <c r="D275" t="e">
        <v>#N/A</v>
      </c>
    </row>
    <row r="276" spans="1:4">
      <c r="A276" t="e">
        <v>#N/A</v>
      </c>
      <c r="B276" t="e">
        <v>#N/A</v>
      </c>
      <c r="C276" t="e">
        <v>#N/A</v>
      </c>
      <c r="D276" t="e">
        <v>#N/A</v>
      </c>
    </row>
    <row r="277" spans="1:4">
      <c r="A277" t="e">
        <v>#N/A</v>
      </c>
      <c r="B277" t="e">
        <v>#N/A</v>
      </c>
      <c r="C277" t="e">
        <v>#N/A</v>
      </c>
      <c r="D277" t="e">
        <v>#N/A</v>
      </c>
    </row>
    <row r="278" spans="1:4">
      <c r="A278" t="e">
        <v>#N/A</v>
      </c>
      <c r="B278" t="e">
        <v>#N/A</v>
      </c>
      <c r="C278" t="e">
        <v>#N/A</v>
      </c>
      <c r="D278" t="e">
        <v>#N/A</v>
      </c>
    </row>
    <row r="279" spans="1:4">
      <c r="A279" t="e">
        <v>#N/A</v>
      </c>
      <c r="B279" t="e">
        <v>#N/A</v>
      </c>
      <c r="C279" t="e">
        <v>#N/A</v>
      </c>
      <c r="D279" t="e">
        <v>#N/A</v>
      </c>
    </row>
    <row r="280" spans="1:4">
      <c r="A280" t="e">
        <v>#N/A</v>
      </c>
      <c r="B280" t="e">
        <v>#N/A</v>
      </c>
      <c r="C280" t="e">
        <v>#N/A</v>
      </c>
      <c r="D280" t="e">
        <v>#N/A</v>
      </c>
    </row>
    <row r="281" spans="1:4">
      <c r="A281" t="e">
        <v>#N/A</v>
      </c>
      <c r="B281" t="e">
        <v>#N/A</v>
      </c>
      <c r="C281" t="e">
        <v>#N/A</v>
      </c>
      <c r="D281" t="e">
        <v>#N/A</v>
      </c>
    </row>
    <row r="282" spans="1:4">
      <c r="A282" t="e">
        <v>#N/A</v>
      </c>
      <c r="B282" t="e">
        <v>#N/A</v>
      </c>
      <c r="C282" t="e">
        <v>#N/A</v>
      </c>
      <c r="D282" t="e">
        <v>#N/A</v>
      </c>
    </row>
    <row r="283" spans="1:4">
      <c r="A283" t="e">
        <v>#N/A</v>
      </c>
      <c r="B283" t="e">
        <v>#N/A</v>
      </c>
      <c r="C283" t="e">
        <v>#N/A</v>
      </c>
      <c r="D283" t="e">
        <v>#N/A</v>
      </c>
    </row>
    <row r="284" spans="1:4">
      <c r="A284" t="e">
        <v>#N/A</v>
      </c>
      <c r="B284" t="e">
        <v>#N/A</v>
      </c>
      <c r="C284" t="e">
        <v>#N/A</v>
      </c>
      <c r="D284" t="e">
        <v>#N/A</v>
      </c>
    </row>
    <row r="285" spans="1:4">
      <c r="A285" t="e">
        <v>#N/A</v>
      </c>
      <c r="B285" t="e">
        <v>#N/A</v>
      </c>
      <c r="C285" t="e">
        <v>#N/A</v>
      </c>
      <c r="D285" t="e">
        <v>#N/A</v>
      </c>
    </row>
    <row r="286" spans="1:4">
      <c r="A286" t="e">
        <v>#N/A</v>
      </c>
      <c r="B286" t="e">
        <v>#N/A</v>
      </c>
      <c r="C286" t="e">
        <v>#N/A</v>
      </c>
      <c r="D286" t="e">
        <v>#N/A</v>
      </c>
    </row>
    <row r="287" spans="1:4">
      <c r="A287" t="e">
        <v>#N/A</v>
      </c>
      <c r="B287" t="e">
        <v>#N/A</v>
      </c>
      <c r="C287" t="e">
        <v>#N/A</v>
      </c>
      <c r="D287" t="e">
        <v>#N/A</v>
      </c>
    </row>
    <row r="288" spans="1:4">
      <c r="A288" t="e">
        <v>#N/A</v>
      </c>
      <c r="B288" t="e">
        <v>#N/A</v>
      </c>
      <c r="C288" t="e">
        <v>#N/A</v>
      </c>
      <c r="D288" t="e">
        <v>#N/A</v>
      </c>
    </row>
    <row r="289" spans="1:4">
      <c r="A289" t="e">
        <v>#N/A</v>
      </c>
      <c r="B289" t="e">
        <v>#N/A</v>
      </c>
      <c r="C289" t="e">
        <v>#N/A</v>
      </c>
      <c r="D289" t="e">
        <v>#N/A</v>
      </c>
    </row>
    <row r="290" spans="1:4">
      <c r="A290" t="e">
        <v>#N/A</v>
      </c>
      <c r="B290" t="e">
        <v>#N/A</v>
      </c>
      <c r="C290" t="e">
        <v>#N/A</v>
      </c>
      <c r="D290" t="e">
        <v>#N/A</v>
      </c>
    </row>
    <row r="291" spans="1:4">
      <c r="A291" t="e">
        <v>#N/A</v>
      </c>
      <c r="B291" t="e">
        <v>#N/A</v>
      </c>
      <c r="C291" t="e">
        <v>#N/A</v>
      </c>
      <c r="D291" t="e">
        <v>#N/A</v>
      </c>
    </row>
    <row r="292" spans="1:4">
      <c r="A292" t="e">
        <v>#N/A</v>
      </c>
      <c r="B292" t="e">
        <v>#N/A</v>
      </c>
      <c r="C292" t="e">
        <v>#N/A</v>
      </c>
      <c r="D292" t="e">
        <v>#N/A</v>
      </c>
    </row>
    <row r="293" spans="1:4">
      <c r="A293" t="e">
        <v>#N/A</v>
      </c>
      <c r="B293" t="e">
        <v>#N/A</v>
      </c>
      <c r="C293" t="e">
        <v>#N/A</v>
      </c>
      <c r="D293" t="e">
        <v>#N/A</v>
      </c>
    </row>
    <row r="294" spans="1:4">
      <c r="A294" t="e">
        <v>#N/A</v>
      </c>
      <c r="B294" t="e">
        <v>#N/A</v>
      </c>
      <c r="C294" t="e">
        <v>#N/A</v>
      </c>
      <c r="D294" t="e">
        <v>#N/A</v>
      </c>
    </row>
    <row r="295" spans="1:4">
      <c r="A295" t="e">
        <v>#N/A</v>
      </c>
      <c r="B295" t="e">
        <v>#N/A</v>
      </c>
      <c r="C295" t="e">
        <v>#N/A</v>
      </c>
      <c r="D295" t="e">
        <v>#N/A</v>
      </c>
    </row>
    <row r="296" spans="1:4">
      <c r="A296" t="e">
        <v>#N/A</v>
      </c>
      <c r="B296" t="e">
        <v>#N/A</v>
      </c>
      <c r="C296" t="e">
        <v>#N/A</v>
      </c>
      <c r="D296" t="e">
        <v>#N/A</v>
      </c>
    </row>
    <row r="297" spans="1:4">
      <c r="A297" t="e">
        <v>#N/A</v>
      </c>
      <c r="B297" t="e">
        <v>#N/A</v>
      </c>
      <c r="C297" t="e">
        <v>#N/A</v>
      </c>
      <c r="D297" t="e">
        <v>#N/A</v>
      </c>
    </row>
    <row r="298" spans="1:4">
      <c r="A298" t="e">
        <v>#N/A</v>
      </c>
      <c r="B298" t="e">
        <v>#N/A</v>
      </c>
      <c r="C298" t="e">
        <v>#N/A</v>
      </c>
      <c r="D298" t="e">
        <v>#N/A</v>
      </c>
    </row>
    <row r="299" spans="1:4">
      <c r="A299" t="e">
        <v>#N/A</v>
      </c>
      <c r="B299" t="e">
        <v>#N/A</v>
      </c>
      <c r="C299" t="e">
        <v>#N/A</v>
      </c>
      <c r="D299" t="e">
        <v>#N/A</v>
      </c>
    </row>
    <row r="300" spans="1:4">
      <c r="A300" t="e">
        <v>#N/A</v>
      </c>
      <c r="B300" t="e">
        <v>#N/A</v>
      </c>
      <c r="C300" t="e">
        <v>#N/A</v>
      </c>
      <c r="D300" t="e">
        <v>#N/A</v>
      </c>
    </row>
    <row r="301" spans="1:4">
      <c r="A301" t="e">
        <v>#N/A</v>
      </c>
      <c r="B301" t="e">
        <v>#N/A</v>
      </c>
      <c r="C301" t="e">
        <v>#N/A</v>
      </c>
      <c r="D301" t="e">
        <v>#N/A</v>
      </c>
    </row>
    <row r="302" spans="1:4">
      <c r="A302" t="e">
        <v>#N/A</v>
      </c>
      <c r="B302" t="e">
        <v>#N/A</v>
      </c>
      <c r="C302" t="e">
        <v>#N/A</v>
      </c>
      <c r="D302" t="e">
        <v>#N/A</v>
      </c>
    </row>
    <row r="303" spans="1:4">
      <c r="A303" t="e">
        <v>#N/A</v>
      </c>
      <c r="B303" t="e">
        <v>#N/A</v>
      </c>
      <c r="C303" t="e">
        <v>#N/A</v>
      </c>
      <c r="D303" t="e">
        <v>#N/A</v>
      </c>
    </row>
    <row r="304" spans="1:4">
      <c r="A304" t="e">
        <v>#N/A</v>
      </c>
      <c r="B304" t="e">
        <v>#N/A</v>
      </c>
      <c r="C304" t="e">
        <v>#N/A</v>
      </c>
      <c r="D304" t="e">
        <v>#N/A</v>
      </c>
    </row>
    <row r="305" spans="1:4">
      <c r="A305" t="e">
        <v>#N/A</v>
      </c>
      <c r="B305" t="e">
        <v>#N/A</v>
      </c>
      <c r="C305" t="e">
        <v>#N/A</v>
      </c>
      <c r="D305" t="e">
        <v>#N/A</v>
      </c>
    </row>
    <row r="306" spans="1:4">
      <c r="A306" t="e">
        <v>#N/A</v>
      </c>
      <c r="B306" t="e">
        <v>#N/A</v>
      </c>
      <c r="C306" t="e">
        <v>#N/A</v>
      </c>
      <c r="D306" t="e">
        <v>#N/A</v>
      </c>
    </row>
    <row r="307" spans="1:4">
      <c r="A307" t="e">
        <v>#N/A</v>
      </c>
      <c r="B307" t="e">
        <v>#N/A</v>
      </c>
      <c r="C307" t="e">
        <v>#N/A</v>
      </c>
      <c r="D307" t="e">
        <v>#N/A</v>
      </c>
    </row>
    <row r="308" spans="1:4">
      <c r="A308" t="e">
        <v>#N/A</v>
      </c>
      <c r="B308" t="e">
        <v>#N/A</v>
      </c>
      <c r="C308" t="e">
        <v>#N/A</v>
      </c>
      <c r="D308" t="e">
        <v>#N/A</v>
      </c>
    </row>
    <row r="309" spans="1:4">
      <c r="A309" t="e">
        <v>#N/A</v>
      </c>
      <c r="B309" t="e">
        <v>#N/A</v>
      </c>
      <c r="C309" t="e">
        <v>#N/A</v>
      </c>
      <c r="D309" t="e">
        <v>#N/A</v>
      </c>
    </row>
    <row r="310" spans="1:4">
      <c r="A310" t="e">
        <v>#N/A</v>
      </c>
      <c r="B310" t="e">
        <v>#N/A</v>
      </c>
      <c r="C310" t="e">
        <v>#N/A</v>
      </c>
      <c r="D310" t="e">
        <v>#N/A</v>
      </c>
    </row>
    <row r="311" spans="1:4">
      <c r="A311" t="e">
        <v>#N/A</v>
      </c>
      <c r="B311" t="e">
        <v>#N/A</v>
      </c>
      <c r="C311" t="e">
        <v>#N/A</v>
      </c>
      <c r="D311" t="e">
        <v>#N/A</v>
      </c>
    </row>
    <row r="312" spans="1:4">
      <c r="A312" t="e">
        <v>#N/A</v>
      </c>
      <c r="B312" t="e">
        <v>#N/A</v>
      </c>
      <c r="C312" t="e">
        <v>#N/A</v>
      </c>
      <c r="D312" t="e">
        <v>#N/A</v>
      </c>
    </row>
    <row r="313" spans="1:4">
      <c r="A313" t="e">
        <v>#N/A</v>
      </c>
      <c r="B313" t="e">
        <v>#N/A</v>
      </c>
      <c r="C313" t="e">
        <v>#N/A</v>
      </c>
      <c r="D313" t="e">
        <v>#N/A</v>
      </c>
    </row>
    <row r="314" spans="1:4">
      <c r="A314" t="e">
        <v>#N/A</v>
      </c>
      <c r="B314" t="e">
        <v>#N/A</v>
      </c>
      <c r="C314" t="e">
        <v>#N/A</v>
      </c>
      <c r="D314" t="e">
        <v>#N/A</v>
      </c>
    </row>
    <row r="315" spans="1:4">
      <c r="A315" t="e">
        <v>#N/A</v>
      </c>
      <c r="B315" t="e">
        <v>#N/A</v>
      </c>
      <c r="C315" t="e">
        <v>#N/A</v>
      </c>
      <c r="D315" t="e">
        <v>#N/A</v>
      </c>
    </row>
    <row r="316" spans="1:4">
      <c r="A316" t="e">
        <v>#N/A</v>
      </c>
      <c r="B316" t="e">
        <v>#N/A</v>
      </c>
      <c r="C316" t="e">
        <v>#N/A</v>
      </c>
      <c r="D316" t="e">
        <v>#N/A</v>
      </c>
    </row>
    <row r="317" spans="1:4">
      <c r="A317" t="e">
        <v>#N/A</v>
      </c>
      <c r="B317" t="e">
        <v>#N/A</v>
      </c>
      <c r="C317" t="e">
        <v>#N/A</v>
      </c>
      <c r="D317" t="e">
        <v>#N/A</v>
      </c>
    </row>
    <row r="318" spans="1:4">
      <c r="A318" t="e">
        <v>#N/A</v>
      </c>
      <c r="B318" t="e">
        <v>#N/A</v>
      </c>
      <c r="C318" t="e">
        <v>#N/A</v>
      </c>
      <c r="D318" t="e">
        <v>#N/A</v>
      </c>
    </row>
    <row r="319" spans="1:4">
      <c r="A319" t="e">
        <v>#N/A</v>
      </c>
      <c r="B319" t="e">
        <v>#N/A</v>
      </c>
      <c r="C319" t="e">
        <v>#N/A</v>
      </c>
      <c r="D319" t="e">
        <v>#N/A</v>
      </c>
    </row>
    <row r="320" spans="1:4">
      <c r="A320" t="e">
        <v>#N/A</v>
      </c>
      <c r="B320" t="e">
        <v>#N/A</v>
      </c>
      <c r="C320" t="e">
        <v>#N/A</v>
      </c>
      <c r="D320" t="e">
        <v>#N/A</v>
      </c>
    </row>
    <row r="321" spans="1:4">
      <c r="A321" t="e">
        <v>#N/A</v>
      </c>
      <c r="B321" t="e">
        <v>#N/A</v>
      </c>
      <c r="C321" t="e">
        <v>#N/A</v>
      </c>
      <c r="D321" t="e">
        <v>#N/A</v>
      </c>
    </row>
    <row r="322" spans="1:4">
      <c r="A322" t="e">
        <v>#N/A</v>
      </c>
      <c r="B322" t="e">
        <v>#N/A</v>
      </c>
      <c r="C322" t="e">
        <v>#N/A</v>
      </c>
      <c r="D322" t="e">
        <v>#N/A</v>
      </c>
    </row>
    <row r="323" spans="1:4">
      <c r="A323" t="e">
        <v>#N/A</v>
      </c>
      <c r="B323" t="e">
        <v>#N/A</v>
      </c>
      <c r="C323" t="e">
        <v>#N/A</v>
      </c>
      <c r="D323" t="e">
        <v>#N/A</v>
      </c>
    </row>
    <row r="324" spans="1:4">
      <c r="A324" t="e">
        <v>#N/A</v>
      </c>
      <c r="B324" t="e">
        <v>#N/A</v>
      </c>
      <c r="C324" t="e">
        <v>#N/A</v>
      </c>
      <c r="D324" t="e">
        <v>#N/A</v>
      </c>
    </row>
    <row r="325" spans="1:4">
      <c r="A325" t="e">
        <v>#N/A</v>
      </c>
      <c r="B325" t="e">
        <v>#N/A</v>
      </c>
      <c r="C325" t="e">
        <v>#N/A</v>
      </c>
      <c r="D325" t="e">
        <v>#N/A</v>
      </c>
    </row>
    <row r="326" spans="1:4">
      <c r="A326" t="e">
        <v>#N/A</v>
      </c>
      <c r="B326" t="e">
        <v>#N/A</v>
      </c>
      <c r="C326" t="e">
        <v>#N/A</v>
      </c>
      <c r="D326" t="e">
        <v>#N/A</v>
      </c>
    </row>
    <row r="327" spans="1:4">
      <c r="A327" t="e">
        <v>#N/A</v>
      </c>
      <c r="B327" t="e">
        <v>#N/A</v>
      </c>
      <c r="C327" t="e">
        <v>#N/A</v>
      </c>
      <c r="D327" t="e">
        <v>#N/A</v>
      </c>
    </row>
    <row r="328" spans="1:4">
      <c r="A328" t="e">
        <v>#N/A</v>
      </c>
      <c r="B328" t="e">
        <v>#N/A</v>
      </c>
      <c r="C328" t="e">
        <v>#N/A</v>
      </c>
      <c r="D328" t="e">
        <v>#N/A</v>
      </c>
    </row>
    <row r="329" spans="1:4">
      <c r="A329" t="e">
        <v>#N/A</v>
      </c>
      <c r="B329" t="e">
        <v>#N/A</v>
      </c>
      <c r="C329" t="e">
        <v>#N/A</v>
      </c>
      <c r="D329" t="e">
        <v>#N/A</v>
      </c>
    </row>
    <row r="330" spans="1:4">
      <c r="A330" t="e">
        <v>#N/A</v>
      </c>
      <c r="B330" t="e">
        <v>#N/A</v>
      </c>
      <c r="C330" t="e">
        <v>#N/A</v>
      </c>
      <c r="D330" t="e">
        <v>#N/A</v>
      </c>
    </row>
    <row r="331" spans="1:4">
      <c r="A331" t="e">
        <v>#N/A</v>
      </c>
      <c r="B331" t="e">
        <v>#N/A</v>
      </c>
      <c r="C331" t="e">
        <v>#N/A</v>
      </c>
      <c r="D331" t="e">
        <v>#N/A</v>
      </c>
    </row>
    <row r="332" spans="1:4">
      <c r="A332" t="e">
        <v>#N/A</v>
      </c>
      <c r="B332" t="e">
        <v>#N/A</v>
      </c>
      <c r="C332" t="e">
        <v>#N/A</v>
      </c>
      <c r="D332" t="e">
        <v>#N/A</v>
      </c>
    </row>
    <row r="333" spans="1:4">
      <c r="A333" t="e">
        <v>#N/A</v>
      </c>
      <c r="B333" t="e">
        <v>#N/A</v>
      </c>
      <c r="C333" t="e">
        <v>#N/A</v>
      </c>
      <c r="D333" t="e">
        <v>#N/A</v>
      </c>
    </row>
    <row r="334" spans="1:4">
      <c r="A334" t="e">
        <v>#N/A</v>
      </c>
      <c r="B334" t="e">
        <v>#N/A</v>
      </c>
      <c r="C334" t="e">
        <v>#N/A</v>
      </c>
      <c r="D334" t="e">
        <v>#N/A</v>
      </c>
    </row>
    <row r="335" spans="1:4">
      <c r="A335" t="e">
        <v>#N/A</v>
      </c>
      <c r="B335" t="e">
        <v>#N/A</v>
      </c>
      <c r="C335" t="e">
        <v>#N/A</v>
      </c>
      <c r="D335" t="e">
        <v>#N/A</v>
      </c>
    </row>
    <row r="336" spans="1:4">
      <c r="A336" t="e">
        <v>#N/A</v>
      </c>
      <c r="B336" t="e">
        <v>#N/A</v>
      </c>
      <c r="C336" t="e">
        <v>#N/A</v>
      </c>
      <c r="D336" t="e">
        <v>#N/A</v>
      </c>
    </row>
    <row r="337" spans="1:4">
      <c r="A337" t="e">
        <v>#N/A</v>
      </c>
      <c r="B337" t="e">
        <v>#N/A</v>
      </c>
      <c r="C337" t="e">
        <v>#N/A</v>
      </c>
      <c r="D337" t="e">
        <v>#N/A</v>
      </c>
    </row>
    <row r="338" spans="1:4">
      <c r="A338" t="e">
        <v>#N/A</v>
      </c>
      <c r="B338" t="e">
        <v>#N/A</v>
      </c>
      <c r="C338" t="e">
        <v>#N/A</v>
      </c>
      <c r="D338" t="e">
        <v>#N/A</v>
      </c>
    </row>
    <row r="339" spans="1:4">
      <c r="A339" t="e">
        <v>#N/A</v>
      </c>
      <c r="B339" t="e">
        <v>#N/A</v>
      </c>
      <c r="C339" t="e">
        <v>#N/A</v>
      </c>
      <c r="D339" t="e">
        <v>#N/A</v>
      </c>
    </row>
    <row r="340" spans="1:4">
      <c r="A340" t="e">
        <v>#N/A</v>
      </c>
      <c r="B340" t="e">
        <v>#N/A</v>
      </c>
      <c r="C340" t="e">
        <v>#N/A</v>
      </c>
      <c r="D340" t="e">
        <v>#N/A</v>
      </c>
    </row>
    <row r="341" spans="1:4">
      <c r="A341" t="e">
        <v>#N/A</v>
      </c>
      <c r="B341" t="e">
        <v>#N/A</v>
      </c>
      <c r="C341" t="e">
        <v>#N/A</v>
      </c>
      <c r="D341" t="e">
        <v>#N/A</v>
      </c>
    </row>
    <row r="342" spans="1:4">
      <c r="A342" t="e">
        <v>#N/A</v>
      </c>
      <c r="B342" t="e">
        <v>#N/A</v>
      </c>
      <c r="C342" t="e">
        <v>#N/A</v>
      </c>
      <c r="D342" t="e">
        <v>#N/A</v>
      </c>
    </row>
    <row r="343" spans="1:4">
      <c r="A343" t="e">
        <v>#N/A</v>
      </c>
      <c r="B343" t="e">
        <v>#N/A</v>
      </c>
      <c r="C343" t="e">
        <v>#N/A</v>
      </c>
      <c r="D343" t="e">
        <v>#N/A</v>
      </c>
    </row>
    <row r="344" spans="1:4">
      <c r="A344" t="e">
        <v>#N/A</v>
      </c>
      <c r="B344" t="e">
        <v>#N/A</v>
      </c>
      <c r="C344" t="e">
        <v>#N/A</v>
      </c>
      <c r="D344" t="e">
        <v>#N/A</v>
      </c>
    </row>
    <row r="345" spans="1:4">
      <c r="A345" t="e">
        <v>#N/A</v>
      </c>
      <c r="B345" t="e">
        <v>#N/A</v>
      </c>
      <c r="C345" t="e">
        <v>#N/A</v>
      </c>
      <c r="D345" t="e">
        <v>#N/A</v>
      </c>
    </row>
    <row r="346" spans="1:4">
      <c r="A346" t="e">
        <v>#N/A</v>
      </c>
      <c r="B346" t="e">
        <v>#N/A</v>
      </c>
      <c r="C346" t="e">
        <v>#N/A</v>
      </c>
      <c r="D346" t="e">
        <v>#N/A</v>
      </c>
    </row>
    <row r="347" spans="1:4">
      <c r="A347" t="e">
        <v>#N/A</v>
      </c>
      <c r="B347" t="e">
        <v>#N/A</v>
      </c>
      <c r="C347" t="e">
        <v>#N/A</v>
      </c>
      <c r="D347" t="e">
        <v>#N/A</v>
      </c>
    </row>
    <row r="348" spans="1:4">
      <c r="A348" t="e">
        <v>#N/A</v>
      </c>
      <c r="B348" t="e">
        <v>#N/A</v>
      </c>
      <c r="C348" t="e">
        <v>#N/A</v>
      </c>
      <c r="D348" t="e">
        <v>#N/A</v>
      </c>
    </row>
    <row r="349" spans="1:4">
      <c r="A349" t="e">
        <v>#N/A</v>
      </c>
      <c r="B349" t="e">
        <v>#N/A</v>
      </c>
      <c r="C349" t="e">
        <v>#N/A</v>
      </c>
      <c r="D349" t="e">
        <v>#N/A</v>
      </c>
    </row>
    <row r="350" spans="1:4">
      <c r="A350" t="e">
        <v>#N/A</v>
      </c>
      <c r="B350" t="e">
        <v>#N/A</v>
      </c>
      <c r="C350" t="e">
        <v>#N/A</v>
      </c>
      <c r="D350" t="e">
        <v>#N/A</v>
      </c>
    </row>
    <row r="351" spans="1:4">
      <c r="A351" t="e">
        <v>#N/A</v>
      </c>
      <c r="B351" t="e">
        <v>#N/A</v>
      </c>
      <c r="C351" t="e">
        <v>#N/A</v>
      </c>
      <c r="D351" t="e">
        <v>#N/A</v>
      </c>
    </row>
    <row r="352" spans="1:4">
      <c r="A352" t="e">
        <v>#N/A</v>
      </c>
      <c r="B352" t="e">
        <v>#N/A</v>
      </c>
      <c r="C352" t="e">
        <v>#N/A</v>
      </c>
      <c r="D352" t="e">
        <v>#N/A</v>
      </c>
    </row>
    <row r="353" spans="1:4">
      <c r="A353" t="e">
        <v>#N/A</v>
      </c>
      <c r="B353" t="e">
        <v>#N/A</v>
      </c>
      <c r="C353" t="e">
        <v>#N/A</v>
      </c>
      <c r="D353" t="e">
        <v>#N/A</v>
      </c>
    </row>
    <row r="354" spans="1:4">
      <c r="A354" t="e">
        <v>#N/A</v>
      </c>
      <c r="B354" t="e">
        <v>#N/A</v>
      </c>
      <c r="C354" t="e">
        <v>#N/A</v>
      </c>
      <c r="D354" t="e">
        <v>#N/A</v>
      </c>
    </row>
    <row r="355" spans="1:4">
      <c r="A355" t="e">
        <v>#N/A</v>
      </c>
      <c r="B355" t="e">
        <v>#N/A</v>
      </c>
      <c r="C355" t="e">
        <v>#N/A</v>
      </c>
      <c r="D355" t="e">
        <v>#N/A</v>
      </c>
    </row>
    <row r="356" spans="1:4">
      <c r="A356" t="e">
        <v>#N/A</v>
      </c>
      <c r="B356" t="e">
        <v>#N/A</v>
      </c>
      <c r="C356" t="e">
        <v>#N/A</v>
      </c>
      <c r="D356" t="e">
        <v>#N/A</v>
      </c>
    </row>
    <row r="357" spans="1:4">
      <c r="A357" t="e">
        <v>#N/A</v>
      </c>
      <c r="B357" t="e">
        <v>#N/A</v>
      </c>
      <c r="C357" t="e">
        <v>#N/A</v>
      </c>
      <c r="D357" t="e">
        <v>#N/A</v>
      </c>
    </row>
    <row r="358" spans="1:4">
      <c r="A358" t="e">
        <v>#N/A</v>
      </c>
      <c r="B358" t="e">
        <v>#N/A</v>
      </c>
      <c r="C358" t="e">
        <v>#N/A</v>
      </c>
      <c r="D358" t="e">
        <v>#N/A</v>
      </c>
    </row>
    <row r="359" spans="1:4">
      <c r="A359" t="e">
        <v>#N/A</v>
      </c>
      <c r="B359" t="e">
        <v>#N/A</v>
      </c>
      <c r="C359" t="e">
        <v>#N/A</v>
      </c>
      <c r="D359" t="e">
        <v>#N/A</v>
      </c>
    </row>
    <row r="360" spans="1:4">
      <c r="A360" t="e">
        <v>#N/A</v>
      </c>
      <c r="B360" t="e">
        <v>#N/A</v>
      </c>
      <c r="C360" t="e">
        <v>#N/A</v>
      </c>
      <c r="D360" t="e">
        <v>#N/A</v>
      </c>
    </row>
    <row r="361" spans="1:4">
      <c r="A361" t="e">
        <v>#N/A</v>
      </c>
      <c r="B361" t="e">
        <v>#N/A</v>
      </c>
      <c r="C361" t="e">
        <v>#N/A</v>
      </c>
      <c r="D361" t="e">
        <v>#N/A</v>
      </c>
    </row>
    <row r="362" spans="1:4">
      <c r="A362" t="e">
        <v>#N/A</v>
      </c>
      <c r="B362" t="e">
        <v>#N/A</v>
      </c>
      <c r="C362" t="e">
        <v>#N/A</v>
      </c>
      <c r="D362" t="e">
        <v>#N/A</v>
      </c>
    </row>
    <row r="363" spans="1:4">
      <c r="A363" t="e">
        <v>#N/A</v>
      </c>
      <c r="B363" t="e">
        <v>#N/A</v>
      </c>
      <c r="C363" t="e">
        <v>#N/A</v>
      </c>
      <c r="D363" t="e">
        <v>#N/A</v>
      </c>
    </row>
    <row r="364" spans="1:4">
      <c r="A364" t="e">
        <v>#N/A</v>
      </c>
      <c r="B364" t="e">
        <v>#N/A</v>
      </c>
      <c r="C364" t="e">
        <v>#N/A</v>
      </c>
      <c r="D364" t="e">
        <v>#N/A</v>
      </c>
    </row>
    <row r="365" spans="1:4">
      <c r="A365" t="e">
        <v>#N/A</v>
      </c>
      <c r="B365" t="e">
        <v>#N/A</v>
      </c>
      <c r="C365" t="e">
        <v>#N/A</v>
      </c>
      <c r="D365" t="e">
        <v>#N/A</v>
      </c>
    </row>
    <row r="366" spans="1:4">
      <c r="A366" t="e">
        <v>#N/A</v>
      </c>
      <c r="B366" t="e">
        <v>#N/A</v>
      </c>
      <c r="C366" t="e">
        <v>#N/A</v>
      </c>
      <c r="D366" t="e">
        <v>#N/A</v>
      </c>
    </row>
    <row r="367" spans="1:4">
      <c r="A367" t="e">
        <v>#N/A</v>
      </c>
      <c r="B367" t="e">
        <v>#N/A</v>
      </c>
      <c r="C367" t="e">
        <v>#N/A</v>
      </c>
      <c r="D367" t="e">
        <v>#N/A</v>
      </c>
    </row>
    <row r="368" spans="1:4">
      <c r="A368" t="e">
        <v>#N/A</v>
      </c>
      <c r="B368" t="e">
        <v>#N/A</v>
      </c>
      <c r="C368" t="e">
        <v>#N/A</v>
      </c>
      <c r="D368" t="e">
        <v>#N/A</v>
      </c>
    </row>
    <row r="369" spans="1:4">
      <c r="A369" t="e">
        <v>#N/A</v>
      </c>
      <c r="B369" t="e">
        <v>#N/A</v>
      </c>
      <c r="C369" t="e">
        <v>#N/A</v>
      </c>
      <c r="D369" t="e">
        <v>#N/A</v>
      </c>
    </row>
    <row r="370" spans="1:4">
      <c r="A370" t="e">
        <v>#N/A</v>
      </c>
      <c r="B370" t="e">
        <v>#N/A</v>
      </c>
      <c r="C370" t="e">
        <v>#N/A</v>
      </c>
      <c r="D370" t="e">
        <v>#N/A</v>
      </c>
    </row>
    <row r="371" spans="1:4">
      <c r="A371" t="e">
        <v>#N/A</v>
      </c>
      <c r="B371" t="e">
        <v>#N/A</v>
      </c>
      <c r="C371" t="e">
        <v>#N/A</v>
      </c>
      <c r="D371" t="e">
        <v>#N/A</v>
      </c>
    </row>
    <row r="372" spans="1:4">
      <c r="A372" t="e">
        <v>#N/A</v>
      </c>
      <c r="B372" t="e">
        <v>#N/A</v>
      </c>
      <c r="C372" t="e">
        <v>#N/A</v>
      </c>
      <c r="D372" t="e">
        <v>#N/A</v>
      </c>
    </row>
    <row r="373" spans="1:4">
      <c r="A373" t="e">
        <v>#N/A</v>
      </c>
      <c r="B373" t="e">
        <v>#N/A</v>
      </c>
      <c r="C373" t="e">
        <v>#N/A</v>
      </c>
      <c r="D373" t="e">
        <v>#N/A</v>
      </c>
    </row>
    <row r="374" spans="1:4">
      <c r="A374" t="e">
        <v>#N/A</v>
      </c>
      <c r="B374" t="e">
        <v>#N/A</v>
      </c>
      <c r="C374" t="e">
        <v>#N/A</v>
      </c>
      <c r="D374" t="e">
        <v>#N/A</v>
      </c>
    </row>
    <row r="375" spans="1:4">
      <c r="A375" t="e">
        <v>#N/A</v>
      </c>
      <c r="B375" t="e">
        <v>#N/A</v>
      </c>
      <c r="C375" t="e">
        <v>#N/A</v>
      </c>
      <c r="D375" t="e">
        <v>#N/A</v>
      </c>
    </row>
    <row r="376" spans="1:4">
      <c r="A376" t="e">
        <v>#N/A</v>
      </c>
      <c r="B376" t="e">
        <v>#N/A</v>
      </c>
      <c r="C376" t="e">
        <v>#N/A</v>
      </c>
      <c r="D376" t="e">
        <v>#N/A</v>
      </c>
    </row>
    <row r="377" spans="1:4">
      <c r="A377" t="e">
        <v>#N/A</v>
      </c>
      <c r="B377" t="e">
        <v>#N/A</v>
      </c>
      <c r="C377" t="e">
        <v>#N/A</v>
      </c>
      <c r="D377" t="e">
        <v>#N/A</v>
      </c>
    </row>
    <row r="378" spans="1:4">
      <c r="A378" t="e">
        <v>#N/A</v>
      </c>
      <c r="B378" t="e">
        <v>#N/A</v>
      </c>
      <c r="C378" t="e">
        <v>#N/A</v>
      </c>
      <c r="D378" t="e">
        <v>#N/A</v>
      </c>
    </row>
    <row r="379" spans="1:4">
      <c r="A379" t="e">
        <v>#N/A</v>
      </c>
      <c r="B379" t="e">
        <v>#N/A</v>
      </c>
      <c r="C379" t="e">
        <v>#N/A</v>
      </c>
      <c r="D379" t="e">
        <v>#N/A</v>
      </c>
    </row>
    <row r="380" spans="1:4">
      <c r="A380" t="e">
        <v>#N/A</v>
      </c>
      <c r="B380" t="e">
        <v>#N/A</v>
      </c>
      <c r="C380" t="e">
        <v>#N/A</v>
      </c>
      <c r="D380" t="e">
        <v>#N/A</v>
      </c>
    </row>
    <row r="381" spans="1:4">
      <c r="A381" t="e">
        <v>#N/A</v>
      </c>
      <c r="B381" t="e">
        <v>#N/A</v>
      </c>
      <c r="C381" t="e">
        <v>#N/A</v>
      </c>
      <c r="D381" t="e">
        <v>#N/A</v>
      </c>
    </row>
    <row r="382" spans="1:4">
      <c r="A382" t="e">
        <v>#N/A</v>
      </c>
      <c r="B382" t="e">
        <v>#N/A</v>
      </c>
      <c r="C382" t="e">
        <v>#N/A</v>
      </c>
      <c r="D382" t="e">
        <v>#N/A</v>
      </c>
    </row>
    <row r="383" spans="1:4">
      <c r="A383" t="e">
        <v>#N/A</v>
      </c>
      <c r="B383" t="e">
        <v>#N/A</v>
      </c>
      <c r="C383" t="e">
        <v>#N/A</v>
      </c>
      <c r="D383" t="e">
        <v>#N/A</v>
      </c>
    </row>
    <row r="384" spans="1:4">
      <c r="A384" t="e">
        <v>#N/A</v>
      </c>
      <c r="B384" t="e">
        <v>#N/A</v>
      </c>
      <c r="C384" t="e">
        <v>#N/A</v>
      </c>
      <c r="D384" t="e">
        <v>#N/A</v>
      </c>
    </row>
    <row r="385" spans="1:4">
      <c r="A385" t="e">
        <v>#N/A</v>
      </c>
      <c r="B385" t="e">
        <v>#N/A</v>
      </c>
      <c r="C385" t="e">
        <v>#N/A</v>
      </c>
      <c r="D385" t="e">
        <v>#N/A</v>
      </c>
    </row>
    <row r="386" spans="1:4">
      <c r="A386" t="e">
        <v>#N/A</v>
      </c>
      <c r="B386" t="e">
        <v>#N/A</v>
      </c>
      <c r="C386" t="e">
        <v>#N/A</v>
      </c>
      <c r="D386" t="e">
        <v>#N/A</v>
      </c>
    </row>
    <row r="387" spans="1:4">
      <c r="A387" t="e">
        <v>#N/A</v>
      </c>
      <c r="B387" t="e">
        <v>#N/A</v>
      </c>
      <c r="C387" t="e">
        <v>#N/A</v>
      </c>
      <c r="D387" t="e">
        <v>#N/A</v>
      </c>
    </row>
    <row r="388" spans="1:4">
      <c r="A388" t="e">
        <v>#N/A</v>
      </c>
      <c r="B388" t="e">
        <v>#N/A</v>
      </c>
      <c r="C388" t="e">
        <v>#N/A</v>
      </c>
      <c r="D388" t="e">
        <v>#N/A</v>
      </c>
    </row>
    <row r="389" spans="1:4">
      <c r="A389" t="e">
        <v>#N/A</v>
      </c>
      <c r="B389" t="e">
        <v>#N/A</v>
      </c>
      <c r="C389" t="e">
        <v>#N/A</v>
      </c>
      <c r="D389" t="e">
        <v>#N/A</v>
      </c>
    </row>
    <row r="390" spans="1:4">
      <c r="A390" t="e">
        <v>#N/A</v>
      </c>
      <c r="B390" t="e">
        <v>#N/A</v>
      </c>
      <c r="C390" t="e">
        <v>#N/A</v>
      </c>
      <c r="D390" t="e">
        <v>#N/A</v>
      </c>
    </row>
    <row r="391" spans="1:4">
      <c r="A391" t="e">
        <v>#N/A</v>
      </c>
      <c r="B391" t="e">
        <v>#N/A</v>
      </c>
      <c r="C391" t="e">
        <v>#N/A</v>
      </c>
      <c r="D391" t="e">
        <v>#N/A</v>
      </c>
    </row>
    <row r="392" spans="1:4">
      <c r="A392" t="e">
        <v>#N/A</v>
      </c>
      <c r="B392" t="e">
        <v>#N/A</v>
      </c>
      <c r="C392" t="e">
        <v>#N/A</v>
      </c>
      <c r="D392" t="e">
        <v>#N/A</v>
      </c>
    </row>
    <row r="393" spans="1:4">
      <c r="A393" t="e">
        <v>#N/A</v>
      </c>
      <c r="B393" t="e">
        <v>#N/A</v>
      </c>
      <c r="C393" t="e">
        <v>#N/A</v>
      </c>
      <c r="D393" t="e">
        <v>#N/A</v>
      </c>
    </row>
    <row r="394" spans="1:4">
      <c r="A394" t="e">
        <v>#N/A</v>
      </c>
      <c r="B394" t="e">
        <v>#N/A</v>
      </c>
      <c r="C394" t="e">
        <v>#N/A</v>
      </c>
      <c r="D394" t="e">
        <v>#N/A</v>
      </c>
    </row>
    <row r="395" spans="1:4">
      <c r="A395" t="e">
        <v>#N/A</v>
      </c>
      <c r="B395" t="e">
        <v>#N/A</v>
      </c>
      <c r="C395" t="e">
        <v>#N/A</v>
      </c>
      <c r="D395" t="e">
        <v>#N/A</v>
      </c>
    </row>
    <row r="396" spans="1:4">
      <c r="A396" t="e">
        <v>#N/A</v>
      </c>
      <c r="B396" t="e">
        <v>#N/A</v>
      </c>
      <c r="C396" t="e">
        <v>#N/A</v>
      </c>
      <c r="D396" t="e">
        <v>#N/A</v>
      </c>
    </row>
    <row r="397" spans="1:4">
      <c r="A397" t="e">
        <v>#N/A</v>
      </c>
      <c r="B397" t="e">
        <v>#N/A</v>
      </c>
      <c r="C397" t="e">
        <v>#N/A</v>
      </c>
      <c r="D397" t="e">
        <v>#N/A</v>
      </c>
    </row>
    <row r="398" spans="1:4">
      <c r="A398" t="e">
        <v>#N/A</v>
      </c>
      <c r="B398" t="e">
        <v>#N/A</v>
      </c>
      <c r="C398" t="e">
        <v>#N/A</v>
      </c>
      <c r="D398" t="e">
        <v>#N/A</v>
      </c>
    </row>
    <row r="399" spans="1:4">
      <c r="A399" t="e">
        <v>#N/A</v>
      </c>
      <c r="B399" t="e">
        <v>#N/A</v>
      </c>
      <c r="C399" t="e">
        <v>#N/A</v>
      </c>
      <c r="D399" t="e">
        <v>#N/A</v>
      </c>
    </row>
    <row r="400" spans="1:4">
      <c r="A400" t="e">
        <v>#N/A</v>
      </c>
      <c r="B400" t="e">
        <v>#N/A</v>
      </c>
      <c r="C400" t="e">
        <v>#N/A</v>
      </c>
      <c r="D400" t="e">
        <v>#N/A</v>
      </c>
    </row>
    <row r="401" spans="1:4">
      <c r="A401" t="e">
        <v>#N/A</v>
      </c>
      <c r="B401" t="e">
        <v>#N/A</v>
      </c>
      <c r="C401" t="e">
        <v>#N/A</v>
      </c>
      <c r="D401" t="e">
        <v>#N/A</v>
      </c>
    </row>
    <row r="402" spans="1:4">
      <c r="A402" t="e">
        <v>#N/A</v>
      </c>
      <c r="B402" t="e">
        <v>#N/A</v>
      </c>
      <c r="C402" t="e">
        <v>#N/A</v>
      </c>
      <c r="D402" t="e">
        <v>#N/A</v>
      </c>
    </row>
    <row r="403" spans="1:4">
      <c r="A403" t="e">
        <v>#N/A</v>
      </c>
      <c r="B403" t="e">
        <v>#N/A</v>
      </c>
      <c r="C403" t="e">
        <v>#N/A</v>
      </c>
      <c r="D403" t="e">
        <v>#N/A</v>
      </c>
    </row>
    <row r="404" spans="1:4">
      <c r="A404" t="e">
        <v>#N/A</v>
      </c>
      <c r="B404" t="e">
        <v>#N/A</v>
      </c>
      <c r="C404" t="e">
        <v>#N/A</v>
      </c>
      <c r="D404" t="e">
        <v>#N/A</v>
      </c>
    </row>
    <row r="405" spans="1:4">
      <c r="A405" t="e">
        <v>#N/A</v>
      </c>
      <c r="B405" t="e">
        <v>#N/A</v>
      </c>
      <c r="C405" t="e">
        <v>#N/A</v>
      </c>
      <c r="D405" t="e">
        <v>#N/A</v>
      </c>
    </row>
    <row r="406" spans="1:4">
      <c r="A406" t="e">
        <v>#N/A</v>
      </c>
      <c r="B406" t="e">
        <v>#N/A</v>
      </c>
      <c r="C406" t="e">
        <v>#N/A</v>
      </c>
      <c r="D406" t="e">
        <v>#N/A</v>
      </c>
    </row>
    <row r="407" spans="1:4">
      <c r="A407" t="e">
        <v>#N/A</v>
      </c>
      <c r="B407" t="e">
        <v>#N/A</v>
      </c>
      <c r="C407" t="e">
        <v>#N/A</v>
      </c>
      <c r="D407" t="e">
        <v>#N/A</v>
      </c>
    </row>
    <row r="408" spans="1:4">
      <c r="A408" t="e">
        <v>#N/A</v>
      </c>
      <c r="B408" t="e">
        <v>#N/A</v>
      </c>
      <c r="C408" t="e">
        <v>#N/A</v>
      </c>
      <c r="D408" t="e">
        <v>#N/A</v>
      </c>
    </row>
    <row r="409" spans="1:4">
      <c r="A409" t="e">
        <v>#N/A</v>
      </c>
      <c r="B409" t="e">
        <v>#N/A</v>
      </c>
      <c r="C409" t="e">
        <v>#N/A</v>
      </c>
      <c r="D409" t="e">
        <v>#N/A</v>
      </c>
    </row>
    <row r="410" spans="1:4">
      <c r="A410" t="e">
        <v>#N/A</v>
      </c>
      <c r="B410" t="e">
        <v>#N/A</v>
      </c>
      <c r="C410" t="e">
        <v>#N/A</v>
      </c>
      <c r="D410" t="e">
        <v>#N/A</v>
      </c>
    </row>
    <row r="411" spans="1:4">
      <c r="A411" t="e">
        <v>#N/A</v>
      </c>
      <c r="B411" t="e">
        <v>#N/A</v>
      </c>
      <c r="C411" t="e">
        <v>#N/A</v>
      </c>
      <c r="D411" t="e">
        <v>#N/A</v>
      </c>
    </row>
    <row r="412" spans="1:4">
      <c r="A412" t="e">
        <v>#N/A</v>
      </c>
      <c r="B412" t="e">
        <v>#N/A</v>
      </c>
      <c r="C412" t="e">
        <v>#N/A</v>
      </c>
      <c r="D412" t="e">
        <v>#N/A</v>
      </c>
    </row>
    <row r="413" spans="1:4">
      <c r="A413" t="e">
        <v>#N/A</v>
      </c>
      <c r="B413" t="e">
        <v>#N/A</v>
      </c>
      <c r="C413" t="e">
        <v>#N/A</v>
      </c>
      <c r="D413" t="e">
        <v>#N/A</v>
      </c>
    </row>
    <row r="414" spans="1:4">
      <c r="A414" t="e">
        <v>#N/A</v>
      </c>
      <c r="B414" t="e">
        <v>#N/A</v>
      </c>
      <c r="C414" t="e">
        <v>#N/A</v>
      </c>
      <c r="D414" t="e">
        <v>#N/A</v>
      </c>
    </row>
    <row r="415" spans="1:4">
      <c r="A415" t="e">
        <v>#N/A</v>
      </c>
      <c r="B415" t="e">
        <v>#N/A</v>
      </c>
      <c r="C415" t="e">
        <v>#N/A</v>
      </c>
      <c r="D415" t="e">
        <v>#N/A</v>
      </c>
    </row>
    <row r="416" spans="1:4">
      <c r="A416" t="e">
        <v>#N/A</v>
      </c>
      <c r="B416" t="e">
        <v>#N/A</v>
      </c>
      <c r="C416" t="e">
        <v>#N/A</v>
      </c>
      <c r="D416" t="e">
        <v>#N/A</v>
      </c>
    </row>
    <row r="417" spans="1:4">
      <c r="A417" t="e">
        <v>#N/A</v>
      </c>
      <c r="B417" t="e">
        <v>#N/A</v>
      </c>
      <c r="C417" t="e">
        <v>#N/A</v>
      </c>
      <c r="D417" t="e">
        <v>#N/A</v>
      </c>
    </row>
    <row r="418" spans="1:4">
      <c r="A418" t="e">
        <v>#N/A</v>
      </c>
      <c r="B418" t="e">
        <v>#N/A</v>
      </c>
      <c r="C418" t="e">
        <v>#N/A</v>
      </c>
      <c r="D418" t="e">
        <v>#N/A</v>
      </c>
    </row>
    <row r="419" spans="1:4">
      <c r="A419" t="e">
        <v>#N/A</v>
      </c>
      <c r="B419" t="e">
        <v>#N/A</v>
      </c>
      <c r="C419" t="e">
        <v>#N/A</v>
      </c>
      <c r="D419" t="e">
        <v>#N/A</v>
      </c>
    </row>
    <row r="420" spans="1:4">
      <c r="A420" t="e">
        <v>#N/A</v>
      </c>
      <c r="B420" t="e">
        <v>#N/A</v>
      </c>
      <c r="C420" t="e">
        <v>#N/A</v>
      </c>
      <c r="D420" t="e">
        <v>#N/A</v>
      </c>
    </row>
    <row r="421" spans="1:4">
      <c r="A421" t="e">
        <v>#N/A</v>
      </c>
      <c r="B421" t="e">
        <v>#N/A</v>
      </c>
      <c r="C421" t="e">
        <v>#N/A</v>
      </c>
      <c r="D421" t="e">
        <v>#N/A</v>
      </c>
    </row>
    <row r="422" spans="1:4">
      <c r="A422" t="e">
        <v>#N/A</v>
      </c>
      <c r="B422" t="e">
        <v>#N/A</v>
      </c>
      <c r="C422" t="e">
        <v>#N/A</v>
      </c>
      <c r="D422" t="e">
        <v>#N/A</v>
      </c>
    </row>
    <row r="423" spans="1:4">
      <c r="A423" t="e">
        <v>#N/A</v>
      </c>
      <c r="B423" t="e">
        <v>#N/A</v>
      </c>
      <c r="C423" t="e">
        <v>#N/A</v>
      </c>
      <c r="D423" t="e">
        <v>#N/A</v>
      </c>
    </row>
    <row r="424" spans="1:4">
      <c r="A424" t="e">
        <v>#N/A</v>
      </c>
      <c r="B424" t="e">
        <v>#N/A</v>
      </c>
      <c r="C424" t="e">
        <v>#N/A</v>
      </c>
      <c r="D424" t="e">
        <v>#N/A</v>
      </c>
    </row>
    <row r="425" spans="1:4">
      <c r="A425" t="e">
        <v>#N/A</v>
      </c>
      <c r="B425" t="e">
        <v>#N/A</v>
      </c>
      <c r="C425" t="e">
        <v>#N/A</v>
      </c>
      <c r="D425" t="e">
        <v>#N/A</v>
      </c>
    </row>
    <row r="426" spans="1:4">
      <c r="A426" t="e">
        <v>#N/A</v>
      </c>
      <c r="B426" t="e">
        <v>#N/A</v>
      </c>
      <c r="C426" t="e">
        <v>#N/A</v>
      </c>
      <c r="D426" t="e">
        <v>#N/A</v>
      </c>
    </row>
    <row r="427" spans="1:4">
      <c r="A427" t="e">
        <v>#N/A</v>
      </c>
      <c r="B427" t="e">
        <v>#N/A</v>
      </c>
      <c r="C427" t="e">
        <v>#N/A</v>
      </c>
      <c r="D427" t="e">
        <v>#N/A</v>
      </c>
    </row>
    <row r="428" spans="1:4">
      <c r="A428" t="e">
        <v>#N/A</v>
      </c>
      <c r="B428" t="e">
        <v>#N/A</v>
      </c>
      <c r="C428" t="e">
        <v>#N/A</v>
      </c>
      <c r="D428" t="e">
        <v>#N/A</v>
      </c>
    </row>
    <row r="429" spans="1:4">
      <c r="A429" t="e">
        <v>#N/A</v>
      </c>
      <c r="B429" t="e">
        <v>#N/A</v>
      </c>
      <c r="C429" t="e">
        <v>#N/A</v>
      </c>
      <c r="D429" t="e">
        <v>#N/A</v>
      </c>
    </row>
    <row r="430" spans="1:4">
      <c r="A430" t="e">
        <v>#N/A</v>
      </c>
      <c r="B430" t="e">
        <v>#N/A</v>
      </c>
      <c r="C430" t="e">
        <v>#N/A</v>
      </c>
      <c r="D430" t="e">
        <v>#N/A</v>
      </c>
    </row>
    <row r="431" spans="1:4">
      <c r="A431" t="e">
        <v>#N/A</v>
      </c>
      <c r="B431" t="e">
        <v>#N/A</v>
      </c>
      <c r="C431" t="e">
        <v>#N/A</v>
      </c>
      <c r="D431" t="e">
        <v>#N/A</v>
      </c>
    </row>
    <row r="432" spans="1:4">
      <c r="A432" t="e">
        <v>#N/A</v>
      </c>
      <c r="B432" t="e">
        <v>#N/A</v>
      </c>
      <c r="C432" t="e">
        <v>#N/A</v>
      </c>
      <c r="D432" t="e">
        <v>#N/A</v>
      </c>
    </row>
    <row r="433" spans="1:4">
      <c r="A433" t="e">
        <v>#N/A</v>
      </c>
      <c r="B433" t="e">
        <v>#N/A</v>
      </c>
      <c r="C433" t="e">
        <v>#N/A</v>
      </c>
      <c r="D433" t="e">
        <v>#N/A</v>
      </c>
    </row>
    <row r="434" spans="1:4">
      <c r="A434" t="e">
        <v>#N/A</v>
      </c>
      <c r="B434" t="e">
        <v>#N/A</v>
      </c>
      <c r="C434" t="e">
        <v>#N/A</v>
      </c>
      <c r="D434" t="e">
        <v>#N/A</v>
      </c>
    </row>
    <row r="435" spans="1:4">
      <c r="A435" t="e">
        <v>#N/A</v>
      </c>
      <c r="B435" t="e">
        <v>#N/A</v>
      </c>
      <c r="C435" t="e">
        <v>#N/A</v>
      </c>
      <c r="D435" t="e">
        <v>#N/A</v>
      </c>
    </row>
    <row r="436" spans="1:4">
      <c r="A436" t="e">
        <v>#N/A</v>
      </c>
      <c r="B436" t="e">
        <v>#N/A</v>
      </c>
      <c r="C436" t="e">
        <v>#N/A</v>
      </c>
      <c r="D436" t="e">
        <v>#N/A</v>
      </c>
    </row>
    <row r="437" spans="1:4">
      <c r="A437" t="e">
        <v>#N/A</v>
      </c>
      <c r="B437" t="e">
        <v>#N/A</v>
      </c>
      <c r="C437" t="e">
        <v>#N/A</v>
      </c>
      <c r="D437" t="e">
        <v>#N/A</v>
      </c>
    </row>
    <row r="438" spans="1:4">
      <c r="A438" t="e">
        <v>#N/A</v>
      </c>
      <c r="B438" t="e">
        <v>#N/A</v>
      </c>
      <c r="C438" t="e">
        <v>#N/A</v>
      </c>
      <c r="D438" t="e">
        <v>#N/A</v>
      </c>
    </row>
    <row r="439" spans="1:4">
      <c r="A439" t="e">
        <v>#N/A</v>
      </c>
      <c r="B439" t="e">
        <v>#N/A</v>
      </c>
      <c r="C439" t="e">
        <v>#N/A</v>
      </c>
      <c r="D439" t="e">
        <v>#N/A</v>
      </c>
    </row>
    <row r="440" spans="1:4">
      <c r="A440" t="e">
        <v>#N/A</v>
      </c>
      <c r="B440" t="e">
        <v>#N/A</v>
      </c>
      <c r="C440" t="e">
        <v>#N/A</v>
      </c>
      <c r="D440" t="e">
        <v>#N/A</v>
      </c>
    </row>
    <row r="441" spans="1:4">
      <c r="A441" t="e">
        <v>#N/A</v>
      </c>
      <c r="B441" t="e">
        <v>#N/A</v>
      </c>
      <c r="C441" t="e">
        <v>#N/A</v>
      </c>
      <c r="D441" t="e">
        <v>#N/A</v>
      </c>
    </row>
    <row r="442" spans="1:4">
      <c r="A442" t="e">
        <v>#N/A</v>
      </c>
      <c r="B442" t="e">
        <v>#N/A</v>
      </c>
      <c r="C442" t="e">
        <v>#N/A</v>
      </c>
      <c r="D442" t="e">
        <v>#N/A</v>
      </c>
    </row>
    <row r="443" spans="1:4">
      <c r="A443" t="e">
        <v>#N/A</v>
      </c>
      <c r="B443" t="e">
        <v>#N/A</v>
      </c>
      <c r="C443" t="e">
        <v>#N/A</v>
      </c>
      <c r="D443" t="e">
        <v>#N/A</v>
      </c>
    </row>
    <row r="444" spans="1:4">
      <c r="A444" t="e">
        <v>#N/A</v>
      </c>
      <c r="B444" t="e">
        <v>#N/A</v>
      </c>
      <c r="C444" t="e">
        <v>#N/A</v>
      </c>
      <c r="D444" t="e">
        <v>#N/A</v>
      </c>
    </row>
    <row r="445" spans="1:4">
      <c r="A445" t="e">
        <v>#N/A</v>
      </c>
      <c r="B445" t="e">
        <v>#N/A</v>
      </c>
      <c r="C445" t="e">
        <v>#N/A</v>
      </c>
      <c r="D445" t="e">
        <v>#N/A</v>
      </c>
    </row>
    <row r="446" spans="1:4">
      <c r="A446" t="e">
        <v>#N/A</v>
      </c>
      <c r="B446" t="e">
        <v>#N/A</v>
      </c>
      <c r="C446" t="e">
        <v>#N/A</v>
      </c>
      <c r="D446" t="e">
        <v>#N/A</v>
      </c>
    </row>
    <row r="447" spans="1:4">
      <c r="A447" t="e">
        <v>#N/A</v>
      </c>
      <c r="B447" t="e">
        <v>#N/A</v>
      </c>
      <c r="C447" t="e">
        <v>#N/A</v>
      </c>
      <c r="D447" t="e">
        <v>#N/A</v>
      </c>
    </row>
    <row r="448" spans="1:4">
      <c r="A448" t="e">
        <v>#N/A</v>
      </c>
      <c r="B448" t="e">
        <v>#N/A</v>
      </c>
      <c r="C448" t="e">
        <v>#N/A</v>
      </c>
      <c r="D448" t="e">
        <v>#N/A</v>
      </c>
    </row>
    <row r="449" spans="1:4">
      <c r="A449" t="e">
        <v>#N/A</v>
      </c>
      <c r="B449" t="e">
        <v>#N/A</v>
      </c>
      <c r="C449" t="e">
        <v>#N/A</v>
      </c>
      <c r="D449" t="e">
        <v>#N/A</v>
      </c>
    </row>
    <row r="450" spans="1:4">
      <c r="A450" t="e">
        <v>#N/A</v>
      </c>
      <c r="B450" t="e">
        <v>#N/A</v>
      </c>
      <c r="C450" t="e">
        <v>#N/A</v>
      </c>
      <c r="D450" t="e">
        <v>#N/A</v>
      </c>
    </row>
    <row r="451" spans="1:4">
      <c r="A451" t="e">
        <v>#N/A</v>
      </c>
      <c r="B451" t="e">
        <v>#N/A</v>
      </c>
      <c r="C451" t="e">
        <v>#N/A</v>
      </c>
      <c r="D451" t="e">
        <v>#N/A</v>
      </c>
    </row>
    <row r="452" spans="1:4">
      <c r="A452" t="e">
        <v>#N/A</v>
      </c>
      <c r="B452" t="e">
        <v>#N/A</v>
      </c>
      <c r="C452" t="e">
        <v>#N/A</v>
      </c>
      <c r="D452" t="e">
        <v>#N/A</v>
      </c>
    </row>
    <row r="453" spans="1:4">
      <c r="A453" t="e">
        <v>#N/A</v>
      </c>
      <c r="B453" t="e">
        <v>#N/A</v>
      </c>
      <c r="C453" t="e">
        <v>#N/A</v>
      </c>
      <c r="D453" t="e">
        <v>#N/A</v>
      </c>
    </row>
    <row r="454" spans="1:4">
      <c r="A454" t="e">
        <v>#N/A</v>
      </c>
      <c r="B454" t="e">
        <v>#N/A</v>
      </c>
      <c r="C454" t="e">
        <v>#N/A</v>
      </c>
      <c r="D454" t="e">
        <v>#N/A</v>
      </c>
    </row>
    <row r="455" spans="1:4">
      <c r="A455" t="e">
        <v>#N/A</v>
      </c>
      <c r="B455" t="e">
        <v>#N/A</v>
      </c>
      <c r="C455" t="e">
        <v>#N/A</v>
      </c>
      <c r="D455" t="e">
        <v>#N/A</v>
      </c>
    </row>
    <row r="456" spans="1:4">
      <c r="A456" t="e">
        <v>#N/A</v>
      </c>
      <c r="B456" t="e">
        <v>#N/A</v>
      </c>
      <c r="C456" t="e">
        <v>#N/A</v>
      </c>
      <c r="D456" t="e">
        <v>#N/A</v>
      </c>
    </row>
    <row r="457" spans="1:4">
      <c r="A457" t="e">
        <v>#N/A</v>
      </c>
      <c r="B457" t="e">
        <v>#N/A</v>
      </c>
      <c r="C457" t="e">
        <v>#N/A</v>
      </c>
      <c r="D457" t="e">
        <v>#N/A</v>
      </c>
    </row>
    <row r="458" spans="1:4">
      <c r="A458" t="e">
        <v>#N/A</v>
      </c>
      <c r="B458" t="e">
        <v>#N/A</v>
      </c>
      <c r="C458" t="e">
        <v>#N/A</v>
      </c>
      <c r="D458" t="e">
        <v>#N/A</v>
      </c>
    </row>
    <row r="459" spans="1:4">
      <c r="A459" t="e">
        <v>#N/A</v>
      </c>
      <c r="B459" t="e">
        <v>#N/A</v>
      </c>
      <c r="C459" t="e">
        <v>#N/A</v>
      </c>
      <c r="D459" t="e">
        <v>#N/A</v>
      </c>
    </row>
    <row r="460" spans="1:4">
      <c r="A460" t="e">
        <v>#N/A</v>
      </c>
      <c r="B460" t="e">
        <v>#N/A</v>
      </c>
      <c r="C460" t="e">
        <v>#N/A</v>
      </c>
      <c r="D460" t="e">
        <v>#N/A</v>
      </c>
    </row>
    <row r="461" spans="1:4">
      <c r="A461" t="e">
        <v>#N/A</v>
      </c>
      <c r="B461" t="e">
        <v>#N/A</v>
      </c>
      <c r="C461" t="e">
        <v>#N/A</v>
      </c>
      <c r="D461" t="e">
        <v>#N/A</v>
      </c>
    </row>
    <row r="462" spans="1:4">
      <c r="A462" t="e">
        <v>#N/A</v>
      </c>
      <c r="B462" t="e">
        <v>#N/A</v>
      </c>
      <c r="C462" t="e">
        <v>#N/A</v>
      </c>
      <c r="D462" t="e">
        <v>#N/A</v>
      </c>
    </row>
    <row r="463" spans="1:4">
      <c r="A463" t="e">
        <v>#N/A</v>
      </c>
      <c r="B463" t="e">
        <v>#N/A</v>
      </c>
      <c r="C463" t="e">
        <v>#N/A</v>
      </c>
      <c r="D463" t="e">
        <v>#N/A</v>
      </c>
    </row>
    <row r="464" spans="1:4">
      <c r="A464" t="e">
        <v>#N/A</v>
      </c>
      <c r="B464" t="e">
        <v>#N/A</v>
      </c>
      <c r="C464" t="e">
        <v>#N/A</v>
      </c>
      <c r="D464" t="e">
        <v>#N/A</v>
      </c>
    </row>
    <row r="465" spans="1:4">
      <c r="A465" t="e">
        <v>#N/A</v>
      </c>
      <c r="B465" t="e">
        <v>#N/A</v>
      </c>
      <c r="C465" t="e">
        <v>#N/A</v>
      </c>
      <c r="D465" t="e">
        <v>#N/A</v>
      </c>
    </row>
    <row r="466" spans="1:4">
      <c r="A466" t="e">
        <v>#N/A</v>
      </c>
      <c r="B466" t="e">
        <v>#N/A</v>
      </c>
      <c r="C466" t="e">
        <v>#N/A</v>
      </c>
      <c r="D466" t="e">
        <v>#N/A</v>
      </c>
    </row>
    <row r="467" spans="1:4">
      <c r="A467" t="e">
        <v>#N/A</v>
      </c>
      <c r="B467" t="e">
        <v>#N/A</v>
      </c>
      <c r="C467" t="e">
        <v>#N/A</v>
      </c>
      <c r="D467" t="e">
        <v>#N/A</v>
      </c>
    </row>
    <row r="468" spans="1:4">
      <c r="A468" t="e">
        <v>#N/A</v>
      </c>
      <c r="B468" t="e">
        <v>#N/A</v>
      </c>
      <c r="C468" t="e">
        <v>#N/A</v>
      </c>
      <c r="D468" t="e">
        <v>#N/A</v>
      </c>
    </row>
    <row r="469" spans="1:4">
      <c r="A469" t="e">
        <v>#N/A</v>
      </c>
      <c r="B469" t="e">
        <v>#N/A</v>
      </c>
      <c r="C469" t="e">
        <v>#N/A</v>
      </c>
      <c r="D469" t="e">
        <v>#N/A</v>
      </c>
    </row>
    <row r="470" spans="1:4">
      <c r="A470" t="e">
        <v>#N/A</v>
      </c>
      <c r="B470" t="e">
        <v>#N/A</v>
      </c>
      <c r="C470" t="e">
        <v>#N/A</v>
      </c>
      <c r="D470" t="e">
        <v>#N/A</v>
      </c>
    </row>
    <row r="471" spans="1:4">
      <c r="A471" t="e">
        <v>#N/A</v>
      </c>
      <c r="B471" t="e">
        <v>#N/A</v>
      </c>
      <c r="C471" t="e">
        <v>#N/A</v>
      </c>
      <c r="D471" t="e">
        <v>#N/A</v>
      </c>
    </row>
    <row r="472" spans="1:4">
      <c r="A472" t="e">
        <v>#N/A</v>
      </c>
      <c r="B472" t="e">
        <v>#N/A</v>
      </c>
      <c r="C472" t="e">
        <v>#N/A</v>
      </c>
      <c r="D472" t="e">
        <v>#N/A</v>
      </c>
    </row>
    <row r="473" spans="1:4">
      <c r="A473" t="e">
        <v>#N/A</v>
      </c>
      <c r="B473" t="e">
        <v>#N/A</v>
      </c>
      <c r="C473" t="e">
        <v>#N/A</v>
      </c>
      <c r="D473" t="e">
        <v>#N/A</v>
      </c>
    </row>
    <row r="474" spans="1:4">
      <c r="A474" t="e">
        <v>#N/A</v>
      </c>
      <c r="B474" t="e">
        <v>#N/A</v>
      </c>
      <c r="C474" t="e">
        <v>#N/A</v>
      </c>
      <c r="D474" t="e">
        <v>#N/A</v>
      </c>
    </row>
    <row r="475" spans="1:4">
      <c r="A475" t="e">
        <v>#N/A</v>
      </c>
      <c r="B475" t="e">
        <v>#N/A</v>
      </c>
      <c r="C475" t="e">
        <v>#N/A</v>
      </c>
      <c r="D475" t="e">
        <v>#N/A</v>
      </c>
    </row>
    <row r="476" spans="1:4">
      <c r="A476" t="e">
        <v>#N/A</v>
      </c>
      <c r="B476" t="e">
        <v>#N/A</v>
      </c>
      <c r="C476" t="e">
        <v>#N/A</v>
      </c>
      <c r="D476" t="e">
        <v>#N/A</v>
      </c>
    </row>
    <row r="477" spans="1:4">
      <c r="A477" t="e">
        <v>#N/A</v>
      </c>
      <c r="B477" t="e">
        <v>#N/A</v>
      </c>
      <c r="C477" t="e">
        <v>#N/A</v>
      </c>
      <c r="D477" t="e">
        <v>#N/A</v>
      </c>
    </row>
    <row r="478" spans="1:4">
      <c r="A478" t="e">
        <v>#N/A</v>
      </c>
      <c r="B478" t="e">
        <v>#N/A</v>
      </c>
      <c r="C478" t="e">
        <v>#N/A</v>
      </c>
      <c r="D478" t="e">
        <v>#N/A</v>
      </c>
    </row>
    <row r="479" spans="1:4">
      <c r="A479" t="e">
        <v>#N/A</v>
      </c>
      <c r="B479" t="e">
        <v>#N/A</v>
      </c>
      <c r="C479" t="e">
        <v>#N/A</v>
      </c>
      <c r="D479" t="e">
        <v>#N/A</v>
      </c>
    </row>
    <row r="480" spans="1:4">
      <c r="A480" t="e">
        <v>#N/A</v>
      </c>
      <c r="B480" t="e">
        <v>#N/A</v>
      </c>
      <c r="C480" t="e">
        <v>#N/A</v>
      </c>
      <c r="D480" t="e">
        <v>#N/A</v>
      </c>
    </row>
    <row r="481" spans="1:4">
      <c r="A481" t="e">
        <v>#N/A</v>
      </c>
      <c r="B481" t="e">
        <v>#N/A</v>
      </c>
      <c r="C481" t="e">
        <v>#N/A</v>
      </c>
      <c r="D481" t="e">
        <v>#N/A</v>
      </c>
    </row>
    <row r="482" spans="1:4">
      <c r="A482" t="e">
        <v>#N/A</v>
      </c>
      <c r="B482" t="e">
        <v>#N/A</v>
      </c>
      <c r="C482" t="e">
        <v>#N/A</v>
      </c>
      <c r="D482" t="e">
        <v>#N/A</v>
      </c>
    </row>
    <row r="483" spans="1:4">
      <c r="A483" t="e">
        <v>#N/A</v>
      </c>
      <c r="B483" t="e">
        <v>#N/A</v>
      </c>
      <c r="C483" t="e">
        <v>#N/A</v>
      </c>
      <c r="D483" t="e">
        <v>#N/A</v>
      </c>
    </row>
    <row r="484" spans="1:4">
      <c r="A484" t="e">
        <v>#N/A</v>
      </c>
      <c r="B484" t="e">
        <v>#N/A</v>
      </c>
      <c r="C484" t="e">
        <v>#N/A</v>
      </c>
      <c r="D484" t="e">
        <v>#N/A</v>
      </c>
    </row>
    <row r="485" spans="1:4">
      <c r="A485" t="e">
        <v>#N/A</v>
      </c>
      <c r="B485" t="e">
        <v>#N/A</v>
      </c>
      <c r="C485" t="e">
        <v>#N/A</v>
      </c>
      <c r="D485" t="e">
        <v>#N/A</v>
      </c>
    </row>
    <row r="486" spans="1:4">
      <c r="A486" t="e">
        <v>#N/A</v>
      </c>
      <c r="B486" t="e">
        <v>#N/A</v>
      </c>
      <c r="C486" t="e">
        <v>#N/A</v>
      </c>
      <c r="D486" t="e">
        <v>#N/A</v>
      </c>
    </row>
    <row r="487" spans="1:4">
      <c r="A487" t="e">
        <v>#N/A</v>
      </c>
      <c r="B487" t="e">
        <v>#N/A</v>
      </c>
      <c r="C487" t="e">
        <v>#N/A</v>
      </c>
      <c r="D487" t="e">
        <v>#N/A</v>
      </c>
    </row>
    <row r="488" spans="1:4">
      <c r="A488" t="e">
        <v>#N/A</v>
      </c>
      <c r="B488" t="e">
        <v>#N/A</v>
      </c>
      <c r="C488" t="e">
        <v>#N/A</v>
      </c>
      <c r="D488" t="e">
        <v>#N/A</v>
      </c>
    </row>
    <row r="489" spans="1:4">
      <c r="A489" t="e">
        <v>#N/A</v>
      </c>
      <c r="B489" t="e">
        <v>#N/A</v>
      </c>
      <c r="C489" t="e">
        <v>#N/A</v>
      </c>
      <c r="D489" t="e">
        <v>#N/A</v>
      </c>
    </row>
    <row r="490" spans="1:4">
      <c r="A490" t="e">
        <v>#N/A</v>
      </c>
      <c r="B490" t="e">
        <v>#N/A</v>
      </c>
      <c r="C490" t="e">
        <v>#N/A</v>
      </c>
      <c r="D490" t="e">
        <v>#N/A</v>
      </c>
    </row>
    <row r="491" spans="1:4">
      <c r="A491" t="e">
        <v>#N/A</v>
      </c>
      <c r="B491" t="e">
        <v>#N/A</v>
      </c>
      <c r="C491" t="e">
        <v>#N/A</v>
      </c>
      <c r="D491" t="e">
        <v>#N/A</v>
      </c>
    </row>
    <row r="492" spans="1:4">
      <c r="A492" t="e">
        <v>#N/A</v>
      </c>
      <c r="B492" t="e">
        <v>#N/A</v>
      </c>
      <c r="C492" t="e">
        <v>#N/A</v>
      </c>
      <c r="D492" t="e">
        <v>#N/A</v>
      </c>
    </row>
    <row r="493" spans="1:4">
      <c r="A493" t="e">
        <v>#N/A</v>
      </c>
      <c r="B493" t="e">
        <v>#N/A</v>
      </c>
      <c r="C493" t="e">
        <v>#N/A</v>
      </c>
      <c r="D493" t="e">
        <v>#N/A</v>
      </c>
    </row>
    <row r="494" spans="1:4">
      <c r="A494" t="e">
        <v>#N/A</v>
      </c>
      <c r="B494" t="e">
        <v>#N/A</v>
      </c>
      <c r="C494" t="e">
        <v>#N/A</v>
      </c>
      <c r="D494" t="e">
        <v>#N/A</v>
      </c>
    </row>
    <row r="495" spans="1:4">
      <c r="A495" t="e">
        <v>#N/A</v>
      </c>
      <c r="B495" t="e">
        <v>#N/A</v>
      </c>
      <c r="C495" t="e">
        <v>#N/A</v>
      </c>
      <c r="D495" t="e">
        <v>#N/A</v>
      </c>
    </row>
    <row r="496" spans="1:4">
      <c r="A496" t="e">
        <v>#N/A</v>
      </c>
      <c r="B496" t="e">
        <v>#N/A</v>
      </c>
      <c r="C496" t="e">
        <v>#N/A</v>
      </c>
      <c r="D496" t="e">
        <v>#N/A</v>
      </c>
    </row>
    <row r="497" spans="1:4">
      <c r="A497" t="e">
        <v>#N/A</v>
      </c>
      <c r="B497" t="e">
        <v>#N/A</v>
      </c>
      <c r="C497" t="e">
        <v>#N/A</v>
      </c>
      <c r="D497" t="e">
        <v>#N/A</v>
      </c>
    </row>
    <row r="498" spans="1:4">
      <c r="A498" t="e">
        <v>#N/A</v>
      </c>
      <c r="B498" t="e">
        <v>#N/A</v>
      </c>
      <c r="C498" t="e">
        <v>#N/A</v>
      </c>
      <c r="D498" t="e">
        <v>#N/A</v>
      </c>
    </row>
    <row r="499" spans="1:4">
      <c r="A499" t="e">
        <v>#N/A</v>
      </c>
      <c r="B499" t="e">
        <v>#N/A</v>
      </c>
      <c r="C499" t="e">
        <v>#N/A</v>
      </c>
      <c r="D499" t="e">
        <v>#N/A</v>
      </c>
    </row>
    <row r="500" spans="1:4">
      <c r="A500" t="e">
        <v>#N/A</v>
      </c>
      <c r="B500" t="e">
        <v>#N/A</v>
      </c>
      <c r="C500" t="e">
        <v>#N/A</v>
      </c>
      <c r="D500" t="e">
        <v>#N/A</v>
      </c>
    </row>
    <row r="501" spans="1:4">
      <c r="A501" t="e">
        <v>#N/A</v>
      </c>
      <c r="B501" t="e">
        <v>#N/A</v>
      </c>
      <c r="C501" t="e">
        <v>#N/A</v>
      </c>
      <c r="D501" t="e">
        <v>#N/A</v>
      </c>
    </row>
    <row r="502" spans="1:4">
      <c r="A502" t="e">
        <v>#N/A</v>
      </c>
      <c r="B502" t="e">
        <v>#N/A</v>
      </c>
      <c r="C502" t="e">
        <v>#N/A</v>
      </c>
      <c r="D502" t="e">
        <v>#N/A</v>
      </c>
    </row>
    <row r="503" spans="1:4">
      <c r="A503" t="e">
        <v>#N/A</v>
      </c>
      <c r="B503" t="e">
        <v>#N/A</v>
      </c>
      <c r="C503" t="e">
        <v>#N/A</v>
      </c>
      <c r="D503" t="e">
        <v>#N/A</v>
      </c>
    </row>
    <row r="504" spans="1:4">
      <c r="A504" t="e">
        <v>#N/A</v>
      </c>
      <c r="B504" t="e">
        <v>#N/A</v>
      </c>
      <c r="C504" t="e">
        <v>#N/A</v>
      </c>
      <c r="D504" t="e">
        <v>#N/A</v>
      </c>
    </row>
    <row r="505" spans="1:4">
      <c r="A505" t="e">
        <v>#N/A</v>
      </c>
      <c r="B505" t="e">
        <v>#N/A</v>
      </c>
      <c r="C505" t="e">
        <v>#N/A</v>
      </c>
      <c r="D505" t="e">
        <v>#N/A</v>
      </c>
    </row>
    <row r="506" spans="1:4">
      <c r="A506" t="e">
        <v>#N/A</v>
      </c>
      <c r="B506" t="e">
        <v>#N/A</v>
      </c>
      <c r="C506" t="e">
        <v>#N/A</v>
      </c>
      <c r="D506" t="e">
        <v>#N/A</v>
      </c>
    </row>
    <row r="507" spans="1:4">
      <c r="A507" t="e">
        <v>#N/A</v>
      </c>
      <c r="B507" t="e">
        <v>#N/A</v>
      </c>
      <c r="C507" t="e">
        <v>#N/A</v>
      </c>
      <c r="D507" t="e">
        <v>#N/A</v>
      </c>
    </row>
    <row r="508" spans="1:4">
      <c r="A508" t="e">
        <v>#N/A</v>
      </c>
      <c r="B508" t="e">
        <v>#N/A</v>
      </c>
      <c r="C508" t="e">
        <v>#N/A</v>
      </c>
      <c r="D508" t="e">
        <v>#N/A</v>
      </c>
    </row>
    <row r="509" spans="1:4">
      <c r="A509" t="e">
        <v>#N/A</v>
      </c>
      <c r="B509" t="e">
        <v>#N/A</v>
      </c>
      <c r="C509" t="e">
        <v>#N/A</v>
      </c>
      <c r="D509" t="e">
        <v>#N/A</v>
      </c>
    </row>
    <row r="510" spans="1:4">
      <c r="A510" t="e">
        <v>#N/A</v>
      </c>
      <c r="B510" t="e">
        <v>#N/A</v>
      </c>
      <c r="C510" t="e">
        <v>#N/A</v>
      </c>
      <c r="D510" t="e">
        <v>#N/A</v>
      </c>
    </row>
    <row r="511" spans="1:4">
      <c r="A511" t="e">
        <v>#N/A</v>
      </c>
      <c r="B511" t="e">
        <v>#N/A</v>
      </c>
      <c r="C511" t="e">
        <v>#N/A</v>
      </c>
      <c r="D511" t="e">
        <v>#N/A</v>
      </c>
    </row>
    <row r="512" spans="1:4">
      <c r="A512" t="e">
        <v>#N/A</v>
      </c>
      <c r="B512" t="e">
        <v>#N/A</v>
      </c>
      <c r="C512" t="e">
        <v>#N/A</v>
      </c>
      <c r="D512" t="e">
        <v>#N/A</v>
      </c>
    </row>
    <row r="513" spans="1:4">
      <c r="A513" t="e">
        <v>#N/A</v>
      </c>
      <c r="B513" t="e">
        <v>#N/A</v>
      </c>
      <c r="C513" t="e">
        <v>#N/A</v>
      </c>
      <c r="D513" t="e">
        <v>#N/A</v>
      </c>
    </row>
    <row r="514" spans="1:4">
      <c r="A514" t="e">
        <v>#N/A</v>
      </c>
      <c r="B514" t="e">
        <v>#N/A</v>
      </c>
      <c r="C514" t="e">
        <v>#N/A</v>
      </c>
      <c r="D514" t="e">
        <v>#N/A</v>
      </c>
    </row>
    <row r="515" spans="1:4">
      <c r="A515" t="e">
        <v>#N/A</v>
      </c>
      <c r="B515" t="e">
        <v>#N/A</v>
      </c>
      <c r="C515" t="e">
        <v>#N/A</v>
      </c>
      <c r="D515" t="e">
        <v>#N/A</v>
      </c>
    </row>
    <row r="516" spans="1:4">
      <c r="A516" t="e">
        <v>#N/A</v>
      </c>
      <c r="B516" t="e">
        <v>#N/A</v>
      </c>
      <c r="C516" t="e">
        <v>#N/A</v>
      </c>
      <c r="D516" t="e">
        <v>#N/A</v>
      </c>
    </row>
    <row r="517" spans="1:4">
      <c r="A517" t="e">
        <v>#N/A</v>
      </c>
      <c r="B517" t="e">
        <v>#N/A</v>
      </c>
      <c r="C517" t="e">
        <v>#N/A</v>
      </c>
      <c r="D517" t="e">
        <v>#N/A</v>
      </c>
    </row>
    <row r="518" spans="1:4">
      <c r="A518" t="e">
        <v>#N/A</v>
      </c>
      <c r="B518" t="e">
        <v>#N/A</v>
      </c>
      <c r="C518" t="e">
        <v>#N/A</v>
      </c>
      <c r="D518" t="e">
        <v>#N/A</v>
      </c>
    </row>
    <row r="519" spans="1:4">
      <c r="A519" t="e">
        <v>#N/A</v>
      </c>
      <c r="B519" t="e">
        <v>#N/A</v>
      </c>
      <c r="C519" t="e">
        <v>#N/A</v>
      </c>
      <c r="D519" t="e">
        <v>#N/A</v>
      </c>
    </row>
    <row r="520" spans="1:4">
      <c r="A520" t="e">
        <v>#N/A</v>
      </c>
      <c r="B520" t="e">
        <v>#N/A</v>
      </c>
      <c r="C520" t="e">
        <v>#N/A</v>
      </c>
      <c r="D520" t="e">
        <v>#N/A</v>
      </c>
    </row>
    <row r="521" spans="1:4">
      <c r="A521" t="e">
        <v>#N/A</v>
      </c>
      <c r="B521" t="e">
        <v>#N/A</v>
      </c>
      <c r="C521" t="e">
        <v>#N/A</v>
      </c>
      <c r="D521" t="e">
        <v>#N/A</v>
      </c>
    </row>
    <row r="522" spans="1:4">
      <c r="A522" t="e">
        <v>#N/A</v>
      </c>
      <c r="B522" t="e">
        <v>#N/A</v>
      </c>
      <c r="C522" t="e">
        <v>#N/A</v>
      </c>
      <c r="D522" t="e">
        <v>#N/A</v>
      </c>
    </row>
    <row r="523" spans="1:4">
      <c r="A523" t="e">
        <v>#N/A</v>
      </c>
      <c r="B523" t="e">
        <v>#N/A</v>
      </c>
      <c r="C523" t="e">
        <v>#N/A</v>
      </c>
      <c r="D523" t="e">
        <v>#N/A</v>
      </c>
    </row>
    <row r="524" spans="1:4">
      <c r="A524" t="e">
        <v>#N/A</v>
      </c>
      <c r="B524" t="e">
        <v>#N/A</v>
      </c>
      <c r="C524" t="e">
        <v>#N/A</v>
      </c>
      <c r="D524" t="e">
        <v>#N/A</v>
      </c>
    </row>
    <row r="525" spans="1:4">
      <c r="A525" t="e">
        <v>#N/A</v>
      </c>
      <c r="B525" t="e">
        <v>#N/A</v>
      </c>
      <c r="C525" t="e">
        <v>#N/A</v>
      </c>
      <c r="D525" t="e">
        <v>#N/A</v>
      </c>
    </row>
    <row r="526" spans="1:4">
      <c r="A526" t="e">
        <v>#N/A</v>
      </c>
      <c r="B526" t="e">
        <v>#N/A</v>
      </c>
      <c r="C526" t="e">
        <v>#N/A</v>
      </c>
      <c r="D526" t="e">
        <v>#N/A</v>
      </c>
    </row>
    <row r="527" spans="1:4">
      <c r="A527" t="e">
        <v>#N/A</v>
      </c>
      <c r="B527" t="e">
        <v>#N/A</v>
      </c>
      <c r="C527" t="e">
        <v>#N/A</v>
      </c>
      <c r="D527" t="e">
        <v>#N/A</v>
      </c>
    </row>
    <row r="528" spans="1:4">
      <c r="A528" t="e">
        <v>#N/A</v>
      </c>
      <c r="B528" t="e">
        <v>#N/A</v>
      </c>
      <c r="C528" t="e">
        <v>#N/A</v>
      </c>
      <c r="D528" t="e">
        <v>#N/A</v>
      </c>
    </row>
    <row r="529" spans="1:4">
      <c r="A529" t="e">
        <v>#N/A</v>
      </c>
      <c r="B529" t="e">
        <v>#N/A</v>
      </c>
      <c r="C529" t="e">
        <v>#N/A</v>
      </c>
      <c r="D529" t="e">
        <v>#N/A</v>
      </c>
    </row>
    <row r="530" spans="1:4">
      <c r="A530" t="e">
        <v>#N/A</v>
      </c>
      <c r="B530" t="e">
        <v>#N/A</v>
      </c>
      <c r="C530" t="e">
        <v>#N/A</v>
      </c>
      <c r="D530" t="e">
        <v>#N/A</v>
      </c>
    </row>
    <row r="531" spans="1:4">
      <c r="A531" t="e">
        <v>#N/A</v>
      </c>
      <c r="B531" t="e">
        <v>#N/A</v>
      </c>
      <c r="C531" t="e">
        <v>#N/A</v>
      </c>
      <c r="D531" t="e">
        <v>#N/A</v>
      </c>
    </row>
    <row r="532" spans="1:4">
      <c r="A532" t="e">
        <v>#N/A</v>
      </c>
      <c r="B532" t="e">
        <v>#N/A</v>
      </c>
      <c r="C532" t="e">
        <v>#N/A</v>
      </c>
      <c r="D532" t="e">
        <v>#N/A</v>
      </c>
    </row>
    <row r="533" spans="1:4">
      <c r="A533" t="e">
        <v>#N/A</v>
      </c>
      <c r="B533" t="e">
        <v>#N/A</v>
      </c>
      <c r="C533" t="e">
        <v>#N/A</v>
      </c>
      <c r="D533" t="e">
        <v>#N/A</v>
      </c>
    </row>
    <row r="534" spans="1:4">
      <c r="A534" t="e">
        <v>#N/A</v>
      </c>
      <c r="B534" t="e">
        <v>#N/A</v>
      </c>
      <c r="C534" t="e">
        <v>#N/A</v>
      </c>
      <c r="D534" t="e">
        <v>#N/A</v>
      </c>
    </row>
    <row r="535" spans="1:4">
      <c r="A535" t="e">
        <v>#N/A</v>
      </c>
      <c r="B535" t="e">
        <v>#N/A</v>
      </c>
      <c r="C535" t="e">
        <v>#N/A</v>
      </c>
      <c r="D535" t="e">
        <v>#N/A</v>
      </c>
    </row>
    <row r="536" spans="1:4">
      <c r="A536" t="e">
        <v>#N/A</v>
      </c>
      <c r="B536" t="e">
        <v>#N/A</v>
      </c>
      <c r="C536" t="e">
        <v>#N/A</v>
      </c>
      <c r="D536" t="e">
        <v>#N/A</v>
      </c>
    </row>
    <row r="537" spans="1:4">
      <c r="A537" t="e">
        <v>#N/A</v>
      </c>
      <c r="B537" t="e">
        <v>#N/A</v>
      </c>
      <c r="C537" t="e">
        <v>#N/A</v>
      </c>
      <c r="D537" t="e">
        <v>#N/A</v>
      </c>
    </row>
    <row r="538" spans="1:4">
      <c r="A538" t="e">
        <v>#N/A</v>
      </c>
      <c r="B538" t="e">
        <v>#N/A</v>
      </c>
      <c r="C538" t="e">
        <v>#N/A</v>
      </c>
      <c r="D538" t="e">
        <v>#N/A</v>
      </c>
    </row>
    <row r="539" spans="1:4">
      <c r="A539" t="e">
        <v>#N/A</v>
      </c>
      <c r="B539" t="e">
        <v>#N/A</v>
      </c>
      <c r="C539" t="e">
        <v>#N/A</v>
      </c>
      <c r="D539" t="e">
        <v>#N/A</v>
      </c>
    </row>
    <row r="540" spans="1:4">
      <c r="A540" t="e">
        <v>#N/A</v>
      </c>
      <c r="B540" t="e">
        <v>#N/A</v>
      </c>
      <c r="C540" t="e">
        <v>#N/A</v>
      </c>
      <c r="D540" t="e">
        <v>#N/A</v>
      </c>
    </row>
    <row r="541" spans="1:4">
      <c r="A541" t="e">
        <v>#N/A</v>
      </c>
      <c r="B541" t="e">
        <v>#N/A</v>
      </c>
      <c r="C541" t="e">
        <v>#N/A</v>
      </c>
      <c r="D541" t="e">
        <v>#N/A</v>
      </c>
    </row>
    <row r="542" spans="1:4">
      <c r="A542" t="e">
        <v>#N/A</v>
      </c>
      <c r="B542" t="e">
        <v>#N/A</v>
      </c>
      <c r="C542" t="e">
        <v>#N/A</v>
      </c>
      <c r="D542" t="e">
        <v>#N/A</v>
      </c>
    </row>
    <row r="543" spans="1:4">
      <c r="A543" t="e">
        <v>#N/A</v>
      </c>
      <c r="B543" t="e">
        <v>#N/A</v>
      </c>
      <c r="C543" t="e">
        <v>#N/A</v>
      </c>
      <c r="D543" t="e">
        <v>#N/A</v>
      </c>
    </row>
    <row r="544" spans="1:4">
      <c r="A544" t="e">
        <v>#N/A</v>
      </c>
      <c r="B544" t="e">
        <v>#N/A</v>
      </c>
      <c r="C544" t="e">
        <v>#N/A</v>
      </c>
      <c r="D544" t="e">
        <v>#N/A</v>
      </c>
    </row>
    <row r="545" spans="1:4">
      <c r="A545" t="e">
        <v>#N/A</v>
      </c>
      <c r="B545" t="e">
        <v>#N/A</v>
      </c>
      <c r="C545" t="e">
        <v>#N/A</v>
      </c>
      <c r="D545" t="e">
        <v>#N/A</v>
      </c>
    </row>
    <row r="546" spans="1:4">
      <c r="A546" t="e">
        <v>#N/A</v>
      </c>
      <c r="B546" t="e">
        <v>#N/A</v>
      </c>
      <c r="C546" t="e">
        <v>#N/A</v>
      </c>
      <c r="D546" t="e">
        <v>#N/A</v>
      </c>
    </row>
    <row r="547" spans="1:4">
      <c r="A547" t="e">
        <v>#N/A</v>
      </c>
      <c r="B547" t="e">
        <v>#N/A</v>
      </c>
      <c r="C547" t="e">
        <v>#N/A</v>
      </c>
      <c r="D547" t="e">
        <v>#N/A</v>
      </c>
    </row>
    <row r="548" spans="1:4">
      <c r="A548" t="e">
        <v>#N/A</v>
      </c>
      <c r="B548" t="e">
        <v>#N/A</v>
      </c>
      <c r="C548" t="e">
        <v>#N/A</v>
      </c>
      <c r="D548" t="e">
        <v>#N/A</v>
      </c>
    </row>
    <row r="549" spans="1:4">
      <c r="A549" t="e">
        <v>#N/A</v>
      </c>
      <c r="B549" t="e">
        <v>#N/A</v>
      </c>
      <c r="C549" t="e">
        <v>#N/A</v>
      </c>
      <c r="D549" t="e">
        <v>#N/A</v>
      </c>
    </row>
    <row r="550" spans="1:4">
      <c r="A550" t="e">
        <v>#N/A</v>
      </c>
      <c r="B550" t="e">
        <v>#N/A</v>
      </c>
      <c r="C550" t="e">
        <v>#N/A</v>
      </c>
      <c r="D550" t="e">
        <v>#N/A</v>
      </c>
    </row>
    <row r="551" spans="1:4">
      <c r="A551" t="e">
        <v>#N/A</v>
      </c>
      <c r="B551" t="e">
        <v>#N/A</v>
      </c>
      <c r="C551" t="e">
        <v>#N/A</v>
      </c>
      <c r="D551" t="e">
        <v>#N/A</v>
      </c>
    </row>
    <row r="552" spans="1:4">
      <c r="A552" t="e">
        <v>#N/A</v>
      </c>
      <c r="B552" t="e">
        <v>#N/A</v>
      </c>
      <c r="C552" t="e">
        <v>#N/A</v>
      </c>
      <c r="D552" t="e">
        <v>#N/A</v>
      </c>
    </row>
    <row r="553" spans="1:4">
      <c r="A553" t="e">
        <v>#N/A</v>
      </c>
      <c r="B553" t="e">
        <v>#N/A</v>
      </c>
      <c r="C553" t="e">
        <v>#N/A</v>
      </c>
      <c r="D553" t="e">
        <v>#N/A</v>
      </c>
    </row>
    <row r="554" spans="1:4">
      <c r="A554" t="e">
        <v>#N/A</v>
      </c>
      <c r="B554" t="e">
        <v>#N/A</v>
      </c>
      <c r="C554" t="e">
        <v>#N/A</v>
      </c>
      <c r="D554" t="e">
        <v>#N/A</v>
      </c>
    </row>
    <row r="555" spans="1:4">
      <c r="A555" t="e">
        <v>#N/A</v>
      </c>
      <c r="B555" t="e">
        <v>#N/A</v>
      </c>
      <c r="C555" t="e">
        <v>#N/A</v>
      </c>
      <c r="D555" t="e">
        <v>#N/A</v>
      </c>
    </row>
    <row r="556" spans="1:4">
      <c r="A556" t="e">
        <v>#N/A</v>
      </c>
      <c r="B556" t="e">
        <v>#N/A</v>
      </c>
      <c r="C556" t="e">
        <v>#N/A</v>
      </c>
      <c r="D556" t="e">
        <v>#N/A</v>
      </c>
    </row>
    <row r="557" spans="1:4">
      <c r="A557" t="e">
        <v>#N/A</v>
      </c>
      <c r="B557" t="e">
        <v>#N/A</v>
      </c>
      <c r="C557" t="e">
        <v>#N/A</v>
      </c>
      <c r="D557" t="e">
        <v>#N/A</v>
      </c>
    </row>
    <row r="558" spans="1:4">
      <c r="A558" t="e">
        <v>#N/A</v>
      </c>
      <c r="B558" t="e">
        <v>#N/A</v>
      </c>
      <c r="C558" t="e">
        <v>#N/A</v>
      </c>
      <c r="D558" t="e">
        <v>#N/A</v>
      </c>
    </row>
    <row r="559" spans="1:4">
      <c r="A559" t="e">
        <v>#N/A</v>
      </c>
      <c r="B559" t="e">
        <v>#N/A</v>
      </c>
      <c r="C559" t="e">
        <v>#N/A</v>
      </c>
      <c r="D559" t="e">
        <v>#N/A</v>
      </c>
    </row>
    <row r="560" spans="1:4">
      <c r="A560" t="e">
        <v>#N/A</v>
      </c>
      <c r="B560" t="e">
        <v>#N/A</v>
      </c>
      <c r="C560" t="e">
        <v>#N/A</v>
      </c>
      <c r="D560" t="e">
        <v>#N/A</v>
      </c>
    </row>
    <row r="561" spans="1:4">
      <c r="A561" t="e">
        <v>#N/A</v>
      </c>
      <c r="B561" t="e">
        <v>#N/A</v>
      </c>
      <c r="C561" t="e">
        <v>#N/A</v>
      </c>
      <c r="D561" t="e">
        <v>#N/A</v>
      </c>
    </row>
    <row r="562" spans="1:4">
      <c r="A562" t="e">
        <v>#N/A</v>
      </c>
      <c r="B562" t="e">
        <v>#N/A</v>
      </c>
      <c r="C562" t="e">
        <v>#N/A</v>
      </c>
      <c r="D562" t="e">
        <v>#N/A</v>
      </c>
    </row>
    <row r="563" spans="1:4">
      <c r="A563" t="e">
        <v>#N/A</v>
      </c>
      <c r="B563" t="e">
        <v>#N/A</v>
      </c>
      <c r="C563" t="e">
        <v>#N/A</v>
      </c>
      <c r="D563" t="e">
        <v>#N/A</v>
      </c>
    </row>
    <row r="564" spans="1:4">
      <c r="A564" t="e">
        <v>#N/A</v>
      </c>
      <c r="B564" t="e">
        <v>#N/A</v>
      </c>
      <c r="C564" t="e">
        <v>#N/A</v>
      </c>
      <c r="D564" t="e">
        <v>#N/A</v>
      </c>
    </row>
    <row r="565" spans="1:4">
      <c r="A565" t="e">
        <v>#N/A</v>
      </c>
      <c r="B565" t="e">
        <v>#N/A</v>
      </c>
      <c r="C565" t="e">
        <v>#N/A</v>
      </c>
      <c r="D565" t="e">
        <v>#N/A</v>
      </c>
    </row>
    <row r="566" spans="1:4">
      <c r="A566" t="e">
        <v>#N/A</v>
      </c>
      <c r="B566" t="e">
        <v>#N/A</v>
      </c>
      <c r="C566" t="e">
        <v>#N/A</v>
      </c>
      <c r="D566" t="e">
        <v>#N/A</v>
      </c>
    </row>
    <row r="567" spans="1:4">
      <c r="A567" t="e">
        <v>#N/A</v>
      </c>
      <c r="B567" t="e">
        <v>#N/A</v>
      </c>
      <c r="C567" t="e">
        <v>#N/A</v>
      </c>
      <c r="D567" t="e">
        <v>#N/A</v>
      </c>
    </row>
    <row r="568" spans="1:4">
      <c r="A568" t="e">
        <v>#N/A</v>
      </c>
      <c r="B568" t="e">
        <v>#N/A</v>
      </c>
      <c r="C568" t="e">
        <v>#N/A</v>
      </c>
      <c r="D568" t="e">
        <v>#N/A</v>
      </c>
    </row>
    <row r="569" spans="1:4">
      <c r="A569" t="e">
        <v>#N/A</v>
      </c>
      <c r="B569" t="e">
        <v>#N/A</v>
      </c>
      <c r="C569" t="e">
        <v>#N/A</v>
      </c>
      <c r="D569" t="e">
        <v>#N/A</v>
      </c>
    </row>
    <row r="570" spans="1:4">
      <c r="A570" t="e">
        <v>#N/A</v>
      </c>
      <c r="B570" t="e">
        <v>#N/A</v>
      </c>
      <c r="C570" t="e">
        <v>#N/A</v>
      </c>
      <c r="D570" t="e">
        <v>#N/A</v>
      </c>
    </row>
    <row r="571" spans="1:4">
      <c r="A571" t="e">
        <v>#N/A</v>
      </c>
      <c r="B571" t="e">
        <v>#N/A</v>
      </c>
      <c r="C571" t="e">
        <v>#N/A</v>
      </c>
      <c r="D571" t="e">
        <v>#N/A</v>
      </c>
    </row>
    <row r="572" spans="1:4">
      <c r="A572" t="e">
        <v>#N/A</v>
      </c>
      <c r="B572" t="e">
        <v>#N/A</v>
      </c>
      <c r="C572" t="e">
        <v>#N/A</v>
      </c>
      <c r="D572" t="e">
        <v>#N/A</v>
      </c>
    </row>
    <row r="573" spans="1:4">
      <c r="A573" t="e">
        <v>#N/A</v>
      </c>
      <c r="B573" t="e">
        <v>#N/A</v>
      </c>
      <c r="C573" t="e">
        <v>#N/A</v>
      </c>
      <c r="D573" t="e">
        <v>#N/A</v>
      </c>
    </row>
    <row r="574" spans="1:4">
      <c r="A574" t="e">
        <v>#N/A</v>
      </c>
      <c r="B574" t="e">
        <v>#N/A</v>
      </c>
      <c r="C574" t="e">
        <v>#N/A</v>
      </c>
      <c r="D574" t="e">
        <v>#N/A</v>
      </c>
    </row>
    <row r="575" spans="1:4">
      <c r="A575" t="e">
        <v>#N/A</v>
      </c>
      <c r="B575" t="e">
        <v>#N/A</v>
      </c>
      <c r="C575" t="e">
        <v>#N/A</v>
      </c>
      <c r="D575" t="e">
        <v>#N/A</v>
      </c>
    </row>
    <row r="576" spans="1:4">
      <c r="A576" t="e">
        <v>#N/A</v>
      </c>
      <c r="B576" t="e">
        <v>#N/A</v>
      </c>
      <c r="C576" t="e">
        <v>#N/A</v>
      </c>
      <c r="D576" t="e">
        <v>#N/A</v>
      </c>
    </row>
    <row r="577" spans="1:4">
      <c r="A577" t="e">
        <v>#N/A</v>
      </c>
      <c r="B577" t="e">
        <v>#N/A</v>
      </c>
      <c r="C577" t="e">
        <v>#N/A</v>
      </c>
      <c r="D577" t="e">
        <v>#N/A</v>
      </c>
    </row>
    <row r="578" spans="1:4">
      <c r="A578" t="e">
        <v>#N/A</v>
      </c>
      <c r="B578" t="e">
        <v>#N/A</v>
      </c>
      <c r="C578" t="e">
        <v>#N/A</v>
      </c>
      <c r="D578" t="e">
        <v>#N/A</v>
      </c>
    </row>
    <row r="579" spans="1:4">
      <c r="A579" t="e">
        <v>#N/A</v>
      </c>
      <c r="B579" t="e">
        <v>#N/A</v>
      </c>
      <c r="C579" t="e">
        <v>#N/A</v>
      </c>
      <c r="D579" t="e">
        <v>#N/A</v>
      </c>
    </row>
    <row r="580" spans="1:4">
      <c r="A580" t="e">
        <v>#N/A</v>
      </c>
      <c r="B580" t="e">
        <v>#N/A</v>
      </c>
      <c r="C580" t="e">
        <v>#N/A</v>
      </c>
      <c r="D580" t="e">
        <v>#N/A</v>
      </c>
    </row>
    <row r="581" spans="1:4">
      <c r="A581" t="e">
        <v>#N/A</v>
      </c>
      <c r="B581" t="e">
        <v>#N/A</v>
      </c>
      <c r="C581" t="e">
        <v>#N/A</v>
      </c>
      <c r="D581" t="e">
        <v>#N/A</v>
      </c>
    </row>
    <row r="582" spans="1:4">
      <c r="A582" t="e">
        <v>#N/A</v>
      </c>
      <c r="B582" t="e">
        <v>#N/A</v>
      </c>
      <c r="C582" t="e">
        <v>#N/A</v>
      </c>
      <c r="D582" t="e">
        <v>#N/A</v>
      </c>
    </row>
    <row r="583" spans="1:4">
      <c r="A583" t="e">
        <v>#N/A</v>
      </c>
      <c r="B583" t="e">
        <v>#N/A</v>
      </c>
      <c r="C583" t="e">
        <v>#N/A</v>
      </c>
      <c r="D583" t="e">
        <v>#N/A</v>
      </c>
    </row>
    <row r="584" spans="1:4">
      <c r="A584" t="e">
        <v>#N/A</v>
      </c>
      <c r="B584" t="e">
        <v>#N/A</v>
      </c>
      <c r="C584" t="e">
        <v>#N/A</v>
      </c>
      <c r="D584" t="e">
        <v>#N/A</v>
      </c>
    </row>
    <row r="585" spans="1:4">
      <c r="A585" t="e">
        <v>#N/A</v>
      </c>
      <c r="B585" t="e">
        <v>#N/A</v>
      </c>
      <c r="C585" t="e">
        <v>#N/A</v>
      </c>
      <c r="D585" t="e">
        <v>#N/A</v>
      </c>
    </row>
    <row r="586" spans="1:4">
      <c r="A586" t="e">
        <v>#N/A</v>
      </c>
      <c r="B586" t="e">
        <v>#N/A</v>
      </c>
      <c r="C586" t="e">
        <v>#N/A</v>
      </c>
      <c r="D586" t="e">
        <v>#N/A</v>
      </c>
    </row>
    <row r="587" spans="1:4">
      <c r="A587" t="e">
        <v>#N/A</v>
      </c>
      <c r="B587" t="e">
        <v>#N/A</v>
      </c>
      <c r="C587" t="e">
        <v>#N/A</v>
      </c>
      <c r="D587" t="e">
        <v>#N/A</v>
      </c>
    </row>
    <row r="588" spans="1:4">
      <c r="A588" t="e">
        <v>#N/A</v>
      </c>
      <c r="B588" t="e">
        <v>#N/A</v>
      </c>
      <c r="C588" t="e">
        <v>#N/A</v>
      </c>
      <c r="D588" t="e">
        <v>#N/A</v>
      </c>
    </row>
    <row r="589" spans="1:4">
      <c r="A589" t="e">
        <v>#N/A</v>
      </c>
      <c r="B589" t="e">
        <v>#N/A</v>
      </c>
      <c r="C589" t="e">
        <v>#N/A</v>
      </c>
      <c r="D589" t="e">
        <v>#N/A</v>
      </c>
    </row>
    <row r="590" spans="1:4">
      <c r="A590" t="e">
        <v>#N/A</v>
      </c>
      <c r="B590" t="e">
        <v>#N/A</v>
      </c>
      <c r="C590" t="e">
        <v>#N/A</v>
      </c>
      <c r="D590" t="e">
        <v>#N/A</v>
      </c>
    </row>
    <row r="591" spans="1:4">
      <c r="A591" t="e">
        <v>#N/A</v>
      </c>
      <c r="B591" t="e">
        <v>#N/A</v>
      </c>
      <c r="C591" t="e">
        <v>#N/A</v>
      </c>
      <c r="D591" t="e">
        <v>#N/A</v>
      </c>
    </row>
    <row r="592" spans="1:4">
      <c r="A592" t="e">
        <v>#N/A</v>
      </c>
      <c r="B592" t="e">
        <v>#N/A</v>
      </c>
      <c r="C592" t="e">
        <v>#N/A</v>
      </c>
      <c r="D592" t="e">
        <v>#N/A</v>
      </c>
    </row>
    <row r="593" spans="1:4">
      <c r="A593" t="e">
        <v>#N/A</v>
      </c>
      <c r="B593" t="e">
        <v>#N/A</v>
      </c>
      <c r="C593" t="e">
        <v>#N/A</v>
      </c>
      <c r="D593" t="e">
        <v>#N/A</v>
      </c>
    </row>
    <row r="594" spans="1:4">
      <c r="A594" t="e">
        <v>#N/A</v>
      </c>
      <c r="B594" t="e">
        <v>#N/A</v>
      </c>
      <c r="C594" t="e">
        <v>#N/A</v>
      </c>
      <c r="D594" t="e">
        <v>#N/A</v>
      </c>
    </row>
    <row r="595" spans="1:4">
      <c r="A595" t="e">
        <v>#N/A</v>
      </c>
      <c r="B595" t="e">
        <v>#N/A</v>
      </c>
      <c r="C595" t="e">
        <v>#N/A</v>
      </c>
      <c r="D595" t="e">
        <v>#N/A</v>
      </c>
    </row>
    <row r="596" spans="1:4">
      <c r="A596" t="e">
        <v>#N/A</v>
      </c>
      <c r="B596" t="e">
        <v>#N/A</v>
      </c>
      <c r="C596" t="e">
        <v>#N/A</v>
      </c>
      <c r="D596" t="e">
        <v>#N/A</v>
      </c>
    </row>
    <row r="597" spans="1:4">
      <c r="A597" t="e">
        <v>#N/A</v>
      </c>
      <c r="B597" t="e">
        <v>#N/A</v>
      </c>
      <c r="C597" t="e">
        <v>#N/A</v>
      </c>
      <c r="D597" t="e">
        <v>#N/A</v>
      </c>
    </row>
    <row r="598" spans="1:4">
      <c r="A598" t="e">
        <v>#N/A</v>
      </c>
      <c r="B598" t="e">
        <v>#N/A</v>
      </c>
      <c r="C598" t="e">
        <v>#N/A</v>
      </c>
      <c r="D598" t="e">
        <v>#N/A</v>
      </c>
    </row>
    <row r="599" spans="1:4">
      <c r="A599" t="e">
        <v>#N/A</v>
      </c>
      <c r="B599" t="e">
        <v>#N/A</v>
      </c>
      <c r="C599" t="e">
        <v>#N/A</v>
      </c>
      <c r="D599" t="e">
        <v>#N/A</v>
      </c>
    </row>
    <row r="600" spans="1:4">
      <c r="A600" t="e">
        <v>#N/A</v>
      </c>
      <c r="B600" t="e">
        <v>#N/A</v>
      </c>
      <c r="C600" t="e">
        <v>#N/A</v>
      </c>
      <c r="D600" t="e">
        <v>#N/A</v>
      </c>
    </row>
    <row r="601" spans="1:4">
      <c r="A601" t="e">
        <v>#N/A</v>
      </c>
      <c r="B601" t="e">
        <v>#N/A</v>
      </c>
      <c r="C601" t="e">
        <v>#N/A</v>
      </c>
      <c r="D601" t="e">
        <v>#N/A</v>
      </c>
    </row>
    <row r="602" spans="1:4">
      <c r="A602" t="e">
        <v>#N/A</v>
      </c>
      <c r="B602" t="e">
        <v>#N/A</v>
      </c>
      <c r="C602" t="e">
        <v>#N/A</v>
      </c>
      <c r="D602" t="e">
        <v>#N/A</v>
      </c>
    </row>
    <row r="603" spans="1:4">
      <c r="A603" t="e">
        <v>#N/A</v>
      </c>
      <c r="B603" t="e">
        <v>#N/A</v>
      </c>
      <c r="C603" t="e">
        <v>#N/A</v>
      </c>
      <c r="D603" t="e">
        <v>#N/A</v>
      </c>
    </row>
    <row r="604" spans="1:4">
      <c r="A604" t="e">
        <v>#N/A</v>
      </c>
      <c r="B604" t="e">
        <v>#N/A</v>
      </c>
      <c r="C604" t="e">
        <v>#N/A</v>
      </c>
      <c r="D604" t="e">
        <v>#N/A</v>
      </c>
    </row>
    <row r="605" spans="1:4">
      <c r="A605" t="e">
        <v>#N/A</v>
      </c>
      <c r="B605" t="e">
        <v>#N/A</v>
      </c>
      <c r="C605" t="e">
        <v>#N/A</v>
      </c>
      <c r="D605" t="e">
        <v>#N/A</v>
      </c>
    </row>
    <row r="606" spans="1:4">
      <c r="A606" t="e">
        <v>#N/A</v>
      </c>
      <c r="B606" t="e">
        <v>#N/A</v>
      </c>
      <c r="C606" t="e">
        <v>#N/A</v>
      </c>
      <c r="D606" t="e">
        <v>#N/A</v>
      </c>
    </row>
    <row r="607" spans="1:4">
      <c r="A607" t="e">
        <v>#N/A</v>
      </c>
      <c r="B607" t="e">
        <v>#N/A</v>
      </c>
      <c r="C607" t="e">
        <v>#N/A</v>
      </c>
      <c r="D607" t="e">
        <v>#N/A</v>
      </c>
    </row>
    <row r="608" spans="1:4">
      <c r="A608" t="e">
        <v>#N/A</v>
      </c>
      <c r="B608" t="e">
        <v>#N/A</v>
      </c>
      <c r="C608" t="e">
        <v>#N/A</v>
      </c>
      <c r="D608" t="e">
        <v>#N/A</v>
      </c>
    </row>
    <row r="609" spans="1:4">
      <c r="A609" t="e">
        <v>#N/A</v>
      </c>
      <c r="B609" t="e">
        <v>#N/A</v>
      </c>
      <c r="C609" t="e">
        <v>#N/A</v>
      </c>
      <c r="D609" t="e">
        <v>#N/A</v>
      </c>
    </row>
    <row r="610" spans="1:4">
      <c r="A610" t="e">
        <v>#N/A</v>
      </c>
      <c r="B610" t="e">
        <v>#N/A</v>
      </c>
      <c r="C610" t="e">
        <v>#N/A</v>
      </c>
      <c r="D610" t="e">
        <v>#N/A</v>
      </c>
    </row>
    <row r="611" spans="1:4">
      <c r="A611" t="e">
        <v>#N/A</v>
      </c>
      <c r="B611" t="e">
        <v>#N/A</v>
      </c>
      <c r="C611" t="e">
        <v>#N/A</v>
      </c>
      <c r="D611" t="e">
        <v>#N/A</v>
      </c>
    </row>
    <row r="612" spans="1:4">
      <c r="A612" t="e">
        <v>#N/A</v>
      </c>
      <c r="B612" t="e">
        <v>#N/A</v>
      </c>
      <c r="C612" t="e">
        <v>#N/A</v>
      </c>
      <c r="D612" t="e">
        <v>#N/A</v>
      </c>
    </row>
    <row r="613" spans="1:4">
      <c r="A613" t="e">
        <v>#N/A</v>
      </c>
      <c r="B613" t="e">
        <v>#N/A</v>
      </c>
      <c r="C613" t="e">
        <v>#N/A</v>
      </c>
      <c r="D613" t="e">
        <v>#N/A</v>
      </c>
    </row>
    <row r="614" spans="1:4">
      <c r="A614" t="e">
        <v>#N/A</v>
      </c>
      <c r="B614" t="e">
        <v>#N/A</v>
      </c>
      <c r="C614" t="e">
        <v>#N/A</v>
      </c>
      <c r="D614" t="e">
        <v>#N/A</v>
      </c>
    </row>
    <row r="615" spans="1:4">
      <c r="A615" t="e">
        <v>#N/A</v>
      </c>
      <c r="B615" t="e">
        <v>#N/A</v>
      </c>
      <c r="C615" t="e">
        <v>#N/A</v>
      </c>
      <c r="D615" t="e">
        <v>#N/A</v>
      </c>
    </row>
    <row r="616" spans="1:4">
      <c r="A616" t="e">
        <v>#N/A</v>
      </c>
      <c r="B616" t="e">
        <v>#N/A</v>
      </c>
      <c r="C616" t="e">
        <v>#N/A</v>
      </c>
      <c r="D616" t="e">
        <v>#N/A</v>
      </c>
    </row>
    <row r="617" spans="1:4">
      <c r="A617" t="e">
        <v>#N/A</v>
      </c>
      <c r="B617" t="e">
        <v>#N/A</v>
      </c>
      <c r="C617" t="e">
        <v>#N/A</v>
      </c>
      <c r="D617" t="e">
        <v>#N/A</v>
      </c>
    </row>
    <row r="618" spans="1:4">
      <c r="A618" t="e">
        <v>#N/A</v>
      </c>
      <c r="B618" t="e">
        <v>#N/A</v>
      </c>
      <c r="C618" t="e">
        <v>#N/A</v>
      </c>
      <c r="D618" t="e">
        <v>#N/A</v>
      </c>
    </row>
    <row r="619" spans="1:4">
      <c r="A619" t="e">
        <v>#N/A</v>
      </c>
      <c r="B619" t="e">
        <v>#N/A</v>
      </c>
      <c r="C619" t="e">
        <v>#N/A</v>
      </c>
      <c r="D619" t="e">
        <v>#N/A</v>
      </c>
    </row>
    <row r="620" spans="1:4">
      <c r="A620" t="e">
        <v>#N/A</v>
      </c>
      <c r="B620" t="e">
        <v>#N/A</v>
      </c>
      <c r="C620" t="e">
        <v>#N/A</v>
      </c>
      <c r="D620" t="e">
        <v>#N/A</v>
      </c>
    </row>
    <row r="621" spans="1:4">
      <c r="A621" t="e">
        <v>#N/A</v>
      </c>
      <c r="B621" t="e">
        <v>#N/A</v>
      </c>
      <c r="C621" t="e">
        <v>#N/A</v>
      </c>
      <c r="D621" t="e">
        <v>#N/A</v>
      </c>
    </row>
    <row r="622" spans="1:4">
      <c r="A622" t="e">
        <v>#N/A</v>
      </c>
      <c r="B622" t="e">
        <v>#N/A</v>
      </c>
      <c r="C622" t="e">
        <v>#N/A</v>
      </c>
      <c r="D622" t="e">
        <v>#N/A</v>
      </c>
    </row>
    <row r="623" spans="1:4">
      <c r="A623" t="e">
        <v>#N/A</v>
      </c>
      <c r="B623" t="e">
        <v>#N/A</v>
      </c>
      <c r="C623" t="e">
        <v>#N/A</v>
      </c>
      <c r="D623" t="e">
        <v>#N/A</v>
      </c>
    </row>
    <row r="624" spans="1:4">
      <c r="A624" t="e">
        <v>#N/A</v>
      </c>
      <c r="B624" t="e">
        <v>#N/A</v>
      </c>
      <c r="C624" t="e">
        <v>#N/A</v>
      </c>
      <c r="D624" t="e">
        <v>#N/A</v>
      </c>
    </row>
    <row r="625" spans="1:4">
      <c r="A625" t="e">
        <v>#N/A</v>
      </c>
      <c r="B625" t="e">
        <v>#N/A</v>
      </c>
      <c r="C625" t="e">
        <v>#N/A</v>
      </c>
      <c r="D625" t="e">
        <v>#N/A</v>
      </c>
    </row>
    <row r="626" spans="1:4">
      <c r="A626" t="e">
        <v>#N/A</v>
      </c>
      <c r="B626" t="e">
        <v>#N/A</v>
      </c>
      <c r="C626" t="e">
        <v>#N/A</v>
      </c>
      <c r="D626" t="e">
        <v>#N/A</v>
      </c>
    </row>
    <row r="627" spans="1:4">
      <c r="A627" t="e">
        <v>#N/A</v>
      </c>
      <c r="B627" t="e">
        <v>#N/A</v>
      </c>
      <c r="C627" t="e">
        <v>#N/A</v>
      </c>
      <c r="D627" t="e">
        <v>#N/A</v>
      </c>
    </row>
    <row r="628" spans="1:4">
      <c r="A628" t="e">
        <v>#N/A</v>
      </c>
      <c r="B628" t="e">
        <v>#N/A</v>
      </c>
      <c r="C628" t="e">
        <v>#N/A</v>
      </c>
      <c r="D628" t="e">
        <v>#N/A</v>
      </c>
    </row>
    <row r="629" spans="1:4">
      <c r="A629" t="e">
        <v>#N/A</v>
      </c>
      <c r="B629" t="e">
        <v>#N/A</v>
      </c>
      <c r="C629" t="e">
        <v>#N/A</v>
      </c>
      <c r="D629" t="e">
        <v>#N/A</v>
      </c>
    </row>
    <row r="630" spans="1:4">
      <c r="A630" t="e">
        <v>#N/A</v>
      </c>
      <c r="B630" t="e">
        <v>#N/A</v>
      </c>
      <c r="C630" t="e">
        <v>#N/A</v>
      </c>
      <c r="D630" t="e">
        <v>#N/A</v>
      </c>
    </row>
    <row r="631" spans="1:4">
      <c r="A631" t="e">
        <v>#N/A</v>
      </c>
      <c r="B631" t="e">
        <v>#N/A</v>
      </c>
      <c r="C631" t="e">
        <v>#N/A</v>
      </c>
      <c r="D631" t="e">
        <v>#N/A</v>
      </c>
    </row>
    <row r="632" spans="1:4">
      <c r="A632" t="e">
        <v>#N/A</v>
      </c>
      <c r="B632" t="e">
        <v>#N/A</v>
      </c>
      <c r="C632" t="e">
        <v>#N/A</v>
      </c>
      <c r="D632" t="e">
        <v>#N/A</v>
      </c>
    </row>
    <row r="633" spans="1:4">
      <c r="A633" t="e">
        <v>#N/A</v>
      </c>
      <c r="B633" t="e">
        <v>#N/A</v>
      </c>
      <c r="C633" t="e">
        <v>#N/A</v>
      </c>
      <c r="D633" t="e">
        <v>#N/A</v>
      </c>
    </row>
    <row r="634" spans="1:4">
      <c r="A634" t="e">
        <v>#N/A</v>
      </c>
      <c r="B634" t="e">
        <v>#N/A</v>
      </c>
      <c r="C634" t="e">
        <v>#N/A</v>
      </c>
      <c r="D634" t="e">
        <v>#N/A</v>
      </c>
    </row>
    <row r="635" spans="1:4">
      <c r="A635" t="e">
        <v>#N/A</v>
      </c>
      <c r="B635" t="e">
        <v>#N/A</v>
      </c>
      <c r="C635" t="e">
        <v>#N/A</v>
      </c>
      <c r="D635" t="e">
        <v>#N/A</v>
      </c>
    </row>
    <row r="636" spans="1:4">
      <c r="A636" t="e">
        <v>#N/A</v>
      </c>
      <c r="B636" t="e">
        <v>#N/A</v>
      </c>
      <c r="C636" t="e">
        <v>#N/A</v>
      </c>
      <c r="D636" t="e">
        <v>#N/A</v>
      </c>
    </row>
    <row r="637" spans="1:4">
      <c r="A637" t="e">
        <v>#N/A</v>
      </c>
      <c r="B637" t="e">
        <v>#N/A</v>
      </c>
      <c r="C637" t="e">
        <v>#N/A</v>
      </c>
      <c r="D637" t="e">
        <v>#N/A</v>
      </c>
    </row>
    <row r="638" spans="1:4">
      <c r="A638" t="e">
        <v>#N/A</v>
      </c>
      <c r="B638" t="e">
        <v>#N/A</v>
      </c>
      <c r="C638" t="e">
        <v>#N/A</v>
      </c>
      <c r="D638" t="e">
        <v>#N/A</v>
      </c>
    </row>
    <row r="639" spans="1:4">
      <c r="A639" t="e">
        <v>#N/A</v>
      </c>
      <c r="B639" t="e">
        <v>#N/A</v>
      </c>
      <c r="C639" t="e">
        <v>#N/A</v>
      </c>
      <c r="D639" t="e">
        <v>#N/A</v>
      </c>
    </row>
    <row r="640" spans="1:4">
      <c r="A640" t="e">
        <v>#N/A</v>
      </c>
      <c r="B640" t="e">
        <v>#N/A</v>
      </c>
      <c r="C640" t="e">
        <v>#N/A</v>
      </c>
      <c r="D640" t="e">
        <v>#N/A</v>
      </c>
    </row>
    <row r="641" spans="1:4">
      <c r="A641" t="e">
        <v>#N/A</v>
      </c>
      <c r="B641" t="e">
        <v>#N/A</v>
      </c>
      <c r="C641" t="e">
        <v>#N/A</v>
      </c>
      <c r="D641" t="e">
        <v>#N/A</v>
      </c>
    </row>
    <row r="642" spans="1:4">
      <c r="A642" t="e">
        <v>#N/A</v>
      </c>
      <c r="B642" t="e">
        <v>#N/A</v>
      </c>
      <c r="C642" t="e">
        <v>#N/A</v>
      </c>
      <c r="D642" t="e">
        <v>#N/A</v>
      </c>
    </row>
    <row r="643" spans="1:4">
      <c r="A643" t="e">
        <v>#N/A</v>
      </c>
      <c r="B643" t="e">
        <v>#N/A</v>
      </c>
      <c r="C643" t="e">
        <v>#N/A</v>
      </c>
      <c r="D643" t="e">
        <v>#N/A</v>
      </c>
    </row>
    <row r="644" spans="1:4">
      <c r="A644" t="e">
        <v>#N/A</v>
      </c>
      <c r="B644" t="e">
        <v>#N/A</v>
      </c>
      <c r="C644" t="e">
        <v>#N/A</v>
      </c>
      <c r="D644" t="e">
        <v>#N/A</v>
      </c>
    </row>
    <row r="645" spans="1:4">
      <c r="A645" t="e">
        <v>#N/A</v>
      </c>
      <c r="B645" t="e">
        <v>#N/A</v>
      </c>
      <c r="C645" t="e">
        <v>#N/A</v>
      </c>
      <c r="D645" t="e">
        <v>#N/A</v>
      </c>
    </row>
    <row r="646" spans="1:4">
      <c r="A646" t="e">
        <v>#N/A</v>
      </c>
      <c r="B646" t="e">
        <v>#N/A</v>
      </c>
      <c r="C646" t="e">
        <v>#N/A</v>
      </c>
      <c r="D646" t="e">
        <v>#N/A</v>
      </c>
    </row>
    <row r="647" spans="1:4">
      <c r="A647" t="e">
        <v>#N/A</v>
      </c>
      <c r="B647" t="e">
        <v>#N/A</v>
      </c>
      <c r="C647" t="e">
        <v>#N/A</v>
      </c>
      <c r="D647" t="e">
        <v>#N/A</v>
      </c>
    </row>
    <row r="648" spans="1:4">
      <c r="A648" t="e">
        <v>#N/A</v>
      </c>
      <c r="B648" t="e">
        <v>#N/A</v>
      </c>
      <c r="C648" t="e">
        <v>#N/A</v>
      </c>
      <c r="D648" t="e">
        <v>#N/A</v>
      </c>
    </row>
    <row r="649" spans="1:4">
      <c r="A649" t="e">
        <v>#N/A</v>
      </c>
      <c r="B649" t="e">
        <v>#N/A</v>
      </c>
      <c r="C649" t="e">
        <v>#N/A</v>
      </c>
      <c r="D649" t="e">
        <v>#N/A</v>
      </c>
    </row>
    <row r="650" spans="1:4">
      <c r="A650" t="e">
        <v>#N/A</v>
      </c>
      <c r="B650" t="e">
        <v>#N/A</v>
      </c>
      <c r="C650" t="e">
        <v>#N/A</v>
      </c>
      <c r="D650" t="e">
        <v>#N/A</v>
      </c>
    </row>
    <row r="651" spans="1:4">
      <c r="A651" t="e">
        <v>#N/A</v>
      </c>
      <c r="B651" t="e">
        <v>#N/A</v>
      </c>
      <c r="C651" t="e">
        <v>#N/A</v>
      </c>
      <c r="D651" t="e">
        <v>#N/A</v>
      </c>
    </row>
    <row r="652" spans="1:4">
      <c r="A652" t="e">
        <v>#N/A</v>
      </c>
      <c r="B652" t="e">
        <v>#N/A</v>
      </c>
      <c r="C652" t="e">
        <v>#N/A</v>
      </c>
      <c r="D652" t="e">
        <v>#N/A</v>
      </c>
    </row>
    <row r="653" spans="1:4">
      <c r="A653" t="e">
        <v>#N/A</v>
      </c>
      <c r="B653" t="e">
        <v>#N/A</v>
      </c>
      <c r="C653" t="e">
        <v>#N/A</v>
      </c>
      <c r="D653" t="e">
        <v>#N/A</v>
      </c>
    </row>
    <row r="654" spans="1:4">
      <c r="A654" t="e">
        <v>#N/A</v>
      </c>
      <c r="B654" t="e">
        <v>#N/A</v>
      </c>
      <c r="C654" t="e">
        <v>#N/A</v>
      </c>
      <c r="D654" t="e">
        <v>#N/A</v>
      </c>
    </row>
    <row r="655" spans="1:4">
      <c r="A655" t="e">
        <v>#N/A</v>
      </c>
      <c r="B655" t="e">
        <v>#N/A</v>
      </c>
      <c r="C655" t="e">
        <v>#N/A</v>
      </c>
      <c r="D655" t="e">
        <v>#N/A</v>
      </c>
    </row>
    <row r="656" spans="1:4">
      <c r="A656" t="e">
        <v>#N/A</v>
      </c>
      <c r="B656" t="e">
        <v>#N/A</v>
      </c>
      <c r="C656" t="e">
        <v>#N/A</v>
      </c>
      <c r="D656" t="e">
        <v>#N/A</v>
      </c>
    </row>
    <row r="657" spans="1:4">
      <c r="A657" t="e">
        <v>#N/A</v>
      </c>
      <c r="B657" t="e">
        <v>#N/A</v>
      </c>
      <c r="C657" t="e">
        <v>#N/A</v>
      </c>
      <c r="D657" t="e">
        <v>#N/A</v>
      </c>
    </row>
    <row r="658" spans="1:4">
      <c r="A658" t="e">
        <v>#N/A</v>
      </c>
      <c r="B658" t="e">
        <v>#N/A</v>
      </c>
      <c r="C658" t="e">
        <v>#N/A</v>
      </c>
      <c r="D658" t="e">
        <v>#N/A</v>
      </c>
    </row>
    <row r="659" spans="1:4">
      <c r="A659" t="e">
        <v>#N/A</v>
      </c>
      <c r="B659" t="e">
        <v>#N/A</v>
      </c>
      <c r="C659" t="e">
        <v>#N/A</v>
      </c>
      <c r="D659" t="e">
        <v>#N/A</v>
      </c>
    </row>
    <row r="660" spans="1:4">
      <c r="A660" t="e">
        <v>#N/A</v>
      </c>
      <c r="B660" t="e">
        <v>#N/A</v>
      </c>
      <c r="C660" t="e">
        <v>#N/A</v>
      </c>
      <c r="D660" t="e">
        <v>#N/A</v>
      </c>
    </row>
    <row r="661" spans="1:4">
      <c r="A661" t="e">
        <v>#N/A</v>
      </c>
      <c r="B661" t="e">
        <v>#N/A</v>
      </c>
      <c r="C661" t="e">
        <v>#N/A</v>
      </c>
      <c r="D661" t="e">
        <v>#N/A</v>
      </c>
    </row>
    <row r="662" spans="1:4">
      <c r="A662" t="e">
        <v>#N/A</v>
      </c>
      <c r="B662" t="e">
        <v>#N/A</v>
      </c>
      <c r="C662" t="e">
        <v>#N/A</v>
      </c>
      <c r="D662" t="e">
        <v>#N/A</v>
      </c>
    </row>
    <row r="663" spans="1:4">
      <c r="A663" t="e">
        <v>#N/A</v>
      </c>
      <c r="B663" t="e">
        <v>#N/A</v>
      </c>
      <c r="C663" t="e">
        <v>#N/A</v>
      </c>
      <c r="D663" t="e">
        <v>#N/A</v>
      </c>
    </row>
    <row r="664" spans="1:4">
      <c r="A664" t="e">
        <v>#N/A</v>
      </c>
      <c r="B664" t="e">
        <v>#N/A</v>
      </c>
      <c r="C664" t="e">
        <v>#N/A</v>
      </c>
      <c r="D664" t="e">
        <v>#N/A</v>
      </c>
    </row>
    <row r="665" spans="1:4">
      <c r="A665" t="e">
        <v>#N/A</v>
      </c>
      <c r="B665" t="e">
        <v>#N/A</v>
      </c>
      <c r="C665" t="e">
        <v>#N/A</v>
      </c>
      <c r="D665" t="e">
        <v>#N/A</v>
      </c>
    </row>
    <row r="666" spans="1:4">
      <c r="A666" t="e">
        <v>#N/A</v>
      </c>
      <c r="B666" t="e">
        <v>#N/A</v>
      </c>
      <c r="C666" t="e">
        <v>#N/A</v>
      </c>
      <c r="D666" t="e">
        <v>#N/A</v>
      </c>
    </row>
    <row r="667" spans="1:4">
      <c r="A667" t="e">
        <v>#N/A</v>
      </c>
      <c r="B667" t="e">
        <v>#N/A</v>
      </c>
      <c r="C667" t="e">
        <v>#N/A</v>
      </c>
      <c r="D667" t="e">
        <v>#N/A</v>
      </c>
    </row>
    <row r="668" spans="1:4">
      <c r="A668" t="e">
        <v>#N/A</v>
      </c>
      <c r="B668" t="e">
        <v>#N/A</v>
      </c>
      <c r="C668" t="e">
        <v>#N/A</v>
      </c>
      <c r="D668" t="e">
        <v>#N/A</v>
      </c>
    </row>
    <row r="669" spans="1:4">
      <c r="A669" t="e">
        <v>#N/A</v>
      </c>
      <c r="B669" t="e">
        <v>#N/A</v>
      </c>
      <c r="C669" t="e">
        <v>#N/A</v>
      </c>
      <c r="D669" t="e">
        <v>#N/A</v>
      </c>
    </row>
    <row r="670" spans="1:4">
      <c r="A670" t="e">
        <v>#N/A</v>
      </c>
      <c r="B670" t="e">
        <v>#N/A</v>
      </c>
      <c r="C670" t="e">
        <v>#N/A</v>
      </c>
      <c r="D670" t="e">
        <v>#N/A</v>
      </c>
    </row>
    <row r="671" spans="1:4">
      <c r="A671" t="e">
        <v>#N/A</v>
      </c>
      <c r="B671" t="e">
        <v>#N/A</v>
      </c>
      <c r="C671" t="e">
        <v>#N/A</v>
      </c>
      <c r="D671" t="e">
        <v>#N/A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WorstOfBasket1Y</vt:lpstr>
      <vt:lpstr>crossautocall</vt:lpstr>
      <vt:lpstr>doubleNoTouch1Y</vt:lpstr>
      <vt:lpstr>WorstOfBasket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2019-02-07T14:12:09Z</dcterms:modified>
</cp:coreProperties>
</file>