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510" yWindow="1305" windowWidth="21075" windowHeight="9150" activeTab="3"/>
  </bookViews>
  <sheets>
    <sheet name="Control" sheetId="5" r:id="rId1"/>
    <sheet name="YieldCurves" sheetId="6" r:id="rId2"/>
    <sheet name="RateRefs" sheetId="7" r:id="rId3"/>
    <sheet name="XCCY-Benchmarks" sheetId="2" r:id="rId4"/>
    <sheet name="CleanUp" sheetId="4" r:id="rId5"/>
  </sheets>
  <definedNames>
    <definedName name="_E301P">'XCCY-Benchmarks'!#REF!</definedName>
    <definedName name="_E302P">'XCCY-Benchmarks'!#REF!</definedName>
    <definedName name="_E303P">'XCCY-Benchmarks'!#REF!</definedName>
    <definedName name="_E305P">'XCCY-Benchmarks'!#REF!</definedName>
    <definedName name="_E307P">'XCCY-Benchmarks'!#REF!</definedName>
    <definedName name="_E310P">'XCCY-Benchmarks'!#REF!</definedName>
    <definedName name="_E315P">'XCCY-Benchmarks'!#REF!</definedName>
    <definedName name="_E320P">'XCCY-Benchmarks'!#REF!</definedName>
    <definedName name="_E325P">'XCCY-Benchmarks'!#REF!</definedName>
    <definedName name="_E330P">'XCCY-Benchmarks'!#REF!</definedName>
    <definedName name="_E340P">'XCCY-Benchmarks'!#REF!</definedName>
    <definedName name="_E350P">'XCCY-Benchmarks'!#REF!</definedName>
    <definedName name="_E601P">'XCCY-Benchmarks'!#REF!</definedName>
    <definedName name="_E602P">'XCCY-Benchmarks'!#REF!</definedName>
    <definedName name="_E603P">'XCCY-Benchmarks'!#REF!</definedName>
    <definedName name="_E605P">'XCCY-Benchmarks'!#REF!</definedName>
    <definedName name="_E607P">'XCCY-Benchmarks'!#REF!</definedName>
    <definedName name="_E610P">'XCCY-Benchmarks'!#REF!</definedName>
    <definedName name="_E615P">'XCCY-Benchmarks'!#REF!</definedName>
    <definedName name="_E620P">'XCCY-Benchmarks'!#REF!</definedName>
    <definedName name="_E625P">'XCCY-Benchmarks'!#REF!</definedName>
    <definedName name="_E630P">'XCCY-Benchmarks'!#REF!</definedName>
    <definedName name="_E640P">'XCCY-Benchmarks'!#REF!</definedName>
    <definedName name="_E650P">'XCCY-Benchmarks'!#REF!</definedName>
    <definedName name="_EO01P">'XCCY-Benchmarks'!#REF!</definedName>
    <definedName name="_EO02P">'XCCY-Benchmarks'!#REF!</definedName>
    <definedName name="_EO03P">'XCCY-Benchmarks'!#REF!</definedName>
    <definedName name="_EO05P">'XCCY-Benchmarks'!#REF!</definedName>
    <definedName name="_EO07P">'XCCY-Benchmarks'!#REF!</definedName>
    <definedName name="_EO10P">'XCCY-Benchmarks'!#REF!</definedName>
    <definedName name="_EO15P">'XCCY-Benchmarks'!#REF!</definedName>
    <definedName name="_EO20P">'XCCY-Benchmarks'!#REF!</definedName>
    <definedName name="_EO25P">'XCCY-Benchmarks'!#REF!</definedName>
    <definedName name="_EO30P">'XCCY-Benchmarks'!#REF!</definedName>
    <definedName name="_EO40P">'XCCY-Benchmarks'!#REF!</definedName>
    <definedName name="_EO50P">'XCCY-Benchmarks'!#REF!</definedName>
    <definedName name="_EU01P">'XCCY-Benchmarks'!$D$29</definedName>
    <definedName name="_EU02P">'XCCY-Benchmarks'!$D$30</definedName>
    <definedName name="_EU03P">'XCCY-Benchmarks'!$D$31</definedName>
    <definedName name="_EU05P">'XCCY-Benchmarks'!$D$32</definedName>
    <definedName name="_EU07P">'XCCY-Benchmarks'!$D$33</definedName>
    <definedName name="_EU10P">'XCCY-Benchmarks'!$D$34</definedName>
    <definedName name="_EU15P">'XCCY-Benchmarks'!$D$35</definedName>
    <definedName name="_EU20P">'XCCY-Benchmarks'!$D$36</definedName>
    <definedName name="_EU25P">'XCCY-Benchmarks'!$D$37</definedName>
    <definedName name="_EU30P">'XCCY-Benchmarks'!$D$38</definedName>
    <definedName name="_EU40P">'XCCY-Benchmarks'!$D$39</definedName>
    <definedName name="_EU50P">'XCCY-Benchmarks'!$D$40</definedName>
    <definedName name="_U301P">'XCCY-Benchmarks'!#REF!</definedName>
    <definedName name="_U302P">'XCCY-Benchmarks'!#REF!</definedName>
    <definedName name="_U303P">'XCCY-Benchmarks'!#REF!</definedName>
    <definedName name="_U305P">'XCCY-Benchmarks'!#REF!</definedName>
    <definedName name="_U307P">'XCCY-Benchmarks'!#REF!</definedName>
    <definedName name="_U310P">'XCCY-Benchmarks'!#REF!</definedName>
    <definedName name="_U315P">'XCCY-Benchmarks'!#REF!</definedName>
    <definedName name="_U320P">'XCCY-Benchmarks'!#REF!</definedName>
    <definedName name="_U325P">'XCCY-Benchmarks'!#REF!</definedName>
    <definedName name="_U330P">'XCCY-Benchmarks'!#REF!</definedName>
    <definedName name="_U340P">'XCCY-Benchmarks'!#REF!</definedName>
    <definedName name="_U350P">'XCCY-Benchmarks'!#REF!</definedName>
    <definedName name="_U601P">'XCCY-Benchmarks'!#REF!</definedName>
    <definedName name="_U602P">'XCCY-Benchmarks'!#REF!</definedName>
    <definedName name="_U603P">'XCCY-Benchmarks'!#REF!</definedName>
    <definedName name="_U605P">'XCCY-Benchmarks'!#REF!</definedName>
    <definedName name="_U607P">'XCCY-Benchmarks'!#REF!</definedName>
    <definedName name="_U610P">'XCCY-Benchmarks'!#REF!</definedName>
    <definedName name="_U615P">'XCCY-Benchmarks'!#REF!</definedName>
    <definedName name="_U620P">'XCCY-Benchmarks'!#REF!</definedName>
    <definedName name="_U625P">'XCCY-Benchmarks'!#REF!</definedName>
    <definedName name="_U630P">'XCCY-Benchmarks'!#REF!</definedName>
    <definedName name="_U640P">'XCCY-Benchmarks'!#REF!</definedName>
    <definedName name="_U650P">'XCCY-Benchmarks'!#REF!</definedName>
    <definedName name="_UO01P">'XCCY-Benchmarks'!#REF!</definedName>
    <definedName name="_UO02P">'XCCY-Benchmarks'!#REF!</definedName>
    <definedName name="_UO03P">'XCCY-Benchmarks'!#REF!</definedName>
    <definedName name="_UO05P">'XCCY-Benchmarks'!#REF!</definedName>
    <definedName name="_UO07P">'XCCY-Benchmarks'!#REF!</definedName>
    <definedName name="_UO10P">'XCCY-Benchmarks'!#REF!</definedName>
    <definedName name="_UO15P">'XCCY-Benchmarks'!#REF!</definedName>
    <definedName name="_UO20P">'XCCY-Benchmarks'!#REF!</definedName>
    <definedName name="_UO25P">'XCCY-Benchmarks'!#REF!</definedName>
    <definedName name="_UO30P">'XCCY-Benchmarks'!#REF!</definedName>
    <definedName name="_UO40P">'XCCY-Benchmarks'!#REF!</definedName>
    <definedName name="_UO50P">'XCCY-Benchmarks'!#REF!</definedName>
    <definedName name="DeleteCurvesRange">'XCCY-Benchmarks'!#REF!</definedName>
    <definedName name="E301Z">'XCCY-Benchmarks'!#REF!</definedName>
    <definedName name="E302Z">'XCCY-Benchmarks'!#REF!</definedName>
    <definedName name="E303Z">'XCCY-Benchmarks'!#REF!</definedName>
    <definedName name="E305Z">'XCCY-Benchmarks'!#REF!</definedName>
    <definedName name="E307Z">'XCCY-Benchmarks'!#REF!</definedName>
    <definedName name="E310Z">'XCCY-Benchmarks'!#REF!</definedName>
    <definedName name="E315Z">'XCCY-Benchmarks'!#REF!</definedName>
    <definedName name="E320Z">'XCCY-Benchmarks'!#REF!</definedName>
    <definedName name="E325Z">'XCCY-Benchmarks'!#REF!</definedName>
    <definedName name="E330Z">'XCCY-Benchmarks'!#REF!</definedName>
    <definedName name="E340Z">'XCCY-Benchmarks'!#REF!</definedName>
    <definedName name="E350Z">'XCCY-Benchmarks'!#REF!</definedName>
    <definedName name="E601Z">'XCCY-Benchmarks'!#REF!</definedName>
    <definedName name="E602Z">'XCCY-Benchmarks'!#REF!</definedName>
    <definedName name="E603Z">'XCCY-Benchmarks'!#REF!</definedName>
    <definedName name="E605Z">'XCCY-Benchmarks'!#REF!</definedName>
    <definedName name="E607Z">'XCCY-Benchmarks'!#REF!</definedName>
    <definedName name="E610Z">'XCCY-Benchmarks'!#REF!</definedName>
    <definedName name="E615Z">'XCCY-Benchmarks'!#REF!</definedName>
    <definedName name="E620Z">'XCCY-Benchmarks'!#REF!</definedName>
    <definedName name="E625Z">'XCCY-Benchmarks'!#REF!</definedName>
    <definedName name="E630Z">'XCCY-Benchmarks'!#REF!</definedName>
    <definedName name="E640Z">'XCCY-Benchmarks'!#REF!</definedName>
    <definedName name="E650Z">'XCCY-Benchmarks'!#REF!</definedName>
    <definedName name="EO01Z">'XCCY-Benchmarks'!#REF!</definedName>
    <definedName name="EO02Z">'XCCY-Benchmarks'!#REF!</definedName>
    <definedName name="EO03Z">'XCCY-Benchmarks'!#REF!</definedName>
    <definedName name="EO05Z">'XCCY-Benchmarks'!#REF!</definedName>
    <definedName name="EO07Z">'XCCY-Benchmarks'!#REF!</definedName>
    <definedName name="EO10Z">'XCCY-Benchmarks'!#REF!</definedName>
    <definedName name="EO15Z">'XCCY-Benchmarks'!#REF!</definedName>
    <definedName name="EO20Z">'XCCY-Benchmarks'!#REF!</definedName>
    <definedName name="EO25Z">'XCCY-Benchmarks'!#REF!</definedName>
    <definedName name="EO30Z">'XCCY-Benchmarks'!#REF!</definedName>
    <definedName name="EO40Z">'XCCY-Benchmarks'!#REF!</definedName>
    <definedName name="EO50Z">'XCCY-Benchmarks'!#REF!</definedName>
    <definedName name="EU01Z">'XCCY-Benchmarks'!$AA$10:$AA$11</definedName>
    <definedName name="EU02Z">'XCCY-Benchmarks'!$AA$12</definedName>
    <definedName name="EU03Z">'XCCY-Benchmarks'!$AA$13</definedName>
    <definedName name="EU05Z">'XCCY-Benchmarks'!$AA$14</definedName>
    <definedName name="EU07Z">'XCCY-Benchmarks'!$AA$15</definedName>
    <definedName name="EU10Z">'XCCY-Benchmarks'!$AA$16</definedName>
    <definedName name="EU15Z">'XCCY-Benchmarks'!$AA$17</definedName>
    <definedName name="EU20Z">'XCCY-Benchmarks'!$AA$18</definedName>
    <definedName name="EU25Z">'XCCY-Benchmarks'!$AA$19</definedName>
    <definedName name="EU30Z">'XCCY-Benchmarks'!$AA$20</definedName>
    <definedName name="EU40Z">'XCCY-Benchmarks'!$AA$21</definedName>
    <definedName name="EU50Z">'XCCY-Benchmarks'!$AA$22</definedName>
    <definedName name="U301Z">'XCCY-Benchmarks'!#REF!</definedName>
    <definedName name="U302Z">'XCCY-Benchmarks'!#REF!</definedName>
    <definedName name="U303Z">'XCCY-Benchmarks'!#REF!</definedName>
    <definedName name="U305Z">'XCCY-Benchmarks'!#REF!</definedName>
    <definedName name="U307Z">'XCCY-Benchmarks'!#REF!</definedName>
    <definedName name="U310Z">'XCCY-Benchmarks'!#REF!</definedName>
    <definedName name="U315Z">'XCCY-Benchmarks'!#REF!</definedName>
    <definedName name="U320Z">'XCCY-Benchmarks'!#REF!</definedName>
    <definedName name="U325Z">'XCCY-Benchmarks'!#REF!</definedName>
    <definedName name="U330Z">'XCCY-Benchmarks'!#REF!</definedName>
    <definedName name="U340Z">'XCCY-Benchmarks'!#REF!</definedName>
    <definedName name="U350Z">'XCCY-Benchmarks'!#REF!</definedName>
    <definedName name="U601Z">'XCCY-Benchmarks'!#REF!</definedName>
    <definedName name="U602Z">'XCCY-Benchmarks'!#REF!</definedName>
    <definedName name="U603Z">'XCCY-Benchmarks'!#REF!</definedName>
    <definedName name="U605Z">'XCCY-Benchmarks'!#REF!</definedName>
    <definedName name="U607Z">'XCCY-Benchmarks'!#REF!</definedName>
    <definedName name="U610Z">'XCCY-Benchmarks'!#REF!</definedName>
    <definedName name="U615Z">'XCCY-Benchmarks'!#REF!</definedName>
    <definedName name="U620Z">'XCCY-Benchmarks'!#REF!</definedName>
    <definedName name="U625Z">'XCCY-Benchmarks'!#REF!</definedName>
    <definedName name="U630Z">'XCCY-Benchmarks'!#REF!</definedName>
    <definedName name="U640Z">'XCCY-Benchmarks'!#REF!</definedName>
    <definedName name="U650Z">'XCCY-Benchmarks'!#REF!</definedName>
    <definedName name="UO01Z">'XCCY-Benchmarks'!#REF!</definedName>
    <definedName name="UO02Z">'XCCY-Benchmarks'!#REF!</definedName>
    <definedName name="UO03Z">'XCCY-Benchmarks'!#REF!</definedName>
    <definedName name="UO05Z">'XCCY-Benchmarks'!#REF!</definedName>
    <definedName name="UO07Z">'XCCY-Benchmarks'!#REF!</definedName>
    <definedName name="UO10Z">'XCCY-Benchmarks'!#REF!</definedName>
    <definedName name="UO15Z">'XCCY-Benchmarks'!#REF!</definedName>
    <definedName name="UO20Z">'XCCY-Benchmarks'!#REF!</definedName>
    <definedName name="UO25Z">'XCCY-Benchmarks'!#REF!</definedName>
    <definedName name="UO30Z">'XCCY-Benchmarks'!#REF!</definedName>
    <definedName name="UO40Z">'XCCY-Benchmarks'!#REF!</definedName>
    <definedName name="UO50Z">'XCCY-Benchmarks'!#REF!</definedName>
  </definedNames>
  <calcPr calcId="145621"/>
</workbook>
</file>

<file path=xl/calcChain.xml><?xml version="1.0" encoding="utf-8"?>
<calcChain xmlns="http://schemas.openxmlformats.org/spreadsheetml/2006/main">
  <c r="Q97" i="2" l="1"/>
  <c r="P97" i="2"/>
  <c r="M97" i="2"/>
  <c r="F97" i="2"/>
  <c r="Q96" i="2"/>
  <c r="P96" i="2"/>
  <c r="M96" i="2"/>
  <c r="F96" i="2"/>
  <c r="Q95" i="2"/>
  <c r="P95" i="2"/>
  <c r="M95" i="2"/>
  <c r="F95" i="2"/>
  <c r="Q94" i="2"/>
  <c r="P94" i="2"/>
  <c r="M94" i="2"/>
  <c r="F94" i="2"/>
  <c r="Q93" i="2"/>
  <c r="P93" i="2"/>
  <c r="M93" i="2"/>
  <c r="F93" i="2"/>
  <c r="Q92" i="2"/>
  <c r="P92" i="2"/>
  <c r="M92" i="2"/>
  <c r="F92" i="2"/>
  <c r="Q91" i="2"/>
  <c r="P91" i="2"/>
  <c r="M91" i="2"/>
  <c r="F91" i="2"/>
  <c r="Q90" i="2"/>
  <c r="P90" i="2"/>
  <c r="M90" i="2"/>
  <c r="F90" i="2"/>
  <c r="Q89" i="2"/>
  <c r="P89" i="2"/>
  <c r="M89" i="2"/>
  <c r="F89" i="2"/>
  <c r="Q88" i="2"/>
  <c r="P88" i="2"/>
  <c r="M88" i="2"/>
  <c r="F88" i="2"/>
  <c r="Q87" i="2"/>
  <c r="P87" i="2"/>
  <c r="M87" i="2"/>
  <c r="F87" i="2"/>
  <c r="Q86" i="2"/>
  <c r="P86" i="2"/>
  <c r="M86" i="2"/>
  <c r="F86" i="2"/>
  <c r="Q85" i="2"/>
  <c r="P85" i="2"/>
  <c r="M85" i="2"/>
  <c r="F85" i="2"/>
  <c r="Q84" i="2"/>
  <c r="P84" i="2"/>
  <c r="M84" i="2"/>
  <c r="F84" i="2"/>
  <c r="Q83" i="2"/>
  <c r="P83" i="2"/>
  <c r="M83" i="2"/>
  <c r="F83" i="2"/>
  <c r="Q82" i="2"/>
  <c r="P82" i="2"/>
  <c r="M82" i="2"/>
  <c r="F82" i="2"/>
  <c r="Q81" i="2"/>
  <c r="P81" i="2"/>
  <c r="M81" i="2"/>
  <c r="F81" i="2"/>
  <c r="Q80" i="2"/>
  <c r="P80" i="2"/>
  <c r="M80" i="2"/>
  <c r="F80" i="2"/>
  <c r="Q79" i="2"/>
  <c r="P79" i="2"/>
  <c r="F79" i="2"/>
  <c r="Q78" i="2"/>
  <c r="P78" i="2"/>
  <c r="F78" i="2"/>
  <c r="Q77" i="2"/>
  <c r="P77" i="2"/>
  <c r="F77" i="2"/>
  <c r="Q76" i="2"/>
  <c r="P76" i="2"/>
  <c r="F76" i="2"/>
  <c r="Q75" i="2"/>
  <c r="P75" i="2"/>
  <c r="F75" i="2"/>
  <c r="Q74" i="2"/>
  <c r="P74" i="2"/>
  <c r="F74" i="2"/>
  <c r="Q73" i="2"/>
  <c r="P73" i="2"/>
  <c r="F73" i="2"/>
  <c r="Q72" i="2"/>
  <c r="P72" i="2"/>
  <c r="F72" i="2"/>
  <c r="Q71" i="2"/>
  <c r="P71" i="2"/>
  <c r="F71" i="2"/>
  <c r="Q70" i="2"/>
  <c r="P70" i="2"/>
  <c r="F70" i="2"/>
  <c r="Q69" i="2"/>
  <c r="P69" i="2"/>
  <c r="F69" i="2"/>
  <c r="Q68" i="2"/>
  <c r="P68" i="2"/>
  <c r="F68" i="2"/>
  <c r="Q67" i="2"/>
  <c r="P67" i="2"/>
  <c r="F67" i="2"/>
  <c r="Q66" i="2"/>
  <c r="P66" i="2"/>
  <c r="F66" i="2"/>
  <c r="Q65" i="2"/>
  <c r="P65" i="2"/>
  <c r="F65" i="2"/>
  <c r="Q64" i="2"/>
  <c r="P64" i="2"/>
  <c r="F64" i="2"/>
  <c r="Q63" i="2"/>
  <c r="P63" i="2"/>
  <c r="F63" i="2"/>
  <c r="Q62" i="2"/>
  <c r="P62" i="2"/>
  <c r="F62" i="2"/>
  <c r="Q46" i="2"/>
  <c r="P46" i="2"/>
  <c r="F46" i="2"/>
  <c r="Q45" i="2"/>
  <c r="P45" i="2"/>
  <c r="F45" i="2"/>
  <c r="Q44" i="2"/>
  <c r="P44" i="2"/>
  <c r="F44" i="2"/>
  <c r="Q43" i="2"/>
  <c r="P43" i="2"/>
  <c r="F43" i="2"/>
  <c r="Q42" i="2"/>
  <c r="P42" i="2"/>
  <c r="F42" i="2"/>
  <c r="Q41" i="2"/>
  <c r="P41" i="2"/>
  <c r="F41" i="2"/>
  <c r="Q40" i="2"/>
  <c r="P40" i="2"/>
  <c r="F40" i="2"/>
  <c r="Q39" i="2"/>
  <c r="P39" i="2"/>
  <c r="F39" i="2"/>
  <c r="Q38" i="2"/>
  <c r="P38" i="2"/>
  <c r="F38" i="2"/>
  <c r="Q37" i="2"/>
  <c r="P37" i="2"/>
  <c r="F37" i="2"/>
  <c r="Q36" i="2"/>
  <c r="P36" i="2"/>
  <c r="F36" i="2"/>
  <c r="Q35" i="2"/>
  <c r="P35" i="2"/>
  <c r="F35" i="2"/>
  <c r="Q34" i="2"/>
  <c r="P34" i="2"/>
  <c r="F34" i="2"/>
  <c r="Q33" i="2"/>
  <c r="P33" i="2"/>
  <c r="F33" i="2"/>
  <c r="Q32" i="2"/>
  <c r="P32" i="2"/>
  <c r="F32" i="2"/>
  <c r="Q31" i="2"/>
  <c r="P31" i="2"/>
  <c r="F31" i="2"/>
  <c r="Q30" i="2"/>
  <c r="P30" i="2"/>
  <c r="F30" i="2"/>
  <c r="Q29" i="2"/>
  <c r="P29" i="2"/>
  <c r="F29" i="2"/>
  <c r="AI28" i="2"/>
  <c r="Q28" i="2"/>
  <c r="P28" i="2"/>
  <c r="F28" i="2"/>
  <c r="AI27" i="2"/>
  <c r="Q27" i="2"/>
  <c r="P27" i="2"/>
  <c r="F27" i="2"/>
  <c r="AI26" i="2"/>
  <c r="Q26" i="2"/>
  <c r="P26" i="2"/>
  <c r="F26" i="2"/>
  <c r="AI25" i="2"/>
  <c r="Q25" i="2"/>
  <c r="P25" i="2"/>
  <c r="F25" i="2"/>
  <c r="AI24" i="2"/>
  <c r="Q24" i="2"/>
  <c r="P24" i="2"/>
  <c r="F24" i="2"/>
  <c r="AI23" i="2"/>
  <c r="Q23" i="2"/>
  <c r="P23" i="2"/>
  <c r="F23" i="2"/>
  <c r="Q22" i="2"/>
  <c r="P22" i="2"/>
  <c r="F22" i="2"/>
  <c r="Q21" i="2"/>
  <c r="P21" i="2"/>
  <c r="F21" i="2"/>
  <c r="Q20" i="2"/>
  <c r="P20" i="2"/>
  <c r="F20" i="2"/>
  <c r="Q19" i="2"/>
  <c r="P19" i="2"/>
  <c r="F19" i="2"/>
  <c r="Q18" i="2"/>
  <c r="P18" i="2"/>
  <c r="F18" i="2"/>
  <c r="Q17" i="2"/>
  <c r="P17" i="2"/>
  <c r="F17" i="2"/>
  <c r="Q16" i="2"/>
  <c r="P16" i="2"/>
  <c r="F16" i="2"/>
  <c r="Q15" i="2"/>
  <c r="P15" i="2"/>
  <c r="F15" i="2"/>
  <c r="Q14" i="2"/>
  <c r="P14" i="2"/>
  <c r="F14" i="2"/>
  <c r="Q13" i="2"/>
  <c r="P13" i="2"/>
  <c r="F13" i="2"/>
  <c r="Q12" i="2"/>
  <c r="P12" i="2"/>
  <c r="F12" i="2"/>
  <c r="Q11" i="2"/>
  <c r="P11" i="2"/>
  <c r="F11" i="2"/>
  <c r="J7" i="2"/>
  <c r="F7" i="2"/>
  <c r="M45" i="2" s="1"/>
  <c r="L8" i="7"/>
  <c r="H8" i="7"/>
  <c r="D8" i="7"/>
  <c r="R28" i="2"/>
  <c r="R24" i="2"/>
  <c r="R26" i="2"/>
  <c r="R77" i="2"/>
  <c r="S77" i="2" s="1"/>
  <c r="R73" i="2"/>
  <c r="S73" i="2" s="1"/>
  <c r="R69" i="2"/>
  <c r="S69" i="2" s="1"/>
  <c r="R65" i="2"/>
  <c r="S65" i="2" s="1"/>
  <c r="S26" i="2"/>
  <c r="R25" i="2"/>
  <c r="S25" i="2" s="1"/>
  <c r="R22" i="2"/>
  <c r="S22" i="2" s="1"/>
  <c r="R18" i="2"/>
  <c r="S18" i="2" s="1"/>
  <c r="R14" i="2"/>
  <c r="S14" i="2" s="1"/>
  <c r="R79" i="2"/>
  <c r="S79" i="2" s="1"/>
  <c r="R75" i="2"/>
  <c r="S75" i="2" s="1"/>
  <c r="R71" i="2"/>
  <c r="S71" i="2" s="1"/>
  <c r="R67" i="2"/>
  <c r="S67" i="2" s="1"/>
  <c r="R63" i="2"/>
  <c r="S63" i="2" s="1"/>
  <c r="R20" i="2"/>
  <c r="S20" i="2" s="1"/>
  <c r="R16" i="2"/>
  <c r="S16" i="2" s="1"/>
  <c r="R12" i="2"/>
  <c r="S12" i="2" s="1"/>
  <c r="R23" i="2"/>
  <c r="S23" i="2" s="1"/>
  <c r="R21" i="2"/>
  <c r="S21" i="2" s="1"/>
  <c r="R19" i="2"/>
  <c r="S19" i="2" s="1"/>
  <c r="R17" i="2"/>
  <c r="S17" i="2" s="1"/>
  <c r="R15" i="2"/>
  <c r="S15" i="2" s="1"/>
  <c r="R13" i="2"/>
  <c r="S13" i="2" s="1"/>
  <c r="R11" i="2"/>
  <c r="R78" i="2"/>
  <c r="S78" i="2" s="1"/>
  <c r="R76" i="2"/>
  <c r="S76" i="2" s="1"/>
  <c r="R74" i="2"/>
  <c r="S74" i="2" s="1"/>
  <c r="R72" i="2"/>
  <c r="S72" i="2" s="1"/>
  <c r="R70" i="2"/>
  <c r="S70" i="2" s="1"/>
  <c r="R68" i="2"/>
  <c r="S68" i="2" s="1"/>
  <c r="R66" i="2"/>
  <c r="S66" i="2" s="1"/>
  <c r="R64" i="2"/>
  <c r="S64" i="2" s="1"/>
  <c r="R62" i="2"/>
  <c r="R27" i="2"/>
  <c r="S27" i="2" s="1"/>
  <c r="S24" i="2"/>
  <c r="S28" i="2"/>
  <c r="H4" i="7"/>
  <c r="D4" i="7"/>
  <c r="L4" i="7"/>
  <c r="M2" i="6"/>
  <c r="I2" i="6"/>
  <c r="U2" i="6"/>
  <c r="E2" i="6"/>
  <c r="Q2" i="6"/>
  <c r="D6" i="5"/>
  <c r="C4" i="4"/>
  <c r="E1" i="6"/>
  <c r="Q1" i="6"/>
  <c r="S11" i="2"/>
  <c r="S62" i="2"/>
  <c r="N97" i="2" l="1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J58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M30" i="2"/>
  <c r="M32" i="2"/>
  <c r="M34" i="2"/>
  <c r="M36" i="2"/>
  <c r="M38" i="2"/>
  <c r="M40" i="2"/>
  <c r="M42" i="2"/>
  <c r="M44" i="2"/>
  <c r="M46" i="2"/>
  <c r="F58" i="2"/>
  <c r="M29" i="2"/>
  <c r="M31" i="2"/>
  <c r="M33" i="2"/>
  <c r="M35" i="2"/>
  <c r="M37" i="2"/>
  <c r="M39" i="2"/>
  <c r="M41" i="2"/>
  <c r="M43" i="2"/>
  <c r="R97" i="2"/>
  <c r="S97" i="2" s="1"/>
  <c r="R93" i="2"/>
  <c r="S93" i="2" s="1"/>
  <c r="R89" i="2"/>
  <c r="S89" i="2" s="1"/>
  <c r="R85" i="2"/>
  <c r="S85" i="2" s="1"/>
  <c r="R81" i="2"/>
  <c r="S81" i="2" s="1"/>
  <c r="R45" i="2"/>
  <c r="S45" i="2" s="1"/>
  <c r="R36" i="2"/>
  <c r="S36" i="2" s="1"/>
  <c r="R44" i="2"/>
  <c r="S44" i="2" s="1"/>
  <c r="R31" i="2"/>
  <c r="S31" i="2" s="1"/>
  <c r="R39" i="2"/>
  <c r="S39" i="2" s="1"/>
  <c r="R96" i="2"/>
  <c r="S96" i="2" s="1"/>
  <c r="R92" i="2"/>
  <c r="S92" i="2" s="1"/>
  <c r="R88" i="2"/>
  <c r="S88" i="2" s="1"/>
  <c r="R84" i="2"/>
  <c r="S84" i="2" s="1"/>
  <c r="R80" i="2"/>
  <c r="R30" i="2"/>
  <c r="S30" i="2" s="1"/>
  <c r="R38" i="2"/>
  <c r="S38" i="2" s="1"/>
  <c r="R46" i="2"/>
  <c r="S46" i="2" s="1"/>
  <c r="R33" i="2"/>
  <c r="S33" i="2" s="1"/>
  <c r="R41" i="2"/>
  <c r="S41" i="2" s="1"/>
  <c r="R95" i="2"/>
  <c r="S95" i="2" s="1"/>
  <c r="R91" i="2"/>
  <c r="S91" i="2" s="1"/>
  <c r="R87" i="2"/>
  <c r="S87" i="2" s="1"/>
  <c r="R83" i="2"/>
  <c r="S83" i="2" s="1"/>
  <c r="R32" i="2"/>
  <c r="S32" i="2" s="1"/>
  <c r="R40" i="2"/>
  <c r="S40" i="2" s="1"/>
  <c r="R35" i="2"/>
  <c r="S35" i="2" s="1"/>
  <c r="R43" i="2"/>
  <c r="S43" i="2" s="1"/>
  <c r="R94" i="2"/>
  <c r="S94" i="2" s="1"/>
  <c r="R90" i="2"/>
  <c r="S90" i="2" s="1"/>
  <c r="R86" i="2"/>
  <c r="S86" i="2" s="1"/>
  <c r="R82" i="2"/>
  <c r="S82" i="2" s="1"/>
  <c r="R34" i="2"/>
  <c r="S34" i="2" s="1"/>
  <c r="R42" i="2"/>
  <c r="S42" i="2" s="1"/>
  <c r="R29" i="2"/>
  <c r="R37" i="2"/>
  <c r="S37" i="2" s="1"/>
  <c r="V60" i="2"/>
  <c r="S80" i="2"/>
  <c r="V9" i="2"/>
  <c r="S29" i="2"/>
  <c r="X61" i="2" a="1"/>
  <c r="V61" i="2"/>
  <c r="Y61" i="2" a="1"/>
  <c r="V10" i="2"/>
  <c r="Y10" i="2" a="1"/>
  <c r="X10" i="2" a="1"/>
  <c r="X45" i="2" l="1"/>
  <c r="X41" i="2"/>
  <c r="X37" i="2"/>
  <c r="X33" i="2"/>
  <c r="X29" i="2"/>
  <c r="X25" i="2"/>
  <c r="X21" i="2"/>
  <c r="X17" i="2"/>
  <c r="X13" i="2"/>
  <c r="X43" i="2"/>
  <c r="X39" i="2"/>
  <c r="X35" i="2"/>
  <c r="X31" i="2"/>
  <c r="X27" i="2"/>
  <c r="X23" i="2"/>
  <c r="X19" i="2"/>
  <c r="X15" i="2"/>
  <c r="X11" i="2"/>
  <c r="X42" i="2"/>
  <c r="X34" i="2"/>
  <c r="X26" i="2"/>
  <c r="X18" i="2"/>
  <c r="X10" i="2"/>
  <c r="X32" i="2"/>
  <c r="X38" i="2"/>
  <c r="X30" i="2"/>
  <c r="X22" i="2"/>
  <c r="X14" i="2"/>
  <c r="X44" i="2"/>
  <c r="X36" i="2"/>
  <c r="X28" i="2"/>
  <c r="X20" i="2"/>
  <c r="X12" i="2"/>
  <c r="X40" i="2"/>
  <c r="X24" i="2"/>
  <c r="X16" i="2"/>
  <c r="Y43" i="2"/>
  <c r="AB43" i="2" s="1"/>
  <c r="Y39" i="2"/>
  <c r="AB39" i="2" s="1"/>
  <c r="Y35" i="2"/>
  <c r="AB35" i="2" s="1"/>
  <c r="Y31" i="2"/>
  <c r="AB31" i="2" s="1"/>
  <c r="AB128" i="2" s="1"/>
  <c r="Y27" i="2"/>
  <c r="AB27" i="2" s="1"/>
  <c r="Y23" i="2"/>
  <c r="AB23" i="2" s="1"/>
  <c r="Y19" i="2"/>
  <c r="AB19" i="2" s="1"/>
  <c r="Y15" i="2"/>
  <c r="AB15" i="2" s="1"/>
  <c r="AB112" i="2" s="1"/>
  <c r="Y11" i="2"/>
  <c r="AB11" i="2" s="1"/>
  <c r="Y45" i="2"/>
  <c r="AB45" i="2" s="1"/>
  <c r="AB142" i="2" s="1"/>
  <c r="Y40" i="2"/>
  <c r="AB40" i="2" s="1"/>
  <c r="Y34" i="2"/>
  <c r="AB34" i="2" s="1"/>
  <c r="Y29" i="2"/>
  <c r="AB29" i="2" s="1"/>
  <c r="Y24" i="2"/>
  <c r="AB24" i="2" s="1"/>
  <c r="Y18" i="2"/>
  <c r="AB18" i="2" s="1"/>
  <c r="AB115" i="2" s="1"/>
  <c r="Y13" i="2"/>
  <c r="AB13" i="2" s="1"/>
  <c r="AB110" i="2" s="1"/>
  <c r="Y42" i="2"/>
  <c r="AB42" i="2" s="1"/>
  <c r="Y37" i="2"/>
  <c r="AB37" i="2" s="1"/>
  <c r="Y32" i="2"/>
  <c r="AB32" i="2" s="1"/>
  <c r="AB129" i="2" s="1"/>
  <c r="Y26" i="2"/>
  <c r="AB26" i="2" s="1"/>
  <c r="AB123" i="2" s="1"/>
  <c r="Y21" i="2"/>
  <c r="AB21" i="2" s="1"/>
  <c r="Y16" i="2"/>
  <c r="AB16" i="2" s="1"/>
  <c r="Y10" i="2"/>
  <c r="AB10" i="2" s="1"/>
  <c r="AB107" i="2" s="1"/>
  <c r="Y36" i="2"/>
  <c r="AB36" i="2" s="1"/>
  <c r="Y25" i="2"/>
  <c r="AB25" i="2" s="1"/>
  <c r="Y14" i="2"/>
  <c r="AB14" i="2" s="1"/>
  <c r="Y41" i="2"/>
  <c r="AB41" i="2" s="1"/>
  <c r="AB138" i="2" s="1"/>
  <c r="Y30" i="2"/>
  <c r="AB30" i="2" s="1"/>
  <c r="AB127" i="2" s="1"/>
  <c r="Y20" i="2"/>
  <c r="AB20" i="2" s="1"/>
  <c r="Y38" i="2"/>
  <c r="AB38" i="2" s="1"/>
  <c r="Y28" i="2"/>
  <c r="AB28" i="2" s="1"/>
  <c r="AB125" i="2" s="1"/>
  <c r="Y17" i="2"/>
  <c r="AB17" i="2" s="1"/>
  <c r="Y44" i="2"/>
  <c r="AB44" i="2" s="1"/>
  <c r="Y33" i="2"/>
  <c r="AB33" i="2" s="1"/>
  <c r="Y22" i="2"/>
  <c r="AB22" i="2" s="1"/>
  <c r="Y12" i="2"/>
  <c r="AB12" i="2" s="1"/>
  <c r="AB109" i="2" s="1"/>
  <c r="Y96" i="2"/>
  <c r="AB96" i="2" s="1"/>
  <c r="Y92" i="2"/>
  <c r="AB92" i="2" s="1"/>
  <c r="Y88" i="2"/>
  <c r="AB88" i="2" s="1"/>
  <c r="Y84" i="2"/>
  <c r="AB84" i="2" s="1"/>
  <c r="Y80" i="2"/>
  <c r="AB80" i="2" s="1"/>
  <c r="Y76" i="2"/>
  <c r="AB76" i="2" s="1"/>
  <c r="Y72" i="2"/>
  <c r="AB72" i="2" s="1"/>
  <c r="Y68" i="2"/>
  <c r="AB68" i="2" s="1"/>
  <c r="Y64" i="2"/>
  <c r="AB64" i="2" s="1"/>
  <c r="Y94" i="2"/>
  <c r="AB94" i="2" s="1"/>
  <c r="Y90" i="2"/>
  <c r="AB90" i="2" s="1"/>
  <c r="Y86" i="2"/>
  <c r="AB86" i="2" s="1"/>
  <c r="Y82" i="2"/>
  <c r="AB82" i="2" s="1"/>
  <c r="Y78" i="2"/>
  <c r="AB78" i="2" s="1"/>
  <c r="Y74" i="2"/>
  <c r="AB74" i="2" s="1"/>
  <c r="Y70" i="2"/>
  <c r="AB70" i="2" s="1"/>
  <c r="Y66" i="2"/>
  <c r="AB66" i="2" s="1"/>
  <c r="Y62" i="2"/>
  <c r="AB62" i="2" s="1"/>
  <c r="Y95" i="2"/>
  <c r="AB95" i="2" s="1"/>
  <c r="Y87" i="2"/>
  <c r="AB87" i="2" s="1"/>
  <c r="Y79" i="2"/>
  <c r="AB79" i="2" s="1"/>
  <c r="Y71" i="2"/>
  <c r="AB71" i="2" s="1"/>
  <c r="Y63" i="2"/>
  <c r="AB63" i="2" s="1"/>
  <c r="Y91" i="2"/>
  <c r="AB91" i="2" s="1"/>
  <c r="Y83" i="2"/>
  <c r="AB83" i="2" s="1"/>
  <c r="Y75" i="2"/>
  <c r="AB75" i="2" s="1"/>
  <c r="Y67" i="2"/>
  <c r="AB67" i="2" s="1"/>
  <c r="Y85" i="2"/>
  <c r="AB85" i="2" s="1"/>
  <c r="Y69" i="2"/>
  <c r="AB69" i="2" s="1"/>
  <c r="Y81" i="2"/>
  <c r="AB81" i="2" s="1"/>
  <c r="Y65" i="2"/>
  <c r="AB65" i="2" s="1"/>
  <c r="Y93" i="2"/>
  <c r="AB93" i="2" s="1"/>
  <c r="Y77" i="2"/>
  <c r="AB77" i="2" s="1"/>
  <c r="Y61" i="2"/>
  <c r="AB61" i="2" s="1"/>
  <c r="Y89" i="2"/>
  <c r="AB89" i="2" s="1"/>
  <c r="Y73" i="2"/>
  <c r="AB73" i="2" s="1"/>
  <c r="X93" i="2"/>
  <c r="X89" i="2"/>
  <c r="X85" i="2"/>
  <c r="X81" i="2"/>
  <c r="X77" i="2"/>
  <c r="X73" i="2"/>
  <c r="X69" i="2"/>
  <c r="X65" i="2"/>
  <c r="X61" i="2"/>
  <c r="X95" i="2"/>
  <c r="X91" i="2"/>
  <c r="X87" i="2"/>
  <c r="X83" i="2"/>
  <c r="X79" i="2"/>
  <c r="X75" i="2"/>
  <c r="X71" i="2"/>
  <c r="X67" i="2"/>
  <c r="X63" i="2"/>
  <c r="X92" i="2"/>
  <c r="X84" i="2"/>
  <c r="X76" i="2"/>
  <c r="X68" i="2"/>
  <c r="X96" i="2"/>
  <c r="X88" i="2"/>
  <c r="X80" i="2"/>
  <c r="X72" i="2"/>
  <c r="X64" i="2"/>
  <c r="X90" i="2"/>
  <c r="X74" i="2"/>
  <c r="X86" i="2"/>
  <c r="X70" i="2"/>
  <c r="X82" i="2"/>
  <c r="X66" i="2"/>
  <c r="X94" i="2"/>
  <c r="X78" i="2"/>
  <c r="X62" i="2"/>
  <c r="AD26" i="2"/>
  <c r="AF26" i="2"/>
  <c r="AE26" i="2"/>
  <c r="AD25" i="2"/>
  <c r="AE25" i="2"/>
  <c r="AF25" i="2"/>
  <c r="AD27" i="2"/>
  <c r="AE27" i="2"/>
  <c r="AF27" i="2"/>
  <c r="AD23" i="2"/>
  <c r="AE23" i="2"/>
  <c r="AF23" i="2"/>
  <c r="AD28" i="2"/>
  <c r="AF28" i="2"/>
  <c r="AE28" i="2"/>
  <c r="AD24" i="2"/>
  <c r="AF24" i="2"/>
  <c r="AE24" i="2"/>
  <c r="AG24" i="2" l="1"/>
  <c r="AG28" i="2"/>
  <c r="AG23" i="2"/>
  <c r="AG27" i="2"/>
  <c r="AG25" i="2"/>
  <c r="AG26" i="2"/>
  <c r="AB114" i="2"/>
  <c r="AB133" i="2"/>
  <c r="AB131" i="2"/>
  <c r="AB119" i="2"/>
  <c r="AB137" i="2"/>
  <c r="AB116" i="2"/>
  <c r="AB132" i="2"/>
  <c r="AB130" i="2"/>
  <c r="AB135" i="2"/>
  <c r="AB111" i="2"/>
  <c r="AB113" i="2"/>
  <c r="AB134" i="2"/>
  <c r="AB121" i="2"/>
  <c r="AB120" i="2"/>
  <c r="AB136" i="2"/>
  <c r="AB141" i="2"/>
  <c r="AB117" i="2"/>
  <c r="AB122" i="2"/>
  <c r="AB118" i="2"/>
  <c r="AB139" i="2"/>
  <c r="AB126" i="2"/>
  <c r="AB108" i="2"/>
  <c r="AB124" i="2"/>
  <c r="AB140" i="2"/>
</calcChain>
</file>

<file path=xl/comments1.xml><?xml version="1.0" encoding="utf-8"?>
<comments xmlns="http://schemas.openxmlformats.org/spreadsheetml/2006/main">
  <authors>
    <author>Ferdinando Ametrano</author>
  </authors>
  <commentList>
    <comment ref="N29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0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1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2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3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4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5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6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7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8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39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40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0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0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0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0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0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1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1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1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1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1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2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2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2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2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2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3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3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3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3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3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4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4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4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4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4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5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5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5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5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5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6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6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6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6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6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7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7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7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7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7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8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8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8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8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8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89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89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89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89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89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90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90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90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90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90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J91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K91" authorId="0">
      <text>
        <r>
          <rPr>
            <sz val="8"/>
            <color indexed="81"/>
            <rFont val="Tahoma"/>
            <family val="2"/>
          </rPr>
          <t>fixed leg convention (e.g. Unadjusted)</t>
        </r>
      </text>
    </comment>
    <comment ref="L91" authorId="0">
      <text>
        <r>
          <rPr>
            <sz val="8"/>
            <color indexed="81"/>
            <rFont val="Tahoma"/>
            <family val="2"/>
          </rPr>
          <t>day counter (e.g. Actual/360)</t>
        </r>
      </text>
    </comment>
    <comment ref="M91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N91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</commentList>
</comments>
</file>

<file path=xl/sharedStrings.xml><?xml version="1.0" encoding="utf-8"?>
<sst xmlns="http://schemas.openxmlformats.org/spreadsheetml/2006/main" count="704" uniqueCount="108">
  <si>
    <t>Quote</t>
  </si>
  <si>
    <t>RateHelpers</t>
  </si>
  <si>
    <t>Yield Curve Stripping</t>
  </si>
  <si>
    <t>Resulting Curve</t>
  </si>
  <si>
    <t>Base</t>
  </si>
  <si>
    <t>Period</t>
  </si>
  <si>
    <t>Par</t>
  </si>
  <si>
    <t>ObjectID</t>
  </si>
  <si>
    <t>Calendar</t>
  </si>
  <si>
    <t>Convention</t>
  </si>
  <si>
    <t>Error</t>
  </si>
  <si>
    <t>YieldCurve</t>
  </si>
  <si>
    <t>Dates</t>
  </si>
  <si>
    <t>Values</t>
  </si>
  <si>
    <t>Zshift</t>
  </si>
  <si>
    <t>ShZero</t>
  </si>
  <si>
    <t>Tenor</t>
  </si>
  <si>
    <t>Shift</t>
  </si>
  <si>
    <t>FW Start</t>
  </si>
  <si>
    <t>Swaps</t>
  </si>
  <si>
    <t>0D</t>
  </si>
  <si>
    <t>2Y</t>
  </si>
  <si>
    <t>NDays (advance)</t>
  </si>
  <si>
    <t>3Y</t>
  </si>
  <si>
    <t>TARGET</t>
  </si>
  <si>
    <t>5Y</t>
  </si>
  <si>
    <t>DCC</t>
  </si>
  <si>
    <t>Actual/365 (Fixed)</t>
  </si>
  <si>
    <t>7Y</t>
  </si>
  <si>
    <t>Permanent</t>
  </si>
  <si>
    <t>10Y</t>
  </si>
  <si>
    <t>Jumps</t>
  </si>
  <si>
    <t>Trigger</t>
  </si>
  <si>
    <t>15Y</t>
  </si>
  <si>
    <t>JumpDates</t>
  </si>
  <si>
    <t>OverWrite</t>
  </si>
  <si>
    <t>20Y</t>
  </si>
  <si>
    <t>Accuracy</t>
  </si>
  <si>
    <t>25Y</t>
  </si>
  <si>
    <t>Traits</t>
  </si>
  <si>
    <t>ZeroYield</t>
  </si>
  <si>
    <t>30Y</t>
  </si>
  <si>
    <t>Interpolator</t>
  </si>
  <si>
    <t>Linear</t>
  </si>
  <si>
    <t>40Y</t>
  </si>
  <si>
    <t>50Y</t>
  </si>
  <si>
    <t>Target</t>
  </si>
  <si>
    <t>SpreadOnRecLeg</t>
  </si>
  <si>
    <t>Following</t>
  </si>
  <si>
    <t>London stock exchange</t>
  </si>
  <si>
    <t>3M USD Libor</t>
  </si>
  <si>
    <t>3M Euribor</t>
  </si>
  <si>
    <t>FXResetable</t>
  </si>
  <si>
    <t>EUR-XCYBasis-Curve-Par</t>
  </si>
  <si>
    <t>EUR XCY Basis Curve (ohne FX Reset)</t>
  </si>
  <si>
    <t>EUR-XCYBasisResetable-Curve-Par</t>
  </si>
  <si>
    <t>Variance (BP)</t>
  </si>
  <si>
    <t>Variance resulting zero rates [w/o - w/] FX reset</t>
  </si>
  <si>
    <t>Pay Index</t>
  </si>
  <si>
    <t>Rec Index</t>
  </si>
  <si>
    <t>Pay Discount</t>
  </si>
  <si>
    <t>6M</t>
  </si>
  <si>
    <t>3M</t>
  </si>
  <si>
    <t>EUR XCY Basis Curve (mit FX Reset)</t>
  </si>
  <si>
    <t>USD</t>
  </si>
  <si>
    <t>Name</t>
  </si>
  <si>
    <t>Euribor3M</t>
  </si>
  <si>
    <t>Euribor6M</t>
  </si>
  <si>
    <t>Currency</t>
  </si>
  <si>
    <t>EUR</t>
  </si>
  <si>
    <t>TraitsID</t>
  </si>
  <si>
    <t>EUR_OIS</t>
  </si>
  <si>
    <t>Discount</t>
  </si>
  <si>
    <t>LogLinear</t>
  </si>
  <si>
    <t>EUR_3M</t>
  </si>
  <si>
    <t>EUR_6M</t>
  </si>
  <si>
    <t>USDIbor3M</t>
  </si>
  <si>
    <t>USD_OIS</t>
  </si>
  <si>
    <t>USD_3M</t>
  </si>
  <si>
    <t>UnitedStates::NYSE</t>
  </si>
  <si>
    <t>4Y</t>
  </si>
  <si>
    <t>6Y</t>
  </si>
  <si>
    <t>8Y</t>
  </si>
  <si>
    <t>9Y</t>
  </si>
  <si>
    <t>12Y</t>
  </si>
  <si>
    <t>60Y</t>
  </si>
  <si>
    <t>70Y</t>
  </si>
  <si>
    <t>1D</t>
  </si>
  <si>
    <t>2D</t>
  </si>
  <si>
    <t>1W</t>
  </si>
  <si>
    <t>2W</t>
  </si>
  <si>
    <t>1M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</si>
  <si>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</si>
  <si>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</si>
  <si>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</si>
  <si>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</si>
  <si>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</si>
  <si>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</si>
  <si>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</si>
  <si>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</si>
  <si>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</si>
  <si>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15M</t>
  </si>
  <si>
    <t>18M</t>
  </si>
  <si>
    <t>FX-Spot</t>
  </si>
  <si>
    <t>Rec Discount</t>
  </si>
  <si>
    <t>Xccy</t>
  </si>
  <si>
    <t>Eonia</t>
  </si>
  <si>
    <t>FedFund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</si>
</sst>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%"/>
    <numFmt numFmtId="166" formatCode="0.0000%"/>
    <numFmt numFmtId="167" formatCode="0.0"/>
    <numFmt numFmtId="168" formatCode="#,##0.00000"/>
  </numFmts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sz val="10"/>
      <color indexed="8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b/>
      <sz val="10"/>
      <color indexed="17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0"/>
      <color indexed="12"/>
      <name val="Arial"/>
      <family val="2"/>
    </font>
    <font>
      <sz val="8"/>
      <color indexed="81"/>
      <name val="Tahoma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indexed="9"/>
      <name val="Calibri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7" fillId="0" borderId="0">
      <alignment horizontal="left" wrapText="1"/>
    </xf>
    <xf numFmtId="9" fontId="7" fillId="0" borderId="0" applyFont="0" applyFill="0" applyBorder="0" applyAlignment="0" applyProtection="0"/>
    <xf numFmtId="0" fontId="20" fillId="10" borderId="0" applyNumberFormat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3" fillId="4" borderId="1" xfId="0" applyFont="1" applyFill="1" applyBorder="1"/>
    <xf numFmtId="0" fontId="8" fillId="0" borderId="1" xfId="0" applyFont="1" applyBorder="1"/>
    <xf numFmtId="0" fontId="3" fillId="0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14" fontId="10" fillId="0" borderId="2" xfId="0" applyNumberFormat="1" applyFont="1" applyBorder="1"/>
    <xf numFmtId="14" fontId="10" fillId="0" borderId="7" xfId="0" applyNumberFormat="1" applyFont="1" applyBorder="1"/>
    <xf numFmtId="14" fontId="10" fillId="0" borderId="6" xfId="0" applyNumberFormat="1" applyFont="1" applyBorder="1"/>
    <xf numFmtId="165" fontId="10" fillId="0" borderId="2" xfId="1" applyNumberFormat="1" applyFont="1" applyBorder="1"/>
    <xf numFmtId="165" fontId="10" fillId="0" borderId="7" xfId="1" applyNumberFormat="1" applyFont="1" applyBorder="1"/>
    <xf numFmtId="165" fontId="10" fillId="0" borderId="6" xfId="1" applyNumberFormat="1" applyFont="1" applyBorder="1"/>
    <xf numFmtId="164" fontId="6" fillId="0" borderId="7" xfId="0" applyNumberFormat="1" applyFont="1" applyFill="1" applyBorder="1" applyAlignment="1">
      <alignment horizontal="center"/>
    </xf>
    <xf numFmtId="165" fontId="12" fillId="0" borderId="7" xfId="1" applyNumberFormat="1" applyFont="1" applyBorder="1"/>
    <xf numFmtId="166" fontId="12" fillId="0" borderId="2" xfId="1" applyNumberFormat="1" applyFont="1" applyFill="1" applyBorder="1" applyAlignment="1"/>
    <xf numFmtId="0" fontId="11" fillId="0" borderId="2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3" fillId="0" borderId="2" xfId="0" applyFont="1" applyBorder="1"/>
    <xf numFmtId="0" fontId="6" fillId="0" borderId="2" xfId="0" applyFont="1" applyBorder="1" applyAlignment="1">
      <alignment horizontal="right"/>
    </xf>
    <xf numFmtId="0" fontId="11" fillId="0" borderId="7" xfId="0" applyFont="1" applyFill="1" applyBorder="1" applyAlignment="1">
      <alignment horizontal="center"/>
    </xf>
    <xf numFmtId="166" fontId="12" fillId="0" borderId="7" xfId="1" applyNumberFormat="1" applyFont="1" applyFill="1" applyBorder="1" applyAlignment="1"/>
    <xf numFmtId="0" fontId="6" fillId="0" borderId="7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0" borderId="7" xfId="0" applyFont="1" applyBorder="1" applyAlignment="1">
      <alignment horizontal="right"/>
    </xf>
    <xf numFmtId="14" fontId="7" fillId="2" borderId="7" xfId="0" applyNumberFormat="1" applyFont="1" applyFill="1" applyBorder="1" applyAlignment="1">
      <alignment horizontal="right"/>
    </xf>
    <xf numFmtId="0" fontId="6" fillId="0" borderId="7" xfId="0" applyFont="1" applyFill="1" applyBorder="1" applyAlignment="1">
      <alignment horizontal="right"/>
    </xf>
    <xf numFmtId="0" fontId="3" fillId="0" borderId="6" xfId="0" applyFont="1" applyBorder="1"/>
    <xf numFmtId="0" fontId="6" fillId="0" borderId="6" xfId="0" applyFont="1" applyBorder="1" applyAlignment="1">
      <alignment horizontal="right"/>
    </xf>
    <xf numFmtId="0" fontId="3" fillId="0" borderId="7" xfId="0" applyFont="1" applyFill="1" applyBorder="1"/>
    <xf numFmtId="166" fontId="12" fillId="0" borderId="6" xfId="1" applyNumberFormat="1" applyFont="1" applyFill="1" applyBorder="1" applyAlignment="1"/>
    <xf numFmtId="0" fontId="11" fillId="0" borderId="6" xfId="0" applyFont="1" applyFill="1" applyBorder="1" applyAlignment="1">
      <alignment horizontal="center"/>
    </xf>
    <xf numFmtId="164" fontId="6" fillId="0" borderId="6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165" fontId="12" fillId="0" borderId="6" xfId="1" applyNumberFormat="1" applyFont="1" applyBorder="1"/>
    <xf numFmtId="165" fontId="12" fillId="0" borderId="2" xfId="1" applyNumberFormat="1" applyFont="1" applyBorder="1"/>
    <xf numFmtId="0" fontId="10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2" fillId="0" borderId="1" xfId="0" applyFont="1" applyBorder="1"/>
    <xf numFmtId="0" fontId="13" fillId="5" borderId="1" xfId="0" applyFont="1" applyFill="1" applyBorder="1"/>
    <xf numFmtId="0" fontId="14" fillId="0" borderId="2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14" fillId="0" borderId="6" xfId="0" applyFont="1" applyFill="1" applyBorder="1" applyAlignment="1">
      <alignment horizontal="left"/>
    </xf>
    <xf numFmtId="167" fontId="12" fillId="0" borderId="2" xfId="1" applyNumberFormat="1" applyFont="1" applyBorder="1"/>
    <xf numFmtId="167" fontId="12" fillId="0" borderId="7" xfId="1" applyNumberFormat="1" applyFont="1" applyBorder="1"/>
    <xf numFmtId="167" fontId="12" fillId="0" borderId="6" xfId="1" applyNumberFormat="1" applyFont="1" applyBorder="1"/>
    <xf numFmtId="0" fontId="16" fillId="5" borderId="0" xfId="0" applyFont="1" applyFill="1"/>
    <xf numFmtId="0" fontId="2" fillId="5" borderId="0" xfId="0" applyFont="1" applyFill="1"/>
    <xf numFmtId="0" fontId="17" fillId="6" borderId="11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9" fillId="8" borderId="8" xfId="0" applyFont="1" applyFill="1" applyBorder="1"/>
    <xf numFmtId="0" fontId="17" fillId="0" borderId="8" xfId="0" applyFont="1" applyBorder="1" applyAlignment="1">
      <alignment horizontal="right"/>
    </xf>
    <xf numFmtId="0" fontId="19" fillId="8" borderId="9" xfId="0" applyFont="1" applyFill="1" applyBorder="1"/>
    <xf numFmtId="0" fontId="17" fillId="0" borderId="9" xfId="0" applyFont="1" applyBorder="1" applyAlignment="1">
      <alignment horizontal="right"/>
    </xf>
    <xf numFmtId="0" fontId="19" fillId="8" borderId="10" xfId="0" applyFont="1" applyFill="1" applyBorder="1"/>
    <xf numFmtId="0" fontId="17" fillId="0" borderId="10" xfId="0" applyFont="1" applyBorder="1" applyAlignment="1">
      <alignment horizontal="right"/>
    </xf>
    <xf numFmtId="0" fontId="18" fillId="9" borderId="8" xfId="0" applyFont="1" applyFill="1" applyBorder="1"/>
    <xf numFmtId="0" fontId="18" fillId="9" borderId="9" xfId="0" applyFont="1" applyFill="1" applyBorder="1"/>
    <xf numFmtId="0" fontId="18" fillId="9" borderId="10" xfId="0" applyFont="1" applyFill="1" applyBorder="1"/>
    <xf numFmtId="0" fontId="18" fillId="9" borderId="11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14" fontId="0" fillId="0" borderId="12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6" borderId="11" xfId="0" applyFill="1" applyBorder="1" applyAlignment="1">
      <alignment horizontal="center"/>
    </xf>
    <xf numFmtId="14" fontId="18" fillId="9" borderId="11" xfId="0" applyNumberFormat="1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10" fillId="0" borderId="7" xfId="1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12" fillId="0" borderId="2" xfId="1" applyNumberFormat="1" applyFont="1" applyFill="1" applyBorder="1" applyAlignment="1"/>
    <xf numFmtId="0" fontId="12" fillId="0" borderId="7" xfId="1" applyNumberFormat="1" applyFont="1" applyFill="1" applyBorder="1" applyAlignment="1"/>
    <xf numFmtId="0" fontId="12" fillId="0" borderId="6" xfId="1" applyNumberFormat="1" applyFont="1" applyFill="1" applyBorder="1" applyAlignment="1"/>
    <xf numFmtId="164" fontId="12" fillId="0" borderId="2" xfId="1" applyNumberFormat="1" applyFont="1" applyFill="1" applyBorder="1" applyAlignment="1"/>
    <xf numFmtId="164" fontId="12" fillId="0" borderId="7" xfId="1" applyNumberFormat="1" applyFont="1" applyFill="1" applyBorder="1" applyAlignment="1"/>
    <xf numFmtId="164" fontId="12" fillId="0" borderId="6" xfId="1" applyNumberFormat="1" applyFont="1" applyFill="1" applyBorder="1" applyAlignment="1"/>
    <xf numFmtId="167" fontId="12" fillId="0" borderId="0" xfId="1" applyNumberFormat="1" applyFont="1" applyBorder="1"/>
    <xf numFmtId="14" fontId="20" fillId="0" borderId="12" xfId="5" applyNumberFormat="1" applyFill="1" applyBorder="1" applyAlignment="1">
      <alignment horizontal="center"/>
    </xf>
    <xf numFmtId="168" fontId="20" fillId="0" borderId="13" xfId="5" applyNumberFormat="1" applyFill="1" applyBorder="1" applyAlignment="1">
      <alignment horizontal="center"/>
    </xf>
    <xf numFmtId="14" fontId="20" fillId="0" borderId="14" xfId="5" applyNumberFormat="1" applyFill="1" applyBorder="1" applyAlignment="1">
      <alignment horizontal="center"/>
    </xf>
    <xf numFmtId="168" fontId="20" fillId="0" borderId="15" xfId="5" applyNumberFormat="1" applyFill="1" applyBorder="1" applyAlignment="1">
      <alignment horizontal="center"/>
    </xf>
    <xf numFmtId="14" fontId="20" fillId="0" borderId="16" xfId="5" applyNumberFormat="1" applyFill="1" applyBorder="1" applyAlignment="1">
      <alignment horizontal="center"/>
    </xf>
    <xf numFmtId="168" fontId="20" fillId="0" borderId="17" xfId="5" applyNumberFormat="1" applyFill="1" applyBorder="1" applyAlignment="1">
      <alignment horizontal="center"/>
    </xf>
    <xf numFmtId="165" fontId="2" fillId="0" borderId="0" xfId="0" applyNumberFormat="1" applyFont="1"/>
    <xf numFmtId="0" fontId="2" fillId="0" borderId="0" xfId="0" applyFont="1" applyBorder="1"/>
    <xf numFmtId="0" fontId="2" fillId="0" borderId="0" xfId="0" applyNumberFormat="1" applyFont="1" applyBorder="1"/>
    <xf numFmtId="1" fontId="2" fillId="0" borderId="0" xfId="0" applyNumberFormat="1" applyFont="1" applyBorder="1"/>
    <xf numFmtId="165" fontId="10" fillId="0" borderId="0" xfId="1" applyNumberFormat="1" applyFont="1" applyBorder="1"/>
  </cellXfs>
  <cellStyles count="6">
    <cellStyle name="Bad" xfId="5" builtinId="27"/>
    <cellStyle name="Normal" xfId="0" builtinId="0"/>
    <cellStyle name="Normal 2 2" xfId="2"/>
    <cellStyle name="Normal 4" xfId="3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819160197124878E-2"/>
          <c:y val="2.8252405949256341E-2"/>
          <c:w val="0.88063696358730115"/>
          <c:h val="0.677966608340624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'XCCY-Benchmarks'!$X$10:$X$45</c:f>
              <c:numCache>
                <c:formatCode>m/d/yyyy</c:formatCode>
                <c:ptCount val="36"/>
                <c:pt idx="0">
                  <c:v>42339</c:v>
                </c:pt>
                <c:pt idx="1">
                  <c:v>42340</c:v>
                </c:pt>
                <c:pt idx="2">
                  <c:v>42341</c:v>
                </c:pt>
                <c:pt idx="3">
                  <c:v>42346</c:v>
                </c:pt>
                <c:pt idx="4">
                  <c:v>42353</c:v>
                </c:pt>
                <c:pt idx="5">
                  <c:v>42373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42493</c:v>
                </c:pt>
                <c:pt idx="10">
                  <c:v>42522</c:v>
                </c:pt>
                <c:pt idx="11">
                  <c:v>42552</c:v>
                </c:pt>
                <c:pt idx="12">
                  <c:v>42583</c:v>
                </c:pt>
                <c:pt idx="13">
                  <c:v>42614</c:v>
                </c:pt>
                <c:pt idx="14">
                  <c:v>42646</c:v>
                </c:pt>
                <c:pt idx="15">
                  <c:v>42675</c:v>
                </c:pt>
                <c:pt idx="16">
                  <c:v>42705</c:v>
                </c:pt>
                <c:pt idx="17">
                  <c:v>42795</c:v>
                </c:pt>
                <c:pt idx="18">
                  <c:v>42887</c:v>
                </c:pt>
                <c:pt idx="19">
                  <c:v>43073</c:v>
                </c:pt>
                <c:pt idx="20">
                  <c:v>43437</c:v>
                </c:pt>
                <c:pt idx="21">
                  <c:v>43802</c:v>
                </c:pt>
                <c:pt idx="22">
                  <c:v>44168</c:v>
                </c:pt>
                <c:pt idx="23">
                  <c:v>44533</c:v>
                </c:pt>
                <c:pt idx="24">
                  <c:v>44900</c:v>
                </c:pt>
                <c:pt idx="25">
                  <c:v>45264</c:v>
                </c:pt>
                <c:pt idx="26">
                  <c:v>45629</c:v>
                </c:pt>
                <c:pt idx="27">
                  <c:v>45994</c:v>
                </c:pt>
                <c:pt idx="28">
                  <c:v>46724</c:v>
                </c:pt>
                <c:pt idx="29">
                  <c:v>47820</c:v>
                </c:pt>
                <c:pt idx="30">
                  <c:v>49646</c:v>
                </c:pt>
                <c:pt idx="31">
                  <c:v>51473</c:v>
                </c:pt>
                <c:pt idx="32">
                  <c:v>53300</c:v>
                </c:pt>
                <c:pt idx="33">
                  <c:v>56951</c:v>
                </c:pt>
                <c:pt idx="34">
                  <c:v>60604</c:v>
                </c:pt>
                <c:pt idx="35">
                  <c:v>64256</c:v>
                </c:pt>
              </c:numCache>
            </c:numRef>
          </c:cat>
          <c:val>
            <c:numRef>
              <c:f>'XCCY-Benchmarks'!$Y$10:$Y$45</c:f>
              <c:numCache>
                <c:formatCode>0.000%</c:formatCode>
                <c:ptCount val="36"/>
                <c:pt idx="0">
                  <c:v>-4.2926600821700609E-3</c:v>
                </c:pt>
                <c:pt idx="1">
                  <c:v>-4.2926600821700609E-3</c:v>
                </c:pt>
                <c:pt idx="2">
                  <c:v>-4.352870514189964E-3</c:v>
                </c:pt>
                <c:pt idx="3">
                  <c:v>-3.1532364899879025E-3</c:v>
                </c:pt>
                <c:pt idx="4">
                  <c:v>-4.1782621130365544E-3</c:v>
                </c:pt>
                <c:pt idx="5">
                  <c:v>-9.1609144079836911E-3</c:v>
                </c:pt>
                <c:pt idx="6">
                  <c:v>-8.4029374386676431E-3</c:v>
                </c:pt>
                <c:pt idx="7">
                  <c:v>-7.9652137406364346E-3</c:v>
                </c:pt>
                <c:pt idx="8">
                  <c:v>-7.8674414321906402E-3</c:v>
                </c:pt>
                <c:pt idx="9">
                  <c:v>-7.5255381887421834E-3</c:v>
                </c:pt>
                <c:pt idx="10">
                  <c:v>-7.6412246724049037E-3</c:v>
                </c:pt>
                <c:pt idx="11">
                  <c:v>-7.7878008266141939E-3</c:v>
                </c:pt>
                <c:pt idx="12">
                  <c:v>-7.692325225386115E-3</c:v>
                </c:pt>
                <c:pt idx="13">
                  <c:v>-7.8954789726691822E-3</c:v>
                </c:pt>
                <c:pt idx="14">
                  <c:v>-7.7189450111236424E-3</c:v>
                </c:pt>
                <c:pt idx="15">
                  <c:v>-7.8921171957685304E-3</c:v>
                </c:pt>
                <c:pt idx="16">
                  <c:v>-8.0798030708033042E-3</c:v>
                </c:pt>
                <c:pt idx="17">
                  <c:v>-8.2398588537392556E-3</c:v>
                </c:pt>
                <c:pt idx="18">
                  <c:v>-8.4749259791350815E-3</c:v>
                </c:pt>
                <c:pt idx="19">
                  <c:v>-1.1916413080091295E-2</c:v>
                </c:pt>
                <c:pt idx="20">
                  <c:v>-5.9369450882277427E-3</c:v>
                </c:pt>
                <c:pt idx="21">
                  <c:v>-5.536556869179924E-3</c:v>
                </c:pt>
                <c:pt idx="22">
                  <c:v>-4.6530529583771411E-3</c:v>
                </c:pt>
                <c:pt idx="23">
                  <c:v>-3.4686307333896917E-3</c:v>
                </c:pt>
                <c:pt idx="24">
                  <c:v>-2.1295213359909561E-3</c:v>
                </c:pt>
                <c:pt idx="25">
                  <c:v>-7.5683644128441818E-4</c:v>
                </c:pt>
                <c:pt idx="26">
                  <c:v>5.7665464856629226E-4</c:v>
                </c:pt>
                <c:pt idx="27">
                  <c:v>1.8367113892750477E-3</c:v>
                </c:pt>
                <c:pt idx="28">
                  <c:v>4.1170489079592103E-3</c:v>
                </c:pt>
                <c:pt idx="29">
                  <c:v>6.7378830264756802E-3</c:v>
                </c:pt>
                <c:pt idx="30">
                  <c:v>9.2854140897444711E-3</c:v>
                </c:pt>
                <c:pt idx="31">
                  <c:v>1.0097155074924176E-2</c:v>
                </c:pt>
                <c:pt idx="32">
                  <c:v>1.0327836075816933E-2</c:v>
                </c:pt>
                <c:pt idx="33">
                  <c:v>1.0119354522467821E-2</c:v>
                </c:pt>
                <c:pt idx="34">
                  <c:v>9.0756535615136857E-3</c:v>
                </c:pt>
                <c:pt idx="35">
                  <c:v>9.023040844671185E-3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865536"/>
        <c:axId val="248867456"/>
      </c:lineChart>
      <c:dateAx>
        <c:axId val="248865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867456"/>
        <c:crosses val="autoZero"/>
        <c:auto val="1"/>
        <c:lblOffset val="100"/>
        <c:baseTimeUnit val="days"/>
      </c:dateAx>
      <c:valAx>
        <c:axId val="248867456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4886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40822</xdr:colOff>
      <xdr:row>1</xdr:row>
      <xdr:rowOff>91166</xdr:rowOff>
    </xdr:from>
    <xdr:to>
      <xdr:col>39</xdr:col>
      <xdr:colOff>54429</xdr:colOff>
      <xdr:row>21</xdr:row>
      <xdr:rowOff>81643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E19" sqref="E19"/>
    </sheetView>
  </sheetViews>
  <sheetFormatPr defaultRowHeight="15" x14ac:dyDescent="0.25"/>
  <cols>
    <col min="3" max="3" width="12" customWidth="1"/>
    <col min="4" max="4" width="13.42578125" customWidth="1"/>
  </cols>
  <sheetData>
    <row r="5" spans="3:4" ht="15.75" thickBot="1" x14ac:dyDescent="0.3"/>
    <row r="6" spans="3:4" ht="15.75" thickBot="1" x14ac:dyDescent="0.3">
      <c r="C6" s="89">
        <v>42339</v>
      </c>
      <c r="D6" s="67" t="b">
        <f>_xll.qlSettingsSetEvaluationDate(C6)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63"/>
  <sheetViews>
    <sheetView topLeftCell="D1" workbookViewId="0">
      <selection activeCell="S13" sqref="S13"/>
    </sheetView>
  </sheetViews>
  <sheetFormatPr defaultRowHeight="15" x14ac:dyDescent="0.25"/>
  <cols>
    <col min="4" max="4" width="12.28515625" customWidth="1"/>
    <col min="5" max="5" width="16.85546875" bestFit="1" customWidth="1"/>
    <col min="8" max="8" width="11.7109375" bestFit="1" customWidth="1"/>
    <col min="9" max="9" width="17.42578125" bestFit="1" customWidth="1"/>
    <col min="12" max="12" width="11.7109375" bestFit="1" customWidth="1"/>
    <col min="13" max="13" width="17.42578125" bestFit="1" customWidth="1"/>
    <col min="16" max="16" width="12.28515625" customWidth="1"/>
    <col min="17" max="17" width="16.85546875" bestFit="1" customWidth="1"/>
    <col min="20" max="20" width="11.7109375" bestFit="1" customWidth="1"/>
    <col min="21" max="21" width="17.42578125" bestFit="1" customWidth="1"/>
  </cols>
  <sheetData>
    <row r="1" spans="4:21" ht="15.75" thickBot="1" x14ac:dyDescent="0.3">
      <c r="E1" t="str">
        <f>_xll.ohRangeRetrieveError(E2)</f>
        <v/>
      </c>
      <c r="Q1" t="str">
        <f>_xll.ohRangeRetrieveError(Q2)</f>
        <v/>
      </c>
    </row>
    <row r="2" spans="4:21" ht="15.75" thickBot="1" x14ac:dyDescent="0.3">
      <c r="E2" s="88" t="str">
        <f>_xll.qlInterpolatedYieldCurve(E3,D9:D63,E9:E63,E4,E5,,,E6,E7)</f>
        <v>EUR_OIS#0001</v>
      </c>
      <c r="I2" s="88" t="str">
        <f>_xll.qlInterpolatedYieldCurve(I3,H9:H57,I9:I57,I4,I5,,,I6,I7)</f>
        <v>EUR_3M#0001</v>
      </c>
      <c r="M2" s="88" t="str">
        <f>_xll.qlInterpolatedYieldCurve(M3,L9:L54,M9:M54,M4,M5,,,M6,M7)</f>
        <v>EUR_6M#0001</v>
      </c>
      <c r="Q2" s="88" t="str">
        <f>_xll.qlInterpolatedYieldCurve(Q3,P9:P44,Q9:Q44,Q4,Q5,,,Q6,Q7)</f>
        <v>USD_OIS#0002</v>
      </c>
      <c r="U2" s="88" t="str">
        <f>_xll.qlInterpolatedYieldCurve(U3,T9:T55,U9:U55,U4,U5,,,U6,U7)</f>
        <v>USD_3M#0002</v>
      </c>
    </row>
    <row r="3" spans="4:21" x14ac:dyDescent="0.25">
      <c r="D3" s="75" t="s">
        <v>65</v>
      </c>
      <c r="E3" s="79" t="s">
        <v>71</v>
      </c>
      <c r="H3" s="75" t="s">
        <v>65</v>
      </c>
      <c r="I3" s="79" t="s">
        <v>74</v>
      </c>
      <c r="L3" s="75" t="s">
        <v>65</v>
      </c>
      <c r="M3" s="79" t="s">
        <v>75</v>
      </c>
      <c r="P3" s="75" t="s">
        <v>65</v>
      </c>
      <c r="Q3" s="79" t="s">
        <v>77</v>
      </c>
      <c r="T3" s="75" t="s">
        <v>65</v>
      </c>
      <c r="U3" s="79" t="s">
        <v>78</v>
      </c>
    </row>
    <row r="4" spans="4:21" x14ac:dyDescent="0.25">
      <c r="D4" s="76" t="s">
        <v>8</v>
      </c>
      <c r="E4" s="80" t="s">
        <v>46</v>
      </c>
      <c r="H4" s="76" t="s">
        <v>8</v>
      </c>
      <c r="I4" s="80" t="s">
        <v>46</v>
      </c>
      <c r="L4" s="76" t="s">
        <v>8</v>
      </c>
      <c r="M4" s="80" t="s">
        <v>46</v>
      </c>
      <c r="P4" s="76" t="s">
        <v>8</v>
      </c>
      <c r="Q4" s="80" t="s">
        <v>79</v>
      </c>
      <c r="T4" s="76" t="s">
        <v>8</v>
      </c>
      <c r="U4" s="80" t="s">
        <v>79</v>
      </c>
    </row>
    <row r="5" spans="4:21" x14ac:dyDescent="0.25">
      <c r="D5" s="76" t="s">
        <v>26</v>
      </c>
      <c r="E5" s="80" t="s">
        <v>27</v>
      </c>
      <c r="H5" s="76" t="s">
        <v>26</v>
      </c>
      <c r="I5" s="80" t="s">
        <v>27</v>
      </c>
      <c r="L5" s="76" t="s">
        <v>26</v>
      </c>
      <c r="M5" s="80" t="s">
        <v>27</v>
      </c>
      <c r="P5" s="76" t="s">
        <v>26</v>
      </c>
      <c r="Q5" s="80" t="s">
        <v>27</v>
      </c>
      <c r="T5" s="76" t="s">
        <v>26</v>
      </c>
      <c r="U5" s="80" t="s">
        <v>27</v>
      </c>
    </row>
    <row r="6" spans="4:21" x14ac:dyDescent="0.25">
      <c r="D6" s="76" t="s">
        <v>70</v>
      </c>
      <c r="E6" s="80" t="s">
        <v>72</v>
      </c>
      <c r="H6" s="76" t="s">
        <v>70</v>
      </c>
      <c r="I6" s="80" t="s">
        <v>72</v>
      </c>
      <c r="L6" s="76" t="s">
        <v>70</v>
      </c>
      <c r="M6" s="80" t="s">
        <v>72</v>
      </c>
      <c r="P6" s="76" t="s">
        <v>70</v>
      </c>
      <c r="Q6" s="80" t="s">
        <v>72</v>
      </c>
      <c r="T6" s="76" t="s">
        <v>70</v>
      </c>
      <c r="U6" s="80" t="s">
        <v>72</v>
      </c>
    </row>
    <row r="7" spans="4:21" ht="15.75" thickBot="1" x14ac:dyDescent="0.3">
      <c r="D7" s="77" t="s">
        <v>42</v>
      </c>
      <c r="E7" s="81" t="s">
        <v>73</v>
      </c>
      <c r="H7" s="77" t="s">
        <v>42</v>
      </c>
      <c r="I7" s="81" t="s">
        <v>73</v>
      </c>
      <c r="L7" s="77" t="s">
        <v>42</v>
      </c>
      <c r="M7" s="81" t="s">
        <v>73</v>
      </c>
      <c r="P7" s="77" t="s">
        <v>42</v>
      </c>
      <c r="Q7" s="81" t="s">
        <v>73</v>
      </c>
      <c r="T7" s="77" t="s">
        <v>42</v>
      </c>
      <c r="U7" s="81" t="s">
        <v>73</v>
      </c>
    </row>
    <row r="8" spans="4:21" ht="15.75" thickBot="1" x14ac:dyDescent="0.3">
      <c r="D8" s="78" t="s">
        <v>12</v>
      </c>
      <c r="E8" s="78" t="s">
        <v>13</v>
      </c>
      <c r="H8" s="78" t="s">
        <v>12</v>
      </c>
      <c r="I8" s="78" t="s">
        <v>13</v>
      </c>
      <c r="L8" s="78" t="s">
        <v>12</v>
      </c>
      <c r="M8" s="78" t="s">
        <v>13</v>
      </c>
      <c r="P8" s="78" t="s">
        <v>12</v>
      </c>
      <c r="Q8" s="78" t="s">
        <v>13</v>
      </c>
      <c r="T8" s="78" t="s">
        <v>12</v>
      </c>
      <c r="U8" s="78" t="s">
        <v>13</v>
      </c>
    </row>
    <row r="9" spans="4:21" x14ac:dyDescent="0.25">
      <c r="D9" s="82">
        <v>42339</v>
      </c>
      <c r="E9" s="85">
        <v>1</v>
      </c>
      <c r="H9" s="82">
        <v>42339</v>
      </c>
      <c r="I9" s="85">
        <v>1</v>
      </c>
      <c r="L9" s="82">
        <v>42339</v>
      </c>
      <c r="M9" s="85">
        <v>1</v>
      </c>
      <c r="P9" s="100">
        <v>42339</v>
      </c>
      <c r="Q9" s="101">
        <v>1</v>
      </c>
      <c r="T9" s="100">
        <v>42339</v>
      </c>
      <c r="U9" s="101">
        <v>1</v>
      </c>
    </row>
    <row r="10" spans="4:21" x14ac:dyDescent="0.25">
      <c r="D10" s="83">
        <v>42340</v>
      </c>
      <c r="E10" s="86">
        <v>1.0000036944580935</v>
      </c>
      <c r="H10" s="83">
        <v>42430</v>
      </c>
      <c r="I10" s="86">
        <v>1.0002933082268028</v>
      </c>
      <c r="L10" s="83">
        <v>42522</v>
      </c>
      <c r="M10" s="86">
        <v>1.0002288023385348</v>
      </c>
      <c r="P10" s="102">
        <v>42340</v>
      </c>
      <c r="Q10" s="103">
        <v>0.99999997777777838</v>
      </c>
      <c r="T10" s="102">
        <v>42430</v>
      </c>
      <c r="U10" s="103">
        <v>0.99893390998314868</v>
      </c>
    </row>
    <row r="11" spans="4:21" x14ac:dyDescent="0.25">
      <c r="D11" s="83">
        <v>42348</v>
      </c>
      <c r="E11" s="86">
        <v>1.0000372173834735</v>
      </c>
      <c r="H11" s="83">
        <v>42555</v>
      </c>
      <c r="I11" s="86">
        <v>1.001112748631132</v>
      </c>
      <c r="L11" s="83">
        <v>42555</v>
      </c>
      <c r="M11" s="86">
        <v>1.0005375989491356</v>
      </c>
      <c r="P11" s="102">
        <v>42341</v>
      </c>
      <c r="Q11" s="103">
        <v>0.99999995555555721</v>
      </c>
      <c r="T11" s="102">
        <v>42464</v>
      </c>
      <c r="U11" s="103">
        <v>0.99853588235243085</v>
      </c>
    </row>
    <row r="12" spans="4:21" x14ac:dyDescent="0.25">
      <c r="D12" s="83">
        <v>42355</v>
      </c>
      <c r="E12" s="86">
        <v>1.0000897236659725</v>
      </c>
      <c r="H12" s="83">
        <v>42585</v>
      </c>
      <c r="I12" s="86">
        <v>1.0013032569284324</v>
      </c>
      <c r="L12" s="83">
        <v>42585</v>
      </c>
      <c r="M12" s="86">
        <v>1.0005476881171136</v>
      </c>
      <c r="P12" s="102">
        <v>42373</v>
      </c>
      <c r="Q12" s="103">
        <v>0.99979910702383967</v>
      </c>
      <c r="T12" s="102">
        <v>42493</v>
      </c>
      <c r="U12" s="103">
        <v>0.99798266578353045</v>
      </c>
    </row>
    <row r="13" spans="4:21" x14ac:dyDescent="0.25">
      <c r="D13" s="83">
        <v>42362</v>
      </c>
      <c r="E13" s="86">
        <v>1.0001426244608962</v>
      </c>
      <c r="H13" s="83">
        <v>42618</v>
      </c>
      <c r="I13" s="86">
        <v>1.001534734166811</v>
      </c>
      <c r="L13" s="83">
        <v>42618</v>
      </c>
      <c r="M13" s="86">
        <v>1.0006077507796092</v>
      </c>
      <c r="P13" s="102">
        <v>42403</v>
      </c>
      <c r="Q13" s="103">
        <v>0.99954033359216077</v>
      </c>
      <c r="T13" s="102">
        <v>42524</v>
      </c>
      <c r="U13" s="103">
        <v>0.99748043774754913</v>
      </c>
    </row>
    <row r="14" spans="4:21" x14ac:dyDescent="0.25">
      <c r="D14" s="83">
        <v>42373</v>
      </c>
      <c r="E14" s="86">
        <v>1.0002179844137813</v>
      </c>
      <c r="H14" s="83">
        <v>42647</v>
      </c>
      <c r="I14" s="86">
        <v>1.001759582477163</v>
      </c>
      <c r="L14" s="83">
        <v>42647</v>
      </c>
      <c r="M14" s="86">
        <v>1.0006810102283434</v>
      </c>
      <c r="P14" s="102">
        <v>42432</v>
      </c>
      <c r="Q14" s="103">
        <v>0.9992724851863416</v>
      </c>
      <c r="T14" s="102">
        <v>42556</v>
      </c>
      <c r="U14" s="103">
        <v>0.99699187426981173</v>
      </c>
    </row>
    <row r="15" spans="4:21" x14ac:dyDescent="0.25">
      <c r="D15" s="83">
        <v>42403</v>
      </c>
      <c r="E15" s="86">
        <v>1.0004569772363632</v>
      </c>
      <c r="H15" s="83">
        <v>42677</v>
      </c>
      <c r="I15" s="86">
        <v>1.0019976643498798</v>
      </c>
      <c r="L15" s="83">
        <v>42677</v>
      </c>
      <c r="M15" s="86">
        <v>1.0008484272273386</v>
      </c>
      <c r="P15" s="102">
        <v>42464</v>
      </c>
      <c r="Q15" s="103">
        <v>0.99891804407065898</v>
      </c>
      <c r="T15" s="102">
        <v>42585</v>
      </c>
      <c r="U15" s="103">
        <v>0.99630986152603795</v>
      </c>
    </row>
    <row r="16" spans="4:21" x14ac:dyDescent="0.25">
      <c r="D16" s="83">
        <v>42432</v>
      </c>
      <c r="E16" s="86">
        <v>1.0007028993266407</v>
      </c>
      <c r="H16" s="83">
        <v>42709</v>
      </c>
      <c r="I16" s="86">
        <v>1.0022608371600681</v>
      </c>
      <c r="L16" s="83">
        <v>42709</v>
      </c>
      <c r="M16" s="86">
        <v>1.001145342693244</v>
      </c>
      <c r="P16" s="102">
        <v>42493</v>
      </c>
      <c r="Q16" s="103">
        <v>0.99855382771217993</v>
      </c>
      <c r="T16" s="102">
        <v>42619</v>
      </c>
      <c r="U16" s="103">
        <v>0.99562553206877913</v>
      </c>
    </row>
    <row r="17" spans="4:21" x14ac:dyDescent="0.25">
      <c r="D17" s="83">
        <v>42464</v>
      </c>
      <c r="E17" s="86">
        <v>1.0009888247835308</v>
      </c>
      <c r="H17" s="83">
        <v>42739</v>
      </c>
      <c r="I17" s="86">
        <v>1.0024910624539038</v>
      </c>
      <c r="L17" s="83">
        <v>42739</v>
      </c>
      <c r="M17" s="86">
        <v>1.0014384484691641</v>
      </c>
      <c r="P17" s="102">
        <v>42524</v>
      </c>
      <c r="Q17" s="103">
        <v>0.99814291067025607</v>
      </c>
      <c r="T17" s="102">
        <v>42648</v>
      </c>
      <c r="U17" s="103">
        <v>0.99506432411130608</v>
      </c>
    </row>
    <row r="18" spans="4:21" x14ac:dyDescent="0.25">
      <c r="D18" s="83">
        <v>42493</v>
      </c>
      <c r="E18" s="86">
        <v>1.0012543897928259</v>
      </c>
      <c r="H18" s="83">
        <v>42769</v>
      </c>
      <c r="I18" s="86">
        <v>1.0027023609560863</v>
      </c>
      <c r="L18" s="83">
        <v>42769</v>
      </c>
      <c r="M18" s="86">
        <v>1.0014587930719445</v>
      </c>
      <c r="P18" s="102">
        <v>42556</v>
      </c>
      <c r="Q18" s="103">
        <v>0.99767025694029021</v>
      </c>
      <c r="T18" s="102">
        <v>42677</v>
      </c>
      <c r="U18" s="103">
        <v>0.99425176038206586</v>
      </c>
    </row>
    <row r="19" spans="4:21" x14ac:dyDescent="0.25">
      <c r="D19" s="83">
        <v>42524</v>
      </c>
      <c r="E19" s="86">
        <v>1.0015601073081339</v>
      </c>
      <c r="H19" s="83">
        <v>42797</v>
      </c>
      <c r="I19" s="86">
        <v>1.0029876333609073</v>
      </c>
      <c r="L19" s="83">
        <v>42800</v>
      </c>
      <c r="M19" s="86">
        <v>1.0015242010633214</v>
      </c>
      <c r="P19" s="102">
        <v>42585</v>
      </c>
      <c r="Q19" s="103">
        <v>0.99720854722996266</v>
      </c>
      <c r="T19" s="102">
        <v>42710</v>
      </c>
      <c r="U19" s="103">
        <v>0.99347837692665253</v>
      </c>
    </row>
    <row r="20" spans="4:21" x14ac:dyDescent="0.25">
      <c r="D20" s="83">
        <v>42555</v>
      </c>
      <c r="E20" s="86">
        <v>1.0018653981835928</v>
      </c>
      <c r="H20" s="83">
        <v>42800</v>
      </c>
      <c r="I20" s="86">
        <v>1.0029392391335517</v>
      </c>
      <c r="L20" s="83">
        <v>42891</v>
      </c>
      <c r="M20" s="86">
        <v>1.0020318625500837</v>
      </c>
      <c r="P20" s="102">
        <v>42619</v>
      </c>
      <c r="Q20" s="103">
        <v>0.99662902398676445</v>
      </c>
      <c r="T20" s="102">
        <v>42800</v>
      </c>
      <c r="U20" s="103">
        <v>0.99122671835670195</v>
      </c>
    </row>
    <row r="21" spans="4:21" x14ac:dyDescent="0.25">
      <c r="D21" s="83">
        <v>42585</v>
      </c>
      <c r="E21" s="86">
        <v>1.0021672763614127</v>
      </c>
      <c r="H21" s="83">
        <v>42828</v>
      </c>
      <c r="I21" s="86">
        <v>1.0031615679604569</v>
      </c>
      <c r="L21" s="83">
        <v>42982</v>
      </c>
      <c r="M21" s="86">
        <v>1.0023266208936785</v>
      </c>
      <c r="P21" s="102">
        <v>42646</v>
      </c>
      <c r="Q21" s="103">
        <v>0.9961514902980404</v>
      </c>
      <c r="T21" s="102">
        <v>42891</v>
      </c>
      <c r="U21" s="103">
        <v>0.98857328401596967</v>
      </c>
    </row>
    <row r="22" spans="4:21" x14ac:dyDescent="0.25">
      <c r="D22" s="83">
        <v>42618</v>
      </c>
      <c r="E22" s="86">
        <v>1.0024987876314331</v>
      </c>
      <c r="H22" s="83">
        <v>42858</v>
      </c>
      <c r="I22" s="86">
        <v>1.0034051909812403</v>
      </c>
      <c r="L22" s="83">
        <v>43073</v>
      </c>
      <c r="M22" s="86">
        <v>1.0026627951608498</v>
      </c>
      <c r="P22" s="102">
        <v>42677</v>
      </c>
      <c r="Q22" s="103">
        <v>0.99553993663941875</v>
      </c>
      <c r="T22" s="102">
        <v>42983</v>
      </c>
      <c r="U22" s="103">
        <v>0.98556097165947965</v>
      </c>
    </row>
    <row r="23" spans="4:21" x14ac:dyDescent="0.25">
      <c r="D23" s="83">
        <v>42646</v>
      </c>
      <c r="E23" s="86">
        <v>1.00278540522482</v>
      </c>
      <c r="H23" s="83">
        <v>42891</v>
      </c>
      <c r="I23" s="86">
        <v>1.0036892101717076</v>
      </c>
      <c r="L23" s="83">
        <v>43437</v>
      </c>
      <c r="M23" s="86">
        <v>1.0024209848187171</v>
      </c>
      <c r="P23" s="102">
        <v>42709</v>
      </c>
      <c r="Q23" s="103">
        <v>0.99487436283822317</v>
      </c>
      <c r="T23" s="102">
        <v>43073</v>
      </c>
      <c r="U23" s="103">
        <v>0.97391898238049901</v>
      </c>
    </row>
    <row r="24" spans="4:21" x14ac:dyDescent="0.25">
      <c r="D24" s="83">
        <v>42677</v>
      </c>
      <c r="E24" s="86">
        <v>1.0031155926749304</v>
      </c>
      <c r="H24" s="83">
        <v>42982</v>
      </c>
      <c r="I24" s="86">
        <v>1.0043136041840814</v>
      </c>
      <c r="L24" s="83">
        <v>43802</v>
      </c>
      <c r="M24" s="86">
        <v>0.9991221644492535</v>
      </c>
      <c r="P24" s="102">
        <v>42797</v>
      </c>
      <c r="Q24" s="103">
        <v>0.99282248384526228</v>
      </c>
      <c r="T24" s="102">
        <v>43437</v>
      </c>
      <c r="U24" s="103">
        <v>0.97172131773591408</v>
      </c>
    </row>
    <row r="25" spans="4:21" x14ac:dyDescent="0.25">
      <c r="D25" s="83">
        <v>42709</v>
      </c>
      <c r="E25" s="86">
        <v>1.0034538011474361</v>
      </c>
      <c r="H25" s="83">
        <v>43073</v>
      </c>
      <c r="I25" s="86">
        <v>1.0049008313104837</v>
      </c>
      <c r="L25" s="83">
        <v>44168</v>
      </c>
      <c r="M25" s="86">
        <v>0.99258313569967471</v>
      </c>
      <c r="P25" s="102">
        <v>42891</v>
      </c>
      <c r="Q25" s="103">
        <v>0.99029156167489329</v>
      </c>
      <c r="T25" s="102">
        <v>43802</v>
      </c>
      <c r="U25" s="103">
        <v>0.95347523952740865</v>
      </c>
    </row>
    <row r="26" spans="4:21" x14ac:dyDescent="0.25">
      <c r="D26" s="83">
        <v>42891</v>
      </c>
      <c r="E26" s="86">
        <v>1.0053456629518553</v>
      </c>
      <c r="H26" s="83">
        <v>43437</v>
      </c>
      <c r="I26" s="86">
        <v>1.0057969370408926</v>
      </c>
      <c r="L26" s="83">
        <v>44533</v>
      </c>
      <c r="M26" s="86">
        <v>0.98284494361202968</v>
      </c>
      <c r="P26" s="102">
        <v>42983</v>
      </c>
      <c r="Q26" s="103">
        <v>0.98753466477539553</v>
      </c>
      <c r="T26" s="102">
        <v>44168</v>
      </c>
      <c r="U26" s="103">
        <v>0.93361598886158859</v>
      </c>
    </row>
    <row r="27" spans="4:21" x14ac:dyDescent="0.25">
      <c r="D27" s="83">
        <v>43073</v>
      </c>
      <c r="E27" s="86">
        <v>1.0070590766428307</v>
      </c>
      <c r="H27" s="83">
        <v>43802</v>
      </c>
      <c r="I27" s="86">
        <v>1.0036851691312851</v>
      </c>
      <c r="L27" s="83">
        <v>44900</v>
      </c>
      <c r="M27" s="86">
        <v>0.9700754576817493</v>
      </c>
      <c r="P27" s="102">
        <v>43073</v>
      </c>
      <c r="Q27" s="103">
        <v>0.98458415453621961</v>
      </c>
      <c r="T27" s="102">
        <v>44533</v>
      </c>
      <c r="U27" s="103">
        <v>0.91257371357032813</v>
      </c>
    </row>
    <row r="28" spans="4:21" x14ac:dyDescent="0.25">
      <c r="D28" s="83">
        <v>43437</v>
      </c>
      <c r="E28" s="86">
        <v>1.009231255285453</v>
      </c>
      <c r="H28" s="83">
        <v>44168</v>
      </c>
      <c r="I28" s="86">
        <v>0.99834964939796278</v>
      </c>
      <c r="L28" s="83">
        <v>45264</v>
      </c>
      <c r="M28" s="86">
        <v>0.95492238912280758</v>
      </c>
      <c r="P28" s="102">
        <v>43437</v>
      </c>
      <c r="Q28" s="103">
        <v>0.97065487801865313</v>
      </c>
      <c r="T28" s="102">
        <v>44900</v>
      </c>
      <c r="U28" s="103">
        <v>0.89039078563885454</v>
      </c>
    </row>
    <row r="29" spans="4:21" x14ac:dyDescent="0.25">
      <c r="D29" s="83">
        <v>43802</v>
      </c>
      <c r="E29" s="86">
        <v>1.0085081518321251</v>
      </c>
      <c r="H29" s="83">
        <v>44533</v>
      </c>
      <c r="I29" s="86">
        <v>0.9896623958528844</v>
      </c>
      <c r="L29" s="83">
        <v>45629</v>
      </c>
      <c r="M29" s="86">
        <v>0.93801956850305745</v>
      </c>
      <c r="P29" s="102">
        <v>43802</v>
      </c>
      <c r="Q29" s="103">
        <v>0.95448122262863055</v>
      </c>
      <c r="T29" s="102">
        <v>45264</v>
      </c>
      <c r="U29" s="103">
        <v>0.86764630061747139</v>
      </c>
    </row>
    <row r="30" spans="4:21" x14ac:dyDescent="0.25">
      <c r="D30" s="83">
        <v>44168</v>
      </c>
      <c r="E30" s="86">
        <v>1.0047070124025228</v>
      </c>
      <c r="H30" s="83">
        <v>44900</v>
      </c>
      <c r="I30" s="86">
        <v>0.97775283037444305</v>
      </c>
      <c r="L30" s="83">
        <v>45994</v>
      </c>
      <c r="M30" s="86">
        <v>0.92011594562376264</v>
      </c>
      <c r="P30" s="102">
        <v>44168</v>
      </c>
      <c r="Q30" s="103">
        <v>0.93661896856464533</v>
      </c>
      <c r="T30" s="102">
        <v>45629</v>
      </c>
      <c r="U30" s="103">
        <v>0.84472111892163448</v>
      </c>
    </row>
    <row r="31" spans="4:21" x14ac:dyDescent="0.25">
      <c r="D31" s="83">
        <v>44533</v>
      </c>
      <c r="E31" s="86">
        <v>0.99728985293081218</v>
      </c>
      <c r="H31" s="83">
        <v>45264</v>
      </c>
      <c r="I31" s="86">
        <v>0.96331364456284252</v>
      </c>
      <c r="L31" s="83">
        <v>46359</v>
      </c>
      <c r="M31" s="86">
        <v>0.90141620567214065</v>
      </c>
      <c r="P31" s="102">
        <v>44533</v>
      </c>
      <c r="Q31" s="103">
        <v>0.91738295581538787</v>
      </c>
      <c r="T31" s="102">
        <v>45994</v>
      </c>
      <c r="U31" s="103">
        <v>0.821766560301738</v>
      </c>
    </row>
    <row r="32" spans="4:21" x14ac:dyDescent="0.25">
      <c r="D32" s="83">
        <v>44900</v>
      </c>
      <c r="E32" s="86">
        <v>0.98646957337906838</v>
      </c>
      <c r="H32" s="83">
        <v>45629</v>
      </c>
      <c r="I32" s="86">
        <v>0.94684559927130463</v>
      </c>
      <c r="L32" s="83">
        <v>46724</v>
      </c>
      <c r="M32" s="86">
        <v>0.88233096028277347</v>
      </c>
      <c r="P32" s="102">
        <v>44900</v>
      </c>
      <c r="Q32" s="103">
        <v>0.89709526962640718</v>
      </c>
      <c r="T32" s="102">
        <v>46359</v>
      </c>
      <c r="U32" s="103">
        <v>0.79899864797739695</v>
      </c>
    </row>
    <row r="33" spans="4:21" x14ac:dyDescent="0.25">
      <c r="D33" s="83">
        <v>45264</v>
      </c>
      <c r="E33" s="86">
        <v>0.97303412632755704</v>
      </c>
      <c r="H33" s="83">
        <v>45994</v>
      </c>
      <c r="I33" s="86">
        <v>0.92919537337112212</v>
      </c>
      <c r="L33" s="83">
        <v>47091</v>
      </c>
      <c r="M33" s="86">
        <v>0.86327728414673288</v>
      </c>
      <c r="P33" s="102">
        <v>45264</v>
      </c>
      <c r="Q33" s="103">
        <v>0.87627308994848785</v>
      </c>
      <c r="T33" s="102">
        <v>46724</v>
      </c>
      <c r="U33" s="103">
        <v>0.77629239407209172</v>
      </c>
    </row>
    <row r="34" spans="4:21" x14ac:dyDescent="0.25">
      <c r="D34" s="83">
        <v>45629</v>
      </c>
      <c r="E34" s="86">
        <v>0.95739070818654126</v>
      </c>
      <c r="H34" s="83">
        <v>46359</v>
      </c>
      <c r="I34" s="86">
        <v>0.91064627123613606</v>
      </c>
      <c r="L34" s="83">
        <v>47455</v>
      </c>
      <c r="M34" s="86">
        <v>0.84457344976616433</v>
      </c>
      <c r="P34" s="102">
        <v>45629</v>
      </c>
      <c r="Q34" s="103">
        <v>0.85526606897996249</v>
      </c>
      <c r="T34" s="102">
        <v>47091</v>
      </c>
      <c r="U34" s="103">
        <v>0.75393346237016312</v>
      </c>
    </row>
    <row r="35" spans="4:21" x14ac:dyDescent="0.25">
      <c r="D35" s="83">
        <v>45994</v>
      </c>
      <c r="E35" s="86">
        <v>0.9405928034263159</v>
      </c>
      <c r="H35" s="83">
        <v>46724</v>
      </c>
      <c r="I35" s="86">
        <v>0.89163439833150637</v>
      </c>
      <c r="L35" s="83">
        <v>47820</v>
      </c>
      <c r="M35" s="86">
        <v>0.82625331878589259</v>
      </c>
      <c r="P35" s="102">
        <v>45994</v>
      </c>
      <c r="Q35" s="103">
        <v>0.83415431808090545</v>
      </c>
      <c r="T35" s="102">
        <v>47455</v>
      </c>
      <c r="U35" s="103">
        <v>0.73256605024939514</v>
      </c>
    </row>
    <row r="36" spans="4:21" x14ac:dyDescent="0.25">
      <c r="D36" s="83">
        <v>46359</v>
      </c>
      <c r="E36" s="86">
        <v>0.92282611987361773</v>
      </c>
      <c r="H36" s="83">
        <v>47091</v>
      </c>
      <c r="I36" s="86">
        <v>0.87260151831772292</v>
      </c>
      <c r="L36" s="83">
        <v>48185</v>
      </c>
      <c r="M36" s="86">
        <v>0.80843589057384913</v>
      </c>
      <c r="P36" s="102">
        <v>46724</v>
      </c>
      <c r="Q36" s="103">
        <v>0.79203865017903619</v>
      </c>
      <c r="T36" s="102">
        <v>47820</v>
      </c>
      <c r="U36" s="103">
        <v>0.71184705081102218</v>
      </c>
    </row>
    <row r="37" spans="4:21" x14ac:dyDescent="0.25">
      <c r="D37" s="83">
        <v>46724</v>
      </c>
      <c r="E37" s="86">
        <v>0.90464827243234391</v>
      </c>
      <c r="H37" s="83">
        <v>47455</v>
      </c>
      <c r="I37" s="86">
        <v>0.85387357476901393</v>
      </c>
      <c r="L37" s="83">
        <v>48551</v>
      </c>
      <c r="M37" s="86">
        <v>0.79125606425202188</v>
      </c>
      <c r="P37" s="102">
        <v>47820</v>
      </c>
      <c r="Q37" s="103">
        <v>0.73264325015397413</v>
      </c>
      <c r="T37" s="102">
        <v>48185</v>
      </c>
      <c r="U37" s="103">
        <v>0.69177796357938126</v>
      </c>
    </row>
    <row r="38" spans="4:21" x14ac:dyDescent="0.25">
      <c r="D38" s="83">
        <v>47091</v>
      </c>
      <c r="E38" s="86">
        <v>0.88620607226379744</v>
      </c>
      <c r="H38" s="83">
        <v>47820</v>
      </c>
      <c r="I38" s="86">
        <v>0.83550734233113721</v>
      </c>
      <c r="L38" s="83">
        <v>48918</v>
      </c>
      <c r="M38" s="86">
        <v>0.77476076530868421</v>
      </c>
      <c r="P38" s="102">
        <v>49646</v>
      </c>
      <c r="Q38" s="103">
        <v>0.64380025933071927</v>
      </c>
      <c r="T38" s="102">
        <v>48551</v>
      </c>
      <c r="U38" s="103">
        <v>0.6723050297673453</v>
      </c>
    </row>
    <row r="39" spans="4:21" x14ac:dyDescent="0.25">
      <c r="D39" s="83">
        <v>47455</v>
      </c>
      <c r="E39" s="86">
        <v>0.86799262408055367</v>
      </c>
      <c r="H39" s="83">
        <v>48185</v>
      </c>
      <c r="I39" s="86">
        <v>0.81763334299962709</v>
      </c>
      <c r="L39" s="83">
        <v>49282</v>
      </c>
      <c r="M39" s="86">
        <v>0.75918982466420126</v>
      </c>
      <c r="P39" s="102">
        <v>51473</v>
      </c>
      <c r="Q39" s="103">
        <v>0.56775014212494956</v>
      </c>
      <c r="T39" s="102">
        <v>48918</v>
      </c>
      <c r="U39" s="103">
        <v>0.65334257816121244</v>
      </c>
    </row>
    <row r="40" spans="4:21" x14ac:dyDescent="0.25">
      <c r="D40" s="83">
        <v>47820</v>
      </c>
      <c r="E40" s="86">
        <v>0.85004585164561908</v>
      </c>
      <c r="H40" s="83">
        <v>48551</v>
      </c>
      <c r="I40" s="86">
        <v>0.80039431356799284</v>
      </c>
      <c r="L40" s="83">
        <v>49646</v>
      </c>
      <c r="M40" s="86">
        <v>0.7445437329990382</v>
      </c>
      <c r="P40" s="102">
        <v>53300</v>
      </c>
      <c r="Q40" s="103">
        <v>0.50155047443884626</v>
      </c>
      <c r="T40" s="102">
        <v>49282</v>
      </c>
      <c r="U40" s="103">
        <v>0.63508431376891572</v>
      </c>
    </row>
    <row r="41" spans="4:21" x14ac:dyDescent="0.25">
      <c r="D41" s="83">
        <v>48185</v>
      </c>
      <c r="E41" s="86">
        <v>0.83245689972660031</v>
      </c>
      <c r="H41" s="83">
        <v>48918</v>
      </c>
      <c r="I41" s="86">
        <v>0.7838384387549644</v>
      </c>
      <c r="L41" s="83">
        <v>50012</v>
      </c>
      <c r="M41" s="86">
        <v>0.73080687504030806</v>
      </c>
      <c r="P41" s="102">
        <v>56951</v>
      </c>
      <c r="Q41" s="103">
        <v>0.39610625015787621</v>
      </c>
      <c r="T41" s="102">
        <v>49646</v>
      </c>
      <c r="U41" s="103">
        <v>0.61737469761473363</v>
      </c>
    </row>
    <row r="42" spans="4:21" x14ac:dyDescent="0.25">
      <c r="D42" s="83">
        <v>48551</v>
      </c>
      <c r="E42" s="86">
        <v>0.81537826790107881</v>
      </c>
      <c r="H42" s="83">
        <v>49282</v>
      </c>
      <c r="I42" s="86">
        <v>0.76820186430273651</v>
      </c>
      <c r="L42" s="83">
        <v>50377</v>
      </c>
      <c r="M42" s="86">
        <v>0.71797808290102139</v>
      </c>
      <c r="P42" s="102">
        <v>60604</v>
      </c>
      <c r="Q42" s="103">
        <v>0.31622298245974617</v>
      </c>
      <c r="T42" s="102">
        <v>50012</v>
      </c>
      <c r="U42" s="103">
        <v>0.60012629952348506</v>
      </c>
    </row>
    <row r="43" spans="4:21" x14ac:dyDescent="0.25">
      <c r="D43" s="83">
        <v>48918</v>
      </c>
      <c r="E43" s="86">
        <v>0.79892529974394422</v>
      </c>
      <c r="H43" s="83">
        <v>49646</v>
      </c>
      <c r="I43" s="86">
        <v>0.75348659664533879</v>
      </c>
      <c r="L43" s="83">
        <v>50742</v>
      </c>
      <c r="M43" s="86">
        <v>0.70594053507847843</v>
      </c>
      <c r="P43" s="102">
        <v>64256</v>
      </c>
      <c r="Q43" s="103">
        <v>0.2524652582878289</v>
      </c>
      <c r="T43" s="102">
        <v>50377</v>
      </c>
      <c r="U43" s="103">
        <v>0.58351690116285104</v>
      </c>
    </row>
    <row r="44" spans="4:21" x14ac:dyDescent="0.25">
      <c r="D44" s="83">
        <v>49282</v>
      </c>
      <c r="E44" s="86">
        <v>0.78330716096661002</v>
      </c>
      <c r="H44" s="83">
        <v>50012</v>
      </c>
      <c r="I44" s="86">
        <v>0.7396761589256019</v>
      </c>
      <c r="L44" s="83">
        <v>51109</v>
      </c>
      <c r="M44" s="86">
        <v>0.69446940837178861</v>
      </c>
      <c r="P44" s="102">
        <v>67909</v>
      </c>
      <c r="Q44" s="103">
        <v>0.20155025715069474</v>
      </c>
      <c r="T44" s="102">
        <v>50742</v>
      </c>
      <c r="U44" s="103">
        <v>0.56764667786930356</v>
      </c>
    </row>
    <row r="45" spans="4:21" x14ac:dyDescent="0.25">
      <c r="D45" s="83">
        <v>49646</v>
      </c>
      <c r="E45" s="86">
        <v>0.76854579486761132</v>
      </c>
      <c r="H45" s="83">
        <v>50377</v>
      </c>
      <c r="I45" s="86">
        <v>0.72677089953462548</v>
      </c>
      <c r="L45" s="83">
        <v>51473</v>
      </c>
      <c r="M45" s="86">
        <v>0.68361518901108331</v>
      </c>
      <c r="P45" s="102"/>
      <c r="Q45" s="103"/>
      <c r="T45" s="102">
        <v>51109</v>
      </c>
      <c r="U45" s="103">
        <v>0.55231837846235887</v>
      </c>
    </row>
    <row r="46" spans="4:21" x14ac:dyDescent="0.25">
      <c r="D46" s="83">
        <v>50012</v>
      </c>
      <c r="E46" s="86">
        <v>0.75485787371366064</v>
      </c>
      <c r="H46" s="83">
        <v>50742</v>
      </c>
      <c r="I46" s="86">
        <v>0.71466078082083484</v>
      </c>
      <c r="L46" s="83">
        <v>51838</v>
      </c>
      <c r="M46" s="86">
        <v>0.67300568330712662</v>
      </c>
      <c r="P46" s="102"/>
      <c r="Q46" s="103"/>
      <c r="T46" s="102">
        <v>51473</v>
      </c>
      <c r="U46" s="103">
        <v>0.5376075662736951</v>
      </c>
    </row>
    <row r="47" spans="4:21" x14ac:dyDescent="0.25">
      <c r="D47" s="83">
        <v>50377</v>
      </c>
      <c r="E47" s="86">
        <v>0.74206189047414395</v>
      </c>
      <c r="H47" s="83">
        <v>51109</v>
      </c>
      <c r="I47" s="86">
        <v>0.70312721373566633</v>
      </c>
      <c r="L47" s="83">
        <v>52203</v>
      </c>
      <c r="M47" s="86">
        <v>0.66266780802142811</v>
      </c>
      <c r="P47" s="102"/>
      <c r="Q47" s="103"/>
      <c r="T47" s="102">
        <v>51838</v>
      </c>
      <c r="U47" s="103">
        <v>0.52313649859146505</v>
      </c>
    </row>
    <row r="48" spans="4:21" x14ac:dyDescent="0.25">
      <c r="D48" s="83">
        <v>50742</v>
      </c>
      <c r="E48" s="86">
        <v>0.73001400834517627</v>
      </c>
      <c r="H48" s="83">
        <v>51473</v>
      </c>
      <c r="I48" s="86">
        <v>0.6922227686740926</v>
      </c>
      <c r="L48" s="83">
        <v>52568</v>
      </c>
      <c r="M48" s="86">
        <v>0.65256590235955925</v>
      </c>
      <c r="P48" s="102"/>
      <c r="Q48" s="103"/>
      <c r="T48" s="102">
        <v>52203</v>
      </c>
      <c r="U48" s="103">
        <v>0.50897814003230979</v>
      </c>
    </row>
    <row r="49" spans="4:21" x14ac:dyDescent="0.25">
      <c r="D49" s="83">
        <v>51109</v>
      </c>
      <c r="E49" s="86">
        <v>0.71848966653806778</v>
      </c>
      <c r="H49" s="83">
        <v>51838</v>
      </c>
      <c r="I49" s="86">
        <v>0.68157941224194518</v>
      </c>
      <c r="L49" s="83">
        <v>52936</v>
      </c>
      <c r="M49" s="86">
        <v>0.64260743082509286</v>
      </c>
      <c r="P49" s="102"/>
      <c r="Q49" s="103"/>
      <c r="T49" s="102">
        <v>52568</v>
      </c>
      <c r="U49" s="103">
        <v>0.49525168618965393</v>
      </c>
    </row>
    <row r="50" spans="4:21" x14ac:dyDescent="0.25">
      <c r="D50" s="83">
        <v>51473</v>
      </c>
      <c r="E50" s="86">
        <v>0.70749762136895555</v>
      </c>
      <c r="H50" s="83">
        <v>52203</v>
      </c>
      <c r="I50" s="86">
        <v>0.67122088813885161</v>
      </c>
      <c r="L50" s="83">
        <v>53300</v>
      </c>
      <c r="M50" s="86">
        <v>0.63287831088028801</v>
      </c>
      <c r="P50" s="102"/>
      <c r="Q50" s="103"/>
      <c r="T50" s="102">
        <v>52936</v>
      </c>
      <c r="U50" s="103">
        <v>0.48190277689778799</v>
      </c>
    </row>
    <row r="51" spans="4:21" x14ac:dyDescent="0.25">
      <c r="D51" s="83">
        <v>51838</v>
      </c>
      <c r="E51" s="86">
        <v>0.69694751660649867</v>
      </c>
      <c r="H51" s="83">
        <v>52568</v>
      </c>
      <c r="I51" s="86">
        <v>0.66110517146633885</v>
      </c>
      <c r="L51" s="83">
        <v>56951</v>
      </c>
      <c r="M51" s="86">
        <v>0.54385591673707623</v>
      </c>
      <c r="P51" s="102"/>
      <c r="Q51" s="103"/>
      <c r="T51" s="102">
        <v>53300</v>
      </c>
      <c r="U51" s="103">
        <v>0.46910182138809969</v>
      </c>
    </row>
    <row r="52" spans="4:21" x14ac:dyDescent="0.25">
      <c r="D52" s="83">
        <v>52203</v>
      </c>
      <c r="E52" s="86">
        <v>0.68662323301707007</v>
      </c>
      <c r="H52" s="83">
        <v>52936</v>
      </c>
      <c r="I52" s="86">
        <v>0.65113434770854228</v>
      </c>
      <c r="L52" s="83">
        <v>60604</v>
      </c>
      <c r="M52" s="86">
        <v>0.48185045824870271</v>
      </c>
      <c r="P52" s="102"/>
      <c r="Q52" s="103"/>
      <c r="T52" s="102">
        <v>56951</v>
      </c>
      <c r="U52" s="103">
        <v>0.36635933789347197</v>
      </c>
    </row>
    <row r="53" spans="4:21" x14ac:dyDescent="0.25">
      <c r="D53" s="83">
        <v>52568</v>
      </c>
      <c r="E53" s="86">
        <v>0.67648958720555197</v>
      </c>
      <c r="H53" s="83">
        <v>53300</v>
      </c>
      <c r="I53" s="86">
        <v>0.64138117939852246</v>
      </c>
      <c r="L53" s="83">
        <v>64256</v>
      </c>
      <c r="M53" s="86">
        <v>0.42279943580464607</v>
      </c>
      <c r="P53" s="102"/>
      <c r="Q53" s="103"/>
      <c r="T53" s="102">
        <v>60604</v>
      </c>
      <c r="U53" s="103">
        <v>0.28151904051071719</v>
      </c>
    </row>
    <row r="54" spans="4:21" x14ac:dyDescent="0.25">
      <c r="D54" s="83">
        <v>52936</v>
      </c>
      <c r="E54" s="86">
        <v>0.66643313959150496</v>
      </c>
      <c r="H54" s="83">
        <v>55127</v>
      </c>
      <c r="I54" s="86">
        <v>0.59345057151536384</v>
      </c>
      <c r="L54" s="83">
        <v>67909</v>
      </c>
      <c r="M54" s="86">
        <v>0.3729898784397736</v>
      </c>
      <c r="P54" s="102"/>
      <c r="Q54" s="103"/>
      <c r="T54" s="102">
        <v>64256</v>
      </c>
      <c r="U54" s="103">
        <v>0.21989981358426763</v>
      </c>
    </row>
    <row r="55" spans="4:21" x14ac:dyDescent="0.25">
      <c r="D55" s="83">
        <v>53300</v>
      </c>
      <c r="E55" s="86">
        <v>0.65657895732270732</v>
      </c>
      <c r="H55" s="83">
        <v>56951</v>
      </c>
      <c r="I55" s="86">
        <v>0.55156950691530882</v>
      </c>
      <c r="L55" s="83"/>
      <c r="M55" s="86"/>
      <c r="P55" s="102"/>
      <c r="Q55" s="103"/>
      <c r="T55" s="102">
        <v>67909</v>
      </c>
      <c r="U55" s="103">
        <v>0.1717681533220824</v>
      </c>
    </row>
    <row r="56" spans="4:21" x14ac:dyDescent="0.25">
      <c r="D56" s="83">
        <v>55127</v>
      </c>
      <c r="E56" s="86">
        <v>0.6090186667055546</v>
      </c>
      <c r="H56" s="83">
        <v>60604</v>
      </c>
      <c r="I56" s="86">
        <v>0.48899577156463203</v>
      </c>
      <c r="L56" s="83"/>
      <c r="M56" s="86"/>
      <c r="P56" s="102"/>
      <c r="Q56" s="103"/>
      <c r="T56" s="102"/>
      <c r="U56" s="103"/>
    </row>
    <row r="57" spans="4:21" x14ac:dyDescent="0.25">
      <c r="D57" s="83">
        <v>56951</v>
      </c>
      <c r="E57" s="86">
        <v>0.56549318554756089</v>
      </c>
      <c r="H57" s="83">
        <v>64256</v>
      </c>
      <c r="I57" s="86">
        <v>0.42809720014386005</v>
      </c>
      <c r="L57" s="83"/>
      <c r="M57" s="86"/>
      <c r="P57" s="102"/>
      <c r="Q57" s="103"/>
      <c r="T57" s="102"/>
      <c r="U57" s="103"/>
    </row>
    <row r="58" spans="4:21" x14ac:dyDescent="0.25">
      <c r="D58" s="83">
        <v>60604</v>
      </c>
      <c r="E58" s="86">
        <v>0.50178693937399665</v>
      </c>
      <c r="H58" s="83"/>
      <c r="I58" s="86"/>
      <c r="L58" s="83"/>
      <c r="M58" s="86"/>
      <c r="P58" s="102"/>
      <c r="Q58" s="103"/>
      <c r="T58" s="102"/>
      <c r="U58" s="103"/>
    </row>
    <row r="59" spans="4:21" x14ac:dyDescent="0.25">
      <c r="D59" s="83">
        <v>64256</v>
      </c>
      <c r="E59" s="86">
        <v>0.43972536152536001</v>
      </c>
      <c r="H59" s="83"/>
      <c r="I59" s="86"/>
      <c r="L59" s="83"/>
      <c r="M59" s="86"/>
      <c r="P59" s="102"/>
      <c r="Q59" s="103"/>
      <c r="T59" s="102"/>
      <c r="U59" s="103"/>
    </row>
    <row r="60" spans="4:21" x14ac:dyDescent="0.25">
      <c r="D60" s="83">
        <v>67909</v>
      </c>
      <c r="E60" s="86">
        <v>0.38438452998469302</v>
      </c>
      <c r="H60" s="83"/>
      <c r="I60" s="86"/>
      <c r="L60" s="83"/>
      <c r="M60" s="86"/>
      <c r="P60" s="102"/>
      <c r="Q60" s="103"/>
      <c r="T60" s="102"/>
      <c r="U60" s="103"/>
    </row>
    <row r="61" spans="4:21" x14ac:dyDescent="0.25">
      <c r="D61" s="83">
        <v>71563</v>
      </c>
      <c r="E61" s="86">
        <v>0.33598501401519032</v>
      </c>
      <c r="H61" s="83"/>
      <c r="I61" s="86"/>
      <c r="L61" s="83"/>
      <c r="M61" s="86"/>
      <c r="P61" s="102"/>
      <c r="Q61" s="103"/>
      <c r="T61" s="102"/>
      <c r="U61" s="103"/>
    </row>
    <row r="62" spans="4:21" x14ac:dyDescent="0.25">
      <c r="D62" s="83">
        <v>75213</v>
      </c>
      <c r="E62" s="86">
        <v>0.2937253903096434</v>
      </c>
      <c r="H62" s="83"/>
      <c r="I62" s="86"/>
      <c r="L62" s="83"/>
      <c r="M62" s="86"/>
      <c r="P62" s="102"/>
      <c r="Q62" s="103"/>
      <c r="T62" s="102"/>
      <c r="U62" s="103"/>
    </row>
    <row r="63" spans="4:21" ht="15.75" thickBot="1" x14ac:dyDescent="0.3">
      <c r="D63" s="84">
        <v>78865</v>
      </c>
      <c r="E63" s="87">
        <v>0.2567616328858594</v>
      </c>
      <c r="H63" s="84"/>
      <c r="I63" s="87"/>
      <c r="L63" s="84"/>
      <c r="M63" s="87"/>
      <c r="P63" s="104"/>
      <c r="Q63" s="105"/>
      <c r="T63" s="104"/>
      <c r="U63" s="10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8"/>
  <sheetViews>
    <sheetView topLeftCell="F1" workbookViewId="0">
      <selection activeCell="H21" sqref="H21"/>
    </sheetView>
  </sheetViews>
  <sheetFormatPr defaultRowHeight="15" x14ac:dyDescent="0.25"/>
  <cols>
    <col min="3" max="3" width="10.7109375" bestFit="1" customWidth="1"/>
    <col min="4" max="4" width="15.42578125" bestFit="1" customWidth="1"/>
    <col min="7" max="7" width="10.7109375" bestFit="1" customWidth="1"/>
    <col min="8" max="8" width="16.28515625" bestFit="1" customWidth="1"/>
    <col min="12" max="12" width="16.28515625" bestFit="1" customWidth="1"/>
  </cols>
  <sheetData>
    <row r="3" spans="3:12" ht="15.75" thickBot="1" x14ac:dyDescent="0.3"/>
    <row r="4" spans="3:12" ht="15.75" thickBot="1" x14ac:dyDescent="0.3">
      <c r="D4" s="68" t="str">
        <f>_xll.qlEuribor(D5,D7,D8)</f>
        <v>Euribor3M#0003</v>
      </c>
      <c r="H4" s="68" t="str">
        <f>_xll.qlEuribor(H5,H7,H8)</f>
        <v>Euribor6M#0003</v>
      </c>
      <c r="L4" s="68" t="str">
        <f>_xll.qlLibor(L5,L6,L7,L8)</f>
        <v>USDIbor3M#0004</v>
      </c>
    </row>
    <row r="5" spans="3:12" x14ac:dyDescent="0.25">
      <c r="C5" s="69" t="s">
        <v>65</v>
      </c>
      <c r="D5" s="70" t="s">
        <v>66</v>
      </c>
      <c r="G5" s="69" t="s">
        <v>65</v>
      </c>
      <c r="H5" s="70" t="s">
        <v>67</v>
      </c>
      <c r="K5" s="69" t="s">
        <v>65</v>
      </c>
      <c r="L5" s="70" t="s">
        <v>76</v>
      </c>
    </row>
    <row r="6" spans="3:12" x14ac:dyDescent="0.25">
      <c r="C6" s="71" t="s">
        <v>68</v>
      </c>
      <c r="D6" s="72" t="s">
        <v>69</v>
      </c>
      <c r="G6" s="71" t="s">
        <v>68</v>
      </c>
      <c r="H6" s="72" t="s">
        <v>69</v>
      </c>
      <c r="K6" s="71" t="s">
        <v>68</v>
      </c>
      <c r="L6" s="72" t="s">
        <v>64</v>
      </c>
    </row>
    <row r="7" spans="3:12" x14ac:dyDescent="0.25">
      <c r="C7" s="71" t="s">
        <v>16</v>
      </c>
      <c r="D7" s="72" t="s">
        <v>62</v>
      </c>
      <c r="G7" s="71" t="s">
        <v>16</v>
      </c>
      <c r="H7" s="72" t="s">
        <v>61</v>
      </c>
      <c r="K7" s="71" t="s">
        <v>16</v>
      </c>
      <c r="L7" s="72" t="s">
        <v>62</v>
      </c>
    </row>
    <row r="8" spans="3:12" ht="15.75" thickBot="1" x14ac:dyDescent="0.3">
      <c r="C8" s="73" t="s">
        <v>11</v>
      </c>
      <c r="D8" s="74" t="str">
        <f>YieldCurves!I2</f>
        <v>EUR_3M#0001</v>
      </c>
      <c r="G8" s="73" t="s">
        <v>11</v>
      </c>
      <c r="H8" s="74" t="str">
        <f>YieldCurves!M2</f>
        <v>EUR_6M#0001</v>
      </c>
      <c r="K8" s="73" t="s">
        <v>11</v>
      </c>
      <c r="L8" s="74" t="str">
        <f>YieldCurves!U2</f>
        <v>USD_3M#0002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4:AI149"/>
  <sheetViews>
    <sheetView showGridLines="0" tabSelected="1" topLeftCell="U1" zoomScale="70" zoomScaleNormal="70" workbookViewId="0">
      <selection activeCell="AD40" sqref="AD40"/>
    </sheetView>
  </sheetViews>
  <sheetFormatPr defaultColWidth="11.42578125" defaultRowHeight="12.75" x14ac:dyDescent="0.2"/>
  <cols>
    <col min="1" max="1" width="11.42578125" style="1" customWidth="1"/>
    <col min="2" max="2" width="14.5703125" style="1" customWidth="1"/>
    <col min="3" max="4" width="11.42578125" style="1" customWidth="1"/>
    <col min="5" max="5" width="26" style="1" bestFit="1" customWidth="1"/>
    <col min="6" max="6" width="27.28515625" style="1" customWidth="1"/>
    <col min="7" max="8" width="11.42578125" style="1" customWidth="1"/>
    <col min="9" max="9" width="13" style="1" bestFit="1" customWidth="1"/>
    <col min="10" max="10" width="22" style="1" bestFit="1" customWidth="1"/>
    <col min="11" max="11" width="17.7109375" style="1" bestFit="1" customWidth="1"/>
    <col min="12" max="12" width="19.28515625" style="1" bestFit="1" customWidth="1"/>
    <col min="13" max="13" width="20.28515625" style="1" customWidth="1"/>
    <col min="14" max="14" width="16.7109375" style="1" customWidth="1"/>
    <col min="15" max="15" width="10.7109375" style="1" bestFit="1" customWidth="1"/>
    <col min="16" max="16" width="20.140625" style="1" customWidth="1"/>
    <col min="17" max="17" width="32" style="1" bestFit="1" customWidth="1"/>
    <col min="18" max="19" width="15.7109375" style="1" bestFit="1" customWidth="1"/>
    <col min="20" max="20" width="24" style="1" bestFit="1" customWidth="1"/>
    <col min="21" max="21" width="30.140625" style="1" bestFit="1" customWidth="1"/>
    <col min="22" max="22" width="38.140625" style="1" customWidth="1"/>
    <col min="23" max="23" width="18.7109375" style="1" bestFit="1" customWidth="1"/>
    <col min="24" max="27" width="12.85546875" style="1" customWidth="1"/>
    <col min="28" max="16384" width="11.42578125" style="1"/>
  </cols>
  <sheetData>
    <row r="4" spans="2:28" x14ac:dyDescent="0.2">
      <c r="C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8" ht="15.75" x14ac:dyDescent="0.25">
      <c r="B5" s="65" t="s">
        <v>54</v>
      </c>
      <c r="C5" s="66"/>
      <c r="D5" s="66"/>
      <c r="E5" s="66"/>
    </row>
    <row r="7" spans="2:28" x14ac:dyDescent="0.2">
      <c r="B7" s="4" t="s">
        <v>1</v>
      </c>
      <c r="C7" s="3"/>
      <c r="E7" s="5" t="s">
        <v>50</v>
      </c>
      <c r="F7" s="57" t="str">
        <f>RateRefs!L4</f>
        <v>USDIbor3M#0004</v>
      </c>
      <c r="G7" s="3"/>
      <c r="H7" s="3"/>
      <c r="I7" s="5" t="s">
        <v>51</v>
      </c>
      <c r="J7" s="6" t="str">
        <f>RateRefs!D4</f>
        <v>Euribor3M#0003</v>
      </c>
      <c r="K7" s="3"/>
      <c r="L7" s="5" t="s">
        <v>103</v>
      </c>
      <c r="M7" s="94">
        <v>1.0608500000000001</v>
      </c>
      <c r="N7" s="3"/>
      <c r="O7" s="3"/>
      <c r="P7" s="5" t="s">
        <v>52</v>
      </c>
      <c r="Q7" s="58" t="b">
        <v>0</v>
      </c>
      <c r="R7" s="3"/>
      <c r="T7" s="4" t="s">
        <v>2</v>
      </c>
      <c r="U7" s="3"/>
      <c r="W7" s="7" t="s">
        <v>3</v>
      </c>
      <c r="X7" s="3"/>
      <c r="Y7" s="3"/>
      <c r="Z7" s="3"/>
      <c r="AA7" s="3"/>
    </row>
    <row r="8" spans="2:28" x14ac:dyDescent="0.2"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3"/>
      <c r="U8" s="3"/>
      <c r="W8" s="3"/>
      <c r="X8" s="3"/>
      <c r="Y8" s="3"/>
      <c r="Z8" s="3"/>
      <c r="AA8" s="3"/>
    </row>
    <row r="9" spans="2:28" x14ac:dyDescent="0.2">
      <c r="B9" s="8" t="s">
        <v>4</v>
      </c>
      <c r="C9" s="8" t="s">
        <v>5</v>
      </c>
      <c r="D9" s="8" t="s">
        <v>6</v>
      </c>
      <c r="E9" s="8" t="s">
        <v>7</v>
      </c>
      <c r="F9" s="8" t="s">
        <v>0</v>
      </c>
      <c r="G9" s="8" t="s">
        <v>5</v>
      </c>
      <c r="H9" s="8" t="s">
        <v>5</v>
      </c>
      <c r="I9" s="8" t="s">
        <v>18</v>
      </c>
      <c r="J9" s="8" t="s">
        <v>8</v>
      </c>
      <c r="K9" s="8" t="s">
        <v>9</v>
      </c>
      <c r="L9" s="8" t="s">
        <v>47</v>
      </c>
      <c r="M9" s="8" t="s">
        <v>58</v>
      </c>
      <c r="N9" s="9" t="s">
        <v>59</v>
      </c>
      <c r="O9" s="10"/>
      <c r="P9" s="11" t="s">
        <v>60</v>
      </c>
      <c r="Q9" s="11" t="s">
        <v>104</v>
      </c>
      <c r="R9" s="8" t="s">
        <v>19</v>
      </c>
      <c r="S9" s="8" t="s">
        <v>10</v>
      </c>
      <c r="U9" s="12" t="s">
        <v>11</v>
      </c>
      <c r="V9" s="13" t="str">
        <f>_xll.qlPiecewiseYieldCurve(V11,V12,V13,_xll.ohPack(R11:R45),V15,V16,V17,V18,V19,V20,V21,V22,V23)</f>
        <v>EUR-XCYBasis-Curve-Par#0005</v>
      </c>
      <c r="X9" s="14" t="s">
        <v>12</v>
      </c>
      <c r="Y9" s="14" t="s">
        <v>13</v>
      </c>
      <c r="Z9" s="8" t="s">
        <v>5</v>
      </c>
      <c r="AA9" s="14" t="s">
        <v>14</v>
      </c>
      <c r="AB9" s="14" t="s">
        <v>15</v>
      </c>
    </row>
    <row r="10" spans="2:28" x14ac:dyDescent="0.2">
      <c r="B10" s="15" t="s">
        <v>0</v>
      </c>
      <c r="C10" s="15" t="s">
        <v>16</v>
      </c>
      <c r="D10" s="15" t="s">
        <v>17</v>
      </c>
      <c r="E10" s="15" t="s">
        <v>7</v>
      </c>
      <c r="F10" s="15" t="s">
        <v>0</v>
      </c>
      <c r="G10" s="15" t="s">
        <v>16</v>
      </c>
      <c r="H10" s="15" t="s">
        <v>16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16" t="s">
        <v>10</v>
      </c>
      <c r="V10" s="17" t="str">
        <f>_xll.ohRangeRetrieveError(V9)</f>
        <v/>
      </c>
      <c r="X10" s="18">
        <f t="array" ref="X10:X45">_xll.qlPiecewiseYieldCurveDates(V9)</f>
        <v>42339</v>
      </c>
      <c r="Y10" s="21">
        <f t="array" ref="Y10:Y45">_xll.qlPiecewiseYieldCurveData(V9)</f>
        <v>-4.2926600821700609E-3</v>
      </c>
      <c r="Z10" s="27" t="s">
        <v>20</v>
      </c>
      <c r="AA10" s="28">
        <v>0</v>
      </c>
      <c r="AB10" s="51">
        <f>Y10+AA10</f>
        <v>-4.2926600821700609E-3</v>
      </c>
    </row>
    <row r="11" spans="2:28" x14ac:dyDescent="0.2">
      <c r="B11" s="93">
        <v>0.125</v>
      </c>
      <c r="C11" s="27" t="s">
        <v>87</v>
      </c>
      <c r="D11" s="28">
        <v>0</v>
      </c>
      <c r="E11" s="29"/>
      <c r="F11" s="96">
        <f>B11+D11</f>
        <v>0.125</v>
      </c>
      <c r="G11" s="27" t="s">
        <v>87</v>
      </c>
      <c r="H11" s="27" t="s">
        <v>87</v>
      </c>
      <c r="I11" s="29" t="s">
        <v>20</v>
      </c>
      <c r="J11" s="35" t="s">
        <v>49</v>
      </c>
      <c r="K11" s="35" t="s">
        <v>48</v>
      </c>
      <c r="L11" s="29"/>
      <c r="M11" s="30"/>
      <c r="N11" s="59"/>
      <c r="O11" s="29"/>
      <c r="P11" s="30" t="str">
        <f>YieldCurves!$Q$2</f>
        <v>USD_OIS#0002</v>
      </c>
      <c r="Q11" s="30" t="str">
        <f>YieldCurves!$E$2</f>
        <v>EUR_OIS#0001</v>
      </c>
      <c r="R11" s="54" t="str">
        <f>_xll.qlFxFwdRateHelper(,"EUR","USD",$M$7,0,J11,K11,G11,F11,10000,Q11,P11,"Base")</f>
        <v>obj_0007d#0003</v>
      </c>
      <c r="S11" s="53" t="str">
        <f>_xll.ohRangeRetrieveError(R11)</f>
        <v/>
      </c>
      <c r="U11" s="31" t="s">
        <v>7</v>
      </c>
      <c r="V11" s="32" t="s">
        <v>53</v>
      </c>
      <c r="X11" s="19">
        <v>42340</v>
      </c>
      <c r="Y11" s="22">
        <v>-4.2926600821700609E-3</v>
      </c>
      <c r="Z11" s="33" t="s">
        <v>87</v>
      </c>
      <c r="AA11" s="24">
        <v>0</v>
      </c>
      <c r="AB11" s="25">
        <f>Y11+AA11</f>
        <v>-4.2926600821700609E-3</v>
      </c>
    </row>
    <row r="12" spans="2:28" x14ac:dyDescent="0.2">
      <c r="B12" s="94">
        <v>0.1285</v>
      </c>
      <c r="C12" s="33" t="s">
        <v>87</v>
      </c>
      <c r="D12" s="24">
        <v>0</v>
      </c>
      <c r="E12" s="35"/>
      <c r="F12" s="97">
        <f>B12+D12</f>
        <v>0.1285</v>
      </c>
      <c r="G12" s="33" t="s">
        <v>87</v>
      </c>
      <c r="H12" s="33" t="s">
        <v>87</v>
      </c>
      <c r="I12" s="35" t="s">
        <v>20</v>
      </c>
      <c r="J12" s="35" t="s">
        <v>49</v>
      </c>
      <c r="K12" s="35" t="s">
        <v>48</v>
      </c>
      <c r="L12" s="35"/>
      <c r="M12" s="36"/>
      <c r="N12" s="60"/>
      <c r="O12" s="35"/>
      <c r="P12" s="36" t="str">
        <f>YieldCurves!$Q$2</f>
        <v>USD_OIS#0002</v>
      </c>
      <c r="Q12" s="36" t="str">
        <f>YieldCurves!$E$2</f>
        <v>EUR_OIS#0001</v>
      </c>
      <c r="R12" s="54" t="str">
        <f>_xll.qlFxFwdRateHelper(,"EUR","USD",$M$7,1,J12,K12,G12,F12,10000,Q12,P12,"Base")</f>
        <v>obj_0005b#0003</v>
      </c>
      <c r="S12" s="37" t="str">
        <f>_xll.ohRangeRetrieveError(R12)</f>
        <v/>
      </c>
      <c r="U12" s="38" t="s">
        <v>22</v>
      </c>
      <c r="V12" s="39">
        <v>0</v>
      </c>
      <c r="X12" s="19">
        <v>42341</v>
      </c>
      <c r="Y12" s="22">
        <v>-4.352870514189964E-3</v>
      </c>
      <c r="Z12" s="33" t="s">
        <v>88</v>
      </c>
      <c r="AA12" s="24">
        <v>0</v>
      </c>
      <c r="AB12" s="25">
        <f>Y12+AA12</f>
        <v>-4.352870514189964E-3</v>
      </c>
    </row>
    <row r="13" spans="2:28" x14ac:dyDescent="0.2">
      <c r="B13" s="94">
        <v>0.97499999999999998</v>
      </c>
      <c r="C13" s="33" t="s">
        <v>89</v>
      </c>
      <c r="D13" s="24">
        <v>0</v>
      </c>
      <c r="E13" s="35"/>
      <c r="F13" s="97">
        <f>B13+D13</f>
        <v>0.97499999999999998</v>
      </c>
      <c r="G13" s="33" t="s">
        <v>89</v>
      </c>
      <c r="H13" s="33" t="s">
        <v>89</v>
      </c>
      <c r="I13" s="35" t="s">
        <v>20</v>
      </c>
      <c r="J13" s="35" t="s">
        <v>49</v>
      </c>
      <c r="K13" s="35" t="s">
        <v>48</v>
      </c>
      <c r="L13" s="35"/>
      <c r="M13" s="36"/>
      <c r="N13" s="60"/>
      <c r="O13" s="35"/>
      <c r="P13" s="36" t="str">
        <f>YieldCurves!$Q$2</f>
        <v>USD_OIS#0002</v>
      </c>
      <c r="Q13" s="36" t="str">
        <f>YieldCurves!$E$2</f>
        <v>EUR_OIS#0001</v>
      </c>
      <c r="R13" s="54" t="str">
        <f>_xll.qlFxFwdRateHelper(,"EUR","USD",$M$7,0,J13,K13,G13,F13,10000,Q13,P13,"Base")</f>
        <v>obj_0006f#0003</v>
      </c>
      <c r="S13" s="37" t="str">
        <f>_xll.ohRangeRetrieveError(R13)</f>
        <v/>
      </c>
      <c r="U13" s="38" t="s">
        <v>8</v>
      </c>
      <c r="V13" s="41" t="s">
        <v>24</v>
      </c>
      <c r="X13" s="19">
        <v>42346</v>
      </c>
      <c r="Y13" s="22">
        <v>-3.1532364899879025E-3</v>
      </c>
      <c r="Z13" s="33" t="s">
        <v>89</v>
      </c>
      <c r="AA13" s="24">
        <v>0</v>
      </c>
      <c r="AB13" s="25">
        <f>Y13+AA13</f>
        <v>-3.1532364899879025E-3</v>
      </c>
    </row>
    <row r="14" spans="2:28" x14ac:dyDescent="0.2">
      <c r="B14" s="94">
        <v>2.5</v>
      </c>
      <c r="C14" s="33" t="s">
        <v>90</v>
      </c>
      <c r="D14" s="24">
        <v>0</v>
      </c>
      <c r="E14" s="35"/>
      <c r="F14" s="97">
        <f>B14+D14</f>
        <v>2.5</v>
      </c>
      <c r="G14" s="33" t="s">
        <v>90</v>
      </c>
      <c r="H14" s="33" t="s">
        <v>90</v>
      </c>
      <c r="I14" s="35" t="s">
        <v>20</v>
      </c>
      <c r="J14" s="35" t="s">
        <v>49</v>
      </c>
      <c r="K14" s="35" t="s">
        <v>48</v>
      </c>
      <c r="L14" s="35"/>
      <c r="M14" s="36"/>
      <c r="N14" s="60"/>
      <c r="O14" s="35"/>
      <c r="P14" s="36" t="str">
        <f>YieldCurves!$Q$2</f>
        <v>USD_OIS#0002</v>
      </c>
      <c r="Q14" s="36" t="str">
        <f>YieldCurves!$E$2</f>
        <v>EUR_OIS#0001</v>
      </c>
      <c r="R14" s="54" t="str">
        <f>_xll.qlFxFwdRateHelper(,"EUR","USD",$M$7,0,J14,K14,G14,F14,10000,Q14,P14,"Base")</f>
        <v>obj_00069#0003</v>
      </c>
      <c r="S14" s="37" t="str">
        <f>_xll.ohRangeRetrieveError(R14)</f>
        <v/>
      </c>
      <c r="U14" s="38" t="s">
        <v>1</v>
      </c>
      <c r="V14" s="40"/>
      <c r="X14" s="19">
        <v>42353</v>
      </c>
      <c r="Y14" s="22">
        <v>-4.1782621130365544E-3</v>
      </c>
      <c r="Z14" s="33" t="s">
        <v>90</v>
      </c>
      <c r="AA14" s="24">
        <v>0</v>
      </c>
      <c r="AB14" s="25">
        <f>Y14+AA14</f>
        <v>-4.1782621130365544E-3</v>
      </c>
    </row>
    <row r="15" spans="2:28" x14ac:dyDescent="0.2">
      <c r="B15" s="94">
        <v>11.19</v>
      </c>
      <c r="C15" s="33" t="s">
        <v>91</v>
      </c>
      <c r="D15" s="24">
        <v>0</v>
      </c>
      <c r="E15" s="35"/>
      <c r="F15" s="97">
        <f>B15+D15</f>
        <v>11.19</v>
      </c>
      <c r="G15" s="33" t="s">
        <v>91</v>
      </c>
      <c r="H15" s="33" t="s">
        <v>91</v>
      </c>
      <c r="I15" s="35" t="s">
        <v>20</v>
      </c>
      <c r="J15" s="35" t="s">
        <v>49</v>
      </c>
      <c r="K15" s="35" t="s">
        <v>48</v>
      </c>
      <c r="L15" s="35"/>
      <c r="M15" s="36"/>
      <c r="N15" s="60"/>
      <c r="O15" s="35"/>
      <c r="P15" s="36" t="str">
        <f>YieldCurves!$Q$2</f>
        <v>USD_OIS#0002</v>
      </c>
      <c r="Q15" s="36" t="str">
        <f>YieldCurves!$E$2</f>
        <v>EUR_OIS#0001</v>
      </c>
      <c r="R15" s="54" t="str">
        <f>_xll.qlFxFwdRateHelper(,"EUR","USD",$M$7,0,J15,K15,G15,F15,10000,Q15,P15,"Base")</f>
        <v>obj_00072#0003</v>
      </c>
      <c r="S15" s="37" t="str">
        <f>_xll.ohRangeRetrieveError(R15)</f>
        <v/>
      </c>
      <c r="U15" s="38" t="s">
        <v>26</v>
      </c>
      <c r="V15" s="41" t="s">
        <v>27</v>
      </c>
      <c r="X15" s="19">
        <v>42373</v>
      </c>
      <c r="Y15" s="22">
        <v>-9.1609144079836911E-3</v>
      </c>
      <c r="Z15" s="33" t="s">
        <v>91</v>
      </c>
      <c r="AA15" s="24">
        <v>0</v>
      </c>
      <c r="AB15" s="25">
        <f>Y15+AA15</f>
        <v>-9.1609144079836911E-3</v>
      </c>
    </row>
    <row r="16" spans="2:28" x14ac:dyDescent="0.2">
      <c r="B16" s="94">
        <v>19.855</v>
      </c>
      <c r="C16" s="33" t="s">
        <v>92</v>
      </c>
      <c r="D16" s="24">
        <v>0</v>
      </c>
      <c r="E16" s="35"/>
      <c r="F16" s="97">
        <f>B16+D16</f>
        <v>19.855</v>
      </c>
      <c r="G16" s="33" t="s">
        <v>92</v>
      </c>
      <c r="H16" s="33" t="s">
        <v>92</v>
      </c>
      <c r="I16" s="35" t="s">
        <v>20</v>
      </c>
      <c r="J16" s="35" t="s">
        <v>49</v>
      </c>
      <c r="K16" s="35" t="s">
        <v>48</v>
      </c>
      <c r="L16" s="35"/>
      <c r="M16" s="36"/>
      <c r="N16" s="60"/>
      <c r="O16" s="35"/>
      <c r="P16" s="36" t="str">
        <f>YieldCurves!$Q$2</f>
        <v>USD_OIS#0002</v>
      </c>
      <c r="Q16" s="36" t="str">
        <f>YieldCurves!$E$2</f>
        <v>EUR_OIS#0001</v>
      </c>
      <c r="R16" s="54" t="str">
        <f>_xll.qlFxFwdRateHelper(,"EUR","USD",$M$7,0,J16,K16,G16,F16,10000,Q16,P16,"Base")</f>
        <v>obj_00074#0003</v>
      </c>
      <c r="S16" s="37" t="str">
        <f>_xll.ohRangeRetrieveError(R16)</f>
        <v/>
      </c>
      <c r="U16" s="38" t="s">
        <v>31</v>
      </c>
      <c r="V16" s="39"/>
      <c r="X16" s="19">
        <v>42401</v>
      </c>
      <c r="Y16" s="22">
        <v>-8.4029374386676431E-3</v>
      </c>
      <c r="Z16" s="33" t="s">
        <v>92</v>
      </c>
      <c r="AA16" s="24">
        <v>0</v>
      </c>
      <c r="AB16" s="25">
        <f>Y16+AA16</f>
        <v>-8.4029374386676431E-3</v>
      </c>
    </row>
    <row r="17" spans="2:35" x14ac:dyDescent="0.2">
      <c r="B17" s="94">
        <v>28.63</v>
      </c>
      <c r="C17" s="33" t="s">
        <v>62</v>
      </c>
      <c r="D17" s="24">
        <v>0</v>
      </c>
      <c r="E17" s="35"/>
      <c r="F17" s="97">
        <f>B17+D17</f>
        <v>28.63</v>
      </c>
      <c r="G17" s="33" t="s">
        <v>62</v>
      </c>
      <c r="H17" s="33" t="s">
        <v>62</v>
      </c>
      <c r="I17" s="35" t="s">
        <v>20</v>
      </c>
      <c r="J17" s="35" t="s">
        <v>49</v>
      </c>
      <c r="K17" s="35" t="s">
        <v>48</v>
      </c>
      <c r="L17" s="35"/>
      <c r="M17" s="36"/>
      <c r="N17" s="60"/>
      <c r="O17" s="35"/>
      <c r="P17" s="36" t="str">
        <f>YieldCurves!$Q$2</f>
        <v>USD_OIS#0002</v>
      </c>
      <c r="Q17" s="36" t="str">
        <f>YieldCurves!$E$2</f>
        <v>EUR_OIS#0001</v>
      </c>
      <c r="R17" s="54" t="str">
        <f>_xll.qlFxFwdRateHelper(,"EUR","USD",$M$7,0,J17,K17,G17,F17,10000,Q17,P17,"Base")</f>
        <v>obj_00067#0003</v>
      </c>
      <c r="S17" s="37" t="str">
        <f>_xll.ohRangeRetrieveError(R17)</f>
        <v/>
      </c>
      <c r="U17" s="38" t="s">
        <v>34</v>
      </c>
      <c r="V17" s="39"/>
      <c r="X17" s="19">
        <v>42430</v>
      </c>
      <c r="Y17" s="22">
        <v>-7.9652137406364346E-3</v>
      </c>
      <c r="Z17" s="33" t="s">
        <v>62</v>
      </c>
      <c r="AA17" s="24">
        <v>0</v>
      </c>
      <c r="AB17" s="25">
        <f>Y17+AA17</f>
        <v>-7.9652137406364346E-3</v>
      </c>
    </row>
    <row r="18" spans="2:35" x14ac:dyDescent="0.2">
      <c r="B18" s="94">
        <v>39.1</v>
      </c>
      <c r="C18" s="33" t="s">
        <v>93</v>
      </c>
      <c r="D18" s="24">
        <v>0</v>
      </c>
      <c r="E18" s="35"/>
      <c r="F18" s="97">
        <f>B18+D18</f>
        <v>39.1</v>
      </c>
      <c r="G18" s="33" t="s">
        <v>93</v>
      </c>
      <c r="H18" s="33" t="s">
        <v>93</v>
      </c>
      <c r="I18" s="35" t="s">
        <v>20</v>
      </c>
      <c r="J18" s="35" t="s">
        <v>49</v>
      </c>
      <c r="K18" s="35" t="s">
        <v>48</v>
      </c>
      <c r="L18" s="35"/>
      <c r="M18" s="36"/>
      <c r="N18" s="60"/>
      <c r="O18" s="35"/>
      <c r="P18" s="36" t="str">
        <f>YieldCurves!$Q$2</f>
        <v>USD_OIS#0002</v>
      </c>
      <c r="Q18" s="36" t="str">
        <f>YieldCurves!$E$2</f>
        <v>EUR_OIS#0001</v>
      </c>
      <c r="R18" s="54" t="str">
        <f>_xll.qlFxFwdRateHelper(,"EUR","USD",$M$7,0,J18,K18,G18,F18,10000,Q18,P18,"Base")</f>
        <v>obj_00061#0003</v>
      </c>
      <c r="S18" s="37" t="str">
        <f>_xll.ohRangeRetrieveError(R18)</f>
        <v/>
      </c>
      <c r="U18" s="38" t="s">
        <v>37</v>
      </c>
      <c r="V18" s="39"/>
      <c r="X18" s="19">
        <v>42461</v>
      </c>
      <c r="Y18" s="22">
        <v>-7.8674414321906402E-3</v>
      </c>
      <c r="Z18" s="33" t="s">
        <v>93</v>
      </c>
      <c r="AA18" s="24">
        <v>0</v>
      </c>
      <c r="AB18" s="25">
        <f>Y18+AA18</f>
        <v>-7.8674414321906402E-3</v>
      </c>
    </row>
    <row r="19" spans="2:35" x14ac:dyDescent="0.2">
      <c r="B19" s="94">
        <v>49.15</v>
      </c>
      <c r="C19" s="33" t="s">
        <v>94</v>
      </c>
      <c r="D19" s="24">
        <v>0</v>
      </c>
      <c r="E19" s="35"/>
      <c r="F19" s="97">
        <f>B19+D19</f>
        <v>49.15</v>
      </c>
      <c r="G19" s="33" t="s">
        <v>94</v>
      </c>
      <c r="H19" s="33" t="s">
        <v>94</v>
      </c>
      <c r="I19" s="35" t="s">
        <v>20</v>
      </c>
      <c r="J19" s="35" t="s">
        <v>49</v>
      </c>
      <c r="K19" s="35" t="s">
        <v>48</v>
      </c>
      <c r="L19" s="35"/>
      <c r="M19" s="36"/>
      <c r="N19" s="60"/>
      <c r="O19" s="35"/>
      <c r="P19" s="36" t="str">
        <f>YieldCurves!$Q$2</f>
        <v>USD_OIS#0002</v>
      </c>
      <c r="Q19" s="36" t="str">
        <f>YieldCurves!$E$2</f>
        <v>EUR_OIS#0001</v>
      </c>
      <c r="R19" s="54" t="str">
        <f>_xll.qlFxFwdRateHelper(,"EUR","USD",$M$7,0,J19,K19,G19,F19,10000,Q19,P19,"Base")</f>
        <v>obj_0006d#0003</v>
      </c>
      <c r="S19" s="37" t="str">
        <f>_xll.ohRangeRetrieveError(R19)</f>
        <v/>
      </c>
      <c r="U19" s="44" t="s">
        <v>39</v>
      </c>
      <c r="V19" s="41" t="s">
        <v>40</v>
      </c>
      <c r="X19" s="19">
        <v>42493</v>
      </c>
      <c r="Y19" s="22">
        <v>-7.5255381887421834E-3</v>
      </c>
      <c r="Z19" s="33" t="s">
        <v>94</v>
      </c>
      <c r="AA19" s="24">
        <v>0</v>
      </c>
      <c r="AB19" s="25">
        <f>Y19+AA19</f>
        <v>-7.5255381887421834E-3</v>
      </c>
    </row>
    <row r="20" spans="2:35" x14ac:dyDescent="0.2">
      <c r="B20" s="94">
        <v>60.25</v>
      </c>
      <c r="C20" s="33" t="s">
        <v>61</v>
      </c>
      <c r="D20" s="24">
        <v>0</v>
      </c>
      <c r="E20" s="35"/>
      <c r="F20" s="97">
        <f>B20+D20</f>
        <v>60.25</v>
      </c>
      <c r="G20" s="33" t="s">
        <v>61</v>
      </c>
      <c r="H20" s="33" t="s">
        <v>61</v>
      </c>
      <c r="I20" s="35" t="s">
        <v>20</v>
      </c>
      <c r="J20" s="35" t="s">
        <v>49</v>
      </c>
      <c r="K20" s="35" t="s">
        <v>48</v>
      </c>
      <c r="L20" s="35"/>
      <c r="M20" s="36"/>
      <c r="N20" s="60"/>
      <c r="O20" s="35"/>
      <c r="P20" s="36" t="str">
        <f>YieldCurves!$Q$2</f>
        <v>USD_OIS#0002</v>
      </c>
      <c r="Q20" s="36" t="str">
        <f>YieldCurves!$E$2</f>
        <v>EUR_OIS#0001</v>
      </c>
      <c r="R20" s="54" t="str">
        <f>_xll.qlFxFwdRateHelper(,"EUR","USD",$M$7,0,J20,K20,G20,F20,10000,Q20,P20,"Base")</f>
        <v>obj_0006c#0003</v>
      </c>
      <c r="S20" s="37" t="str">
        <f>_xll.ohRangeRetrieveError(R20)</f>
        <v/>
      </c>
      <c r="U20" s="44" t="s">
        <v>42</v>
      </c>
      <c r="V20" s="41" t="s">
        <v>43</v>
      </c>
      <c r="X20" s="19">
        <v>42522</v>
      </c>
      <c r="Y20" s="22">
        <v>-7.6412246724049037E-3</v>
      </c>
      <c r="Z20" s="33" t="s">
        <v>61</v>
      </c>
      <c r="AA20" s="24">
        <v>0</v>
      </c>
      <c r="AB20" s="25">
        <f>Y20+AA20</f>
        <v>-7.6412246724049037E-3</v>
      </c>
    </row>
    <row r="21" spans="2:35" x14ac:dyDescent="0.2">
      <c r="B21" s="94">
        <v>72.575000000000003</v>
      </c>
      <c r="C21" s="33" t="s">
        <v>95</v>
      </c>
      <c r="D21" s="24">
        <v>0</v>
      </c>
      <c r="E21" s="35"/>
      <c r="F21" s="97">
        <f>B21+D21</f>
        <v>72.575000000000003</v>
      </c>
      <c r="G21" s="33" t="s">
        <v>95</v>
      </c>
      <c r="H21" s="33" t="s">
        <v>95</v>
      </c>
      <c r="I21" s="35" t="s">
        <v>20</v>
      </c>
      <c r="J21" s="35" t="s">
        <v>49</v>
      </c>
      <c r="K21" s="35" t="s">
        <v>48</v>
      </c>
      <c r="L21" s="35"/>
      <c r="M21" s="36"/>
      <c r="N21" s="60"/>
      <c r="O21" s="35"/>
      <c r="P21" s="36" t="str">
        <f>YieldCurves!$Q$2</f>
        <v>USD_OIS#0002</v>
      </c>
      <c r="Q21" s="36" t="str">
        <f>YieldCurves!$E$2</f>
        <v>EUR_OIS#0001</v>
      </c>
      <c r="R21" s="54" t="str">
        <f>_xll.qlFxFwdRateHelper(,"EUR","USD",$M$7,0,J21,K21,G21,F21,10000,Q21,P21,"Base")</f>
        <v>obj_0005f#0003</v>
      </c>
      <c r="S21" s="37" t="str">
        <f>_xll.ohRangeRetrieveError(R21)</f>
        <v/>
      </c>
      <c r="U21" s="38" t="s">
        <v>29</v>
      </c>
      <c r="V21" s="39"/>
      <c r="X21" s="19">
        <v>42552</v>
      </c>
      <c r="Y21" s="22">
        <v>-7.7878008266141939E-3</v>
      </c>
      <c r="Z21" s="33" t="s">
        <v>95</v>
      </c>
      <c r="AA21" s="24">
        <v>0</v>
      </c>
      <c r="AB21" s="25">
        <f>Y21+AA21</f>
        <v>-7.7878008266141939E-3</v>
      </c>
    </row>
    <row r="22" spans="2:35" x14ac:dyDescent="0.2">
      <c r="B22" s="94">
        <v>84.2</v>
      </c>
      <c r="C22" s="33" t="s">
        <v>96</v>
      </c>
      <c r="D22" s="24">
        <v>0</v>
      </c>
      <c r="E22" s="35"/>
      <c r="F22" s="97">
        <f>B22+D22</f>
        <v>84.2</v>
      </c>
      <c r="G22" s="33" t="s">
        <v>96</v>
      </c>
      <c r="H22" s="33" t="s">
        <v>96</v>
      </c>
      <c r="I22" s="35" t="s">
        <v>20</v>
      </c>
      <c r="J22" s="35" t="s">
        <v>49</v>
      </c>
      <c r="K22" s="35" t="s">
        <v>48</v>
      </c>
      <c r="L22" s="35"/>
      <c r="M22" s="36"/>
      <c r="N22" s="60"/>
      <c r="O22" s="35"/>
      <c r="P22" s="36" t="str">
        <f>YieldCurves!$Q$2</f>
        <v>USD_OIS#0002</v>
      </c>
      <c r="Q22" s="36" t="str">
        <f>YieldCurves!$E$2</f>
        <v>EUR_OIS#0001</v>
      </c>
      <c r="R22" s="54" t="str">
        <f>_xll.qlFxFwdRateHelper(,"EUR","USD",$M$7,0,J22,K22,G22,F22,10000,Q22,P22,"Base")</f>
        <v>obj_00064#0003</v>
      </c>
      <c r="S22" s="37" t="str">
        <f>_xll.ohRangeRetrieveError(R22)</f>
        <v/>
      </c>
      <c r="U22" s="38" t="s">
        <v>32</v>
      </c>
      <c r="V22" s="39"/>
      <c r="X22" s="19">
        <v>42583</v>
      </c>
      <c r="Y22" s="22">
        <v>-7.692325225386115E-3</v>
      </c>
      <c r="Z22" s="33" t="s">
        <v>96</v>
      </c>
      <c r="AA22" s="24">
        <v>0</v>
      </c>
      <c r="AB22" s="25">
        <f>Y22+AA22</f>
        <v>-7.692325225386115E-3</v>
      </c>
      <c r="AD22" s="1" t="s">
        <v>105</v>
      </c>
      <c r="AE22" s="1" t="s">
        <v>106</v>
      </c>
      <c r="AF22" s="1" t="s">
        <v>107</v>
      </c>
    </row>
    <row r="23" spans="2:35" x14ac:dyDescent="0.2">
      <c r="B23" s="94">
        <v>98.474999999999994</v>
      </c>
      <c r="C23" s="33" t="s">
        <v>97</v>
      </c>
      <c r="D23" s="24">
        <v>0</v>
      </c>
      <c r="E23" s="35"/>
      <c r="F23" s="97">
        <f>B23+D23</f>
        <v>98.474999999999994</v>
      </c>
      <c r="G23" s="33" t="s">
        <v>97</v>
      </c>
      <c r="H23" s="33" t="s">
        <v>97</v>
      </c>
      <c r="I23" s="35" t="s">
        <v>20</v>
      </c>
      <c r="J23" s="35" t="s">
        <v>49</v>
      </c>
      <c r="K23" s="35" t="s">
        <v>48</v>
      </c>
      <c r="L23" s="35"/>
      <c r="M23" s="36"/>
      <c r="N23" s="60"/>
      <c r="O23" s="35"/>
      <c r="P23" s="36" t="str">
        <f>YieldCurves!$Q$2</f>
        <v>USD_OIS#0002</v>
      </c>
      <c r="Q23" s="36" t="str">
        <f>YieldCurves!$E$2</f>
        <v>EUR_OIS#0001</v>
      </c>
      <c r="R23" s="54" t="str">
        <f>_xll.qlFxFwdRateHelper(,"EUR","USD",$M$7,0,J23,K23,G23,F23,10000,Q23,P23,"Base")</f>
        <v>obj_0006a#0003</v>
      </c>
      <c r="S23" s="37" t="str">
        <f>_xll.ohRangeRetrieveError(R23)</f>
        <v/>
      </c>
      <c r="U23" s="42" t="s">
        <v>35</v>
      </c>
      <c r="V23" s="43"/>
      <c r="X23" s="19">
        <v>42614</v>
      </c>
      <c r="Y23" s="22">
        <v>-7.8954789726691822E-3</v>
      </c>
      <c r="Z23" s="33" t="s">
        <v>97</v>
      </c>
      <c r="AA23" s="90">
        <v>0</v>
      </c>
      <c r="AB23" s="25">
        <f>Y23+AA23</f>
        <v>-7.8954789726691822E-3</v>
      </c>
      <c r="AD23" s="1">
        <f>_xll.qlYieldTSDiscount($V$9,X23)</f>
        <v>1.0059663768865839</v>
      </c>
      <c r="AE23" s="1">
        <f>_xll.qlYieldTSDiscount($Q$11,X23)</f>
        <v>1.0024585986073231</v>
      </c>
      <c r="AF23" s="1">
        <f>_xll.qlYieldTSDiscount($P$11,X23)</f>
        <v>0.99671422686638045</v>
      </c>
      <c r="AG23" s="1">
        <f>(AD23/AF23-1)*10000*$M$7</f>
        <v>98.47499999865606</v>
      </c>
      <c r="AI23" s="1">
        <f>B23</f>
        <v>98.474999999999994</v>
      </c>
    </row>
    <row r="24" spans="2:35" x14ac:dyDescent="0.2">
      <c r="B24" s="94">
        <v>110.35</v>
      </c>
      <c r="C24" s="33" t="s">
        <v>98</v>
      </c>
      <c r="D24" s="24">
        <v>0</v>
      </c>
      <c r="E24" s="35"/>
      <c r="F24" s="97">
        <f>B24+D24</f>
        <v>110.35</v>
      </c>
      <c r="G24" s="33" t="s">
        <v>98</v>
      </c>
      <c r="H24" s="33" t="s">
        <v>98</v>
      </c>
      <c r="I24" s="35" t="s">
        <v>20</v>
      </c>
      <c r="J24" s="35" t="s">
        <v>49</v>
      </c>
      <c r="K24" s="35" t="s">
        <v>48</v>
      </c>
      <c r="L24" s="35"/>
      <c r="M24" s="36"/>
      <c r="N24" s="60"/>
      <c r="O24" s="35"/>
      <c r="P24" s="36" t="str">
        <f>YieldCurves!$Q$2</f>
        <v>USD_OIS#0002</v>
      </c>
      <c r="Q24" s="36" t="str">
        <f>YieldCurves!$E$2</f>
        <v>EUR_OIS#0001</v>
      </c>
      <c r="R24" s="54" t="str">
        <f>_xll.qlFxFwdRateHelper(,"EUR","USD",$M$7,0,J24,K24,G24,F24,10000,Q24,P24,"Base")</f>
        <v>obj_00065#0003</v>
      </c>
      <c r="S24" s="37" t="str">
        <f>_xll.ohRangeRetrieveError(R24)</f>
        <v/>
      </c>
      <c r="X24" s="19">
        <v>42646</v>
      </c>
      <c r="Y24" s="22">
        <v>-7.7189450111236424E-3</v>
      </c>
      <c r="Z24" s="33" t="s">
        <v>98</v>
      </c>
      <c r="AA24" s="91">
        <v>0</v>
      </c>
      <c r="AB24" s="25">
        <f>Y24+AA24</f>
        <v>-7.7189450111236424E-3</v>
      </c>
      <c r="AD24" s="1">
        <f>_xll.qlYieldTSDiscount($V$9,X24)</f>
        <v>1.0065134940643028</v>
      </c>
      <c r="AE24" s="1">
        <f>_xll.qlYieldTSDiscount($Q$11,X24)</f>
        <v>1.00278540522482</v>
      </c>
      <c r="AF24" s="1">
        <f>_xll.qlYieldTSDiscount($P$11,X24)</f>
        <v>0.9961514902980404</v>
      </c>
      <c r="AG24" s="1">
        <f>(AD24/AF24-1)*10000*$M$7</f>
        <v>110.35000000000581</v>
      </c>
      <c r="AI24" s="1">
        <f>B24</f>
        <v>110.35</v>
      </c>
    </row>
    <row r="25" spans="2:35" x14ac:dyDescent="0.2">
      <c r="B25" s="94">
        <v>124.8</v>
      </c>
      <c r="C25" s="33" t="s">
        <v>99</v>
      </c>
      <c r="D25" s="24">
        <v>0</v>
      </c>
      <c r="E25" s="35"/>
      <c r="F25" s="97">
        <f>B25+D25</f>
        <v>124.8</v>
      </c>
      <c r="G25" s="33" t="s">
        <v>99</v>
      </c>
      <c r="H25" s="33" t="s">
        <v>99</v>
      </c>
      <c r="I25" s="35" t="s">
        <v>20</v>
      </c>
      <c r="J25" s="35" t="s">
        <v>49</v>
      </c>
      <c r="K25" s="35" t="s">
        <v>48</v>
      </c>
      <c r="L25" s="35"/>
      <c r="M25" s="36"/>
      <c r="N25" s="60"/>
      <c r="O25" s="35"/>
      <c r="P25" s="36" t="str">
        <f>YieldCurves!$Q$2</f>
        <v>USD_OIS#0002</v>
      </c>
      <c r="Q25" s="36" t="str">
        <f>YieldCurves!$E$2</f>
        <v>EUR_OIS#0001</v>
      </c>
      <c r="R25" s="54" t="str">
        <f>_xll.qlFxFwdRateHelper(,"EUR","USD",$M$7,0,J25,K25,G25,F25,10000,Q25,P25,"Base")</f>
        <v>obj_00062#0003</v>
      </c>
      <c r="S25" s="37" t="str">
        <f>_xll.ohRangeRetrieveError(R25)</f>
        <v/>
      </c>
      <c r="X25" s="19">
        <v>42675</v>
      </c>
      <c r="Y25" s="22">
        <v>-7.8921171957685304E-3</v>
      </c>
      <c r="Z25" s="33" t="s">
        <v>99</v>
      </c>
      <c r="AA25" s="90">
        <v>0</v>
      </c>
      <c r="AB25" s="25">
        <f>Y25+AA25</f>
        <v>-7.8921171957685304E-3</v>
      </c>
      <c r="AD25" s="1">
        <f>_xll.qlYieldTSDiscount($V$9,X25)</f>
        <v>1.0072915269316238</v>
      </c>
      <c r="AE25" s="1">
        <f>_xll.qlYieldTSDiscount($Q$11,X25)</f>
        <v>1.0030942869783173</v>
      </c>
      <c r="AF25" s="1">
        <f>_xll.qlYieldTSDiscount($P$11,X25)</f>
        <v>0.995579380382001</v>
      </c>
      <c r="AG25" s="1">
        <f>(AD25/AF25-1)*10000*$M$7</f>
        <v>124.80000000000103</v>
      </c>
      <c r="AI25" s="1">
        <f>B25</f>
        <v>124.8</v>
      </c>
    </row>
    <row r="26" spans="2:35" x14ac:dyDescent="0.2">
      <c r="B26" s="94">
        <v>140.5</v>
      </c>
      <c r="C26" s="33" t="s">
        <v>100</v>
      </c>
      <c r="D26" s="24">
        <v>0</v>
      </c>
      <c r="E26" s="35"/>
      <c r="F26" s="97">
        <f>B26+D26</f>
        <v>140.5</v>
      </c>
      <c r="G26" s="33" t="s">
        <v>100</v>
      </c>
      <c r="H26" s="33" t="s">
        <v>100</v>
      </c>
      <c r="I26" s="35" t="s">
        <v>20</v>
      </c>
      <c r="J26" s="35" t="s">
        <v>49</v>
      </c>
      <c r="K26" s="35" t="s">
        <v>48</v>
      </c>
      <c r="L26" s="35"/>
      <c r="M26" s="36"/>
      <c r="N26" s="60"/>
      <c r="O26" s="35"/>
      <c r="P26" s="36" t="str">
        <f>YieldCurves!$Q$2</f>
        <v>USD_OIS#0002</v>
      </c>
      <c r="Q26" s="36" t="str">
        <f>YieldCurves!$E$2</f>
        <v>EUR_OIS#0001</v>
      </c>
      <c r="R26" s="54" t="str">
        <f>_xll.qlFxFwdRateHelper(,"EUR","USD",$M$7,0,J26,K26,G26,F26,10000,Q26,P26,"Base")</f>
        <v>obj_0005d#0003</v>
      </c>
      <c r="S26" s="37" t="str">
        <f>_xll.ohRangeRetrieveError(R26)</f>
        <v/>
      </c>
      <c r="X26" s="19">
        <v>42705</v>
      </c>
      <c r="Y26" s="22">
        <v>-8.0798030708033042E-3</v>
      </c>
      <c r="Z26" s="33" t="s">
        <v>100</v>
      </c>
      <c r="AA26" s="90">
        <v>0</v>
      </c>
      <c r="AB26" s="25">
        <f>Y26+AA26</f>
        <v>-8.0798030708033042E-3</v>
      </c>
      <c r="AD26" s="1">
        <f>_xll.qlYieldTSDiscount($V$9,X26)</f>
        <v>1.0081348490465114</v>
      </c>
      <c r="AE26" s="1">
        <f>_xll.qlYieldTSDiscount($Q$11,X26)</f>
        <v>1.003411518853162</v>
      </c>
      <c r="AF26" s="1">
        <f>_xll.qlYieldTSDiscount($P$11,X26)</f>
        <v>0.99495753522280361</v>
      </c>
      <c r="AG26" s="1">
        <f>(AD26/AF26-1)*10000*$M$7</f>
        <v>140.49999999999909</v>
      </c>
      <c r="AI26" s="1">
        <f>B26</f>
        <v>140.5</v>
      </c>
    </row>
    <row r="27" spans="2:35" x14ac:dyDescent="0.2">
      <c r="B27" s="94">
        <v>186.75</v>
      </c>
      <c r="C27" s="33" t="s">
        <v>101</v>
      </c>
      <c r="D27" s="24">
        <v>0</v>
      </c>
      <c r="E27" s="35"/>
      <c r="F27" s="97">
        <f>B27+D27</f>
        <v>186.75</v>
      </c>
      <c r="G27" s="33" t="s">
        <v>101</v>
      </c>
      <c r="H27" s="33" t="s">
        <v>101</v>
      </c>
      <c r="I27" s="35" t="s">
        <v>20</v>
      </c>
      <c r="J27" s="35" t="s">
        <v>49</v>
      </c>
      <c r="K27" s="35" t="s">
        <v>48</v>
      </c>
      <c r="L27" s="35"/>
      <c r="M27" s="36"/>
      <c r="N27" s="60"/>
      <c r="O27" s="35"/>
      <c r="P27" s="36" t="str">
        <f>YieldCurves!$Q$2</f>
        <v>USD_OIS#0002</v>
      </c>
      <c r="Q27" s="36" t="str">
        <f>YieldCurves!$E$2</f>
        <v>EUR_OIS#0001</v>
      </c>
      <c r="R27" s="54" t="str">
        <f>_xll.qlFxFwdRateHelper(,"EUR","USD",$M$7,0,J27,K27,G27,F27,10000,Q27,P27,"Base")</f>
        <v>obj_0007c#0003</v>
      </c>
      <c r="S27" s="37" t="str">
        <f>_xll.ohRangeRetrieveError(R27)</f>
        <v/>
      </c>
      <c r="X27" s="19">
        <v>42795</v>
      </c>
      <c r="Y27" s="22">
        <v>-8.2398588537392556E-3</v>
      </c>
      <c r="Z27" s="33" t="s">
        <v>101</v>
      </c>
      <c r="AA27" s="90">
        <v>0</v>
      </c>
      <c r="AB27" s="25">
        <f>Y27+AA27</f>
        <v>-8.2398588537392556E-3</v>
      </c>
      <c r="AD27" s="1">
        <f>_xll.qlYieldTSDiscount($V$9,X27)</f>
        <v>1.0103473471788791</v>
      </c>
      <c r="AE27" s="1">
        <f>_xll.qlYieldTSDiscount($Q$11,X27)</f>
        <v>1.0043473137437038</v>
      </c>
      <c r="AF27" s="1">
        <f>_xll.qlYieldTSDiscount($P$11,X27)</f>
        <v>0.99286907042885275</v>
      </c>
      <c r="AG27" s="1">
        <f>(AD27/AF27-1)*10000*$M$7</f>
        <v>186.75000000006705</v>
      </c>
      <c r="AI27" s="1">
        <f>B27</f>
        <v>186.75</v>
      </c>
    </row>
    <row r="28" spans="2:35" x14ac:dyDescent="0.2">
      <c r="B28" s="95">
        <v>240</v>
      </c>
      <c r="C28" s="46" t="s">
        <v>102</v>
      </c>
      <c r="D28" s="47">
        <v>0</v>
      </c>
      <c r="E28" s="48"/>
      <c r="F28" s="98">
        <f>B28+D28</f>
        <v>240</v>
      </c>
      <c r="G28" s="46" t="s">
        <v>102</v>
      </c>
      <c r="H28" s="46" t="s">
        <v>102</v>
      </c>
      <c r="I28" s="48" t="s">
        <v>20</v>
      </c>
      <c r="J28" s="35" t="s">
        <v>49</v>
      </c>
      <c r="K28" s="35" t="s">
        <v>48</v>
      </c>
      <c r="L28" s="48"/>
      <c r="M28" s="49"/>
      <c r="N28" s="61"/>
      <c r="O28" s="48"/>
      <c r="P28" s="49" t="str">
        <f>YieldCurves!$Q$2</f>
        <v>USD_OIS#0002</v>
      </c>
      <c r="Q28" s="49" t="str">
        <f>YieldCurves!$E$2</f>
        <v>EUR_OIS#0001</v>
      </c>
      <c r="R28" s="56" t="str">
        <f>_xll.qlFxFwdRateHelper(,"EUR","USD",$M$7,0,J28,K28,G28,F28,10000,Q28,P28,"Base")</f>
        <v>obj_00076#0003</v>
      </c>
      <c r="S28" s="17" t="str">
        <f>_xll.ohRangeRetrieveError(R28)</f>
        <v/>
      </c>
      <c r="X28" s="19">
        <v>42887</v>
      </c>
      <c r="Y28" s="22">
        <v>-8.4749259791350815E-3</v>
      </c>
      <c r="Z28" s="33" t="s">
        <v>102</v>
      </c>
      <c r="AA28" s="90">
        <v>0</v>
      </c>
      <c r="AB28" s="25">
        <f>Y28+AA28</f>
        <v>-8.4749259791350815E-3</v>
      </c>
      <c r="AD28" s="1">
        <f>_xll.qlYieldTSDiscount($V$9,X28)</f>
        <v>1.0128052929558229</v>
      </c>
      <c r="AE28" s="1">
        <f>_xll.qlYieldTSDiscount($Q$11,X28)</f>
        <v>1.0053040452617368</v>
      </c>
      <c r="AF28" s="1">
        <f>_xll.qlYieldTSDiscount($P$11,X28)</f>
        <v>0.99039912894156423</v>
      </c>
      <c r="AG28" s="1">
        <f>(AD28/AF28-1)*10000*$M$7</f>
        <v>239.99999999928085</v>
      </c>
      <c r="AI28" s="1">
        <f>B28</f>
        <v>240</v>
      </c>
    </row>
    <row r="29" spans="2:35" x14ac:dyDescent="0.2">
      <c r="B29" s="26">
        <v>-4.1374999999999997E-3</v>
      </c>
      <c r="C29" s="27" t="s">
        <v>21</v>
      </c>
      <c r="D29" s="28">
        <v>0</v>
      </c>
      <c r="E29" s="29"/>
      <c r="F29" s="26">
        <f>B29+D29</f>
        <v>-4.1374999999999997E-3</v>
      </c>
      <c r="G29" s="27" t="s">
        <v>21</v>
      </c>
      <c r="H29" s="27" t="s">
        <v>21</v>
      </c>
      <c r="I29" s="29" t="s">
        <v>20</v>
      </c>
      <c r="J29" s="29" t="s">
        <v>49</v>
      </c>
      <c r="K29" s="29" t="s">
        <v>48</v>
      </c>
      <c r="L29" s="29" t="b">
        <v>1</v>
      </c>
      <c r="M29" s="30" t="str">
        <f>$F$7</f>
        <v>USDIbor3M#0004</v>
      </c>
      <c r="N29" s="59" t="str">
        <f>$J$7</f>
        <v>Euribor3M#0003</v>
      </c>
      <c r="O29" s="29"/>
      <c r="P29" s="30" t="str">
        <f>YieldCurves!$Q$2</f>
        <v>USD_OIS#0002</v>
      </c>
      <c r="Q29" s="30" t="str">
        <f>YieldCurves!$E$2</f>
        <v>EUR_OIS#0001</v>
      </c>
      <c r="R29" s="52" t="str">
        <f>IF(FALSE,"",_xll.qlXCCySwapRateHelper2(,F29,C29,"USD",J29,"Modified Following","Act/360",M29,P29,"EUR","TARGET","Modified Following","Act/360",N29,$Q$11,1,"0D","BootstrapSpreadDiscCurve"))</f>
        <v>obj_00086#0005</v>
      </c>
      <c r="S29" s="53" t="str">
        <f>_xll.ohRangeRetrieveError(R29)</f>
        <v/>
      </c>
      <c r="X29" s="19">
        <v>43073</v>
      </c>
      <c r="Y29" s="22">
        <v>-1.1916413080091295E-2</v>
      </c>
      <c r="Z29" s="33" t="s">
        <v>21</v>
      </c>
      <c r="AA29" s="90">
        <v>0</v>
      </c>
      <c r="AB29" s="25">
        <f>Y29+AA29</f>
        <v>-1.1916413080091295E-2</v>
      </c>
    </row>
    <row r="30" spans="2:35" x14ac:dyDescent="0.2">
      <c r="B30" s="34">
        <v>-4.2374999999999999E-3</v>
      </c>
      <c r="C30" s="33" t="s">
        <v>23</v>
      </c>
      <c r="D30" s="24">
        <v>0</v>
      </c>
      <c r="E30" s="35"/>
      <c r="F30" s="34">
        <f>B30+D30</f>
        <v>-4.2374999999999999E-3</v>
      </c>
      <c r="G30" s="33" t="s">
        <v>23</v>
      </c>
      <c r="H30" s="33" t="s">
        <v>23</v>
      </c>
      <c r="I30" s="35" t="s">
        <v>20</v>
      </c>
      <c r="J30" s="35" t="s">
        <v>49</v>
      </c>
      <c r="K30" s="35" t="s">
        <v>48</v>
      </c>
      <c r="L30" s="35" t="b">
        <v>1</v>
      </c>
      <c r="M30" s="36" t="str">
        <f>$F$7</f>
        <v>USDIbor3M#0004</v>
      </c>
      <c r="N30" s="60" t="str">
        <f>$J$7</f>
        <v>Euribor3M#0003</v>
      </c>
      <c r="O30" s="35"/>
      <c r="P30" s="36" t="str">
        <f>YieldCurves!$Q$2</f>
        <v>USD_OIS#0002</v>
      </c>
      <c r="Q30" s="36" t="str">
        <f>YieldCurves!$E$2</f>
        <v>EUR_OIS#0001</v>
      </c>
      <c r="R30" s="54" t="str">
        <f>_xll.qlXCCySwapRateHelper2(,F30,C30,"USD",J30,"Modified Following","Act/360",M30,P30,"EUR","TARGET","Modified Following","Act/360",N30,$Q$11,1,"0D","BootstrapSpreadDiscCurve")</f>
        <v>obj_00083#0005</v>
      </c>
      <c r="S30" s="37" t="str">
        <f>_xll.ohRangeRetrieveError(R30)</f>
        <v/>
      </c>
      <c r="X30" s="19">
        <v>43437</v>
      </c>
      <c r="Y30" s="22">
        <v>-5.9369450882277427E-3</v>
      </c>
      <c r="Z30" s="33" t="s">
        <v>23</v>
      </c>
      <c r="AA30" s="90">
        <v>0</v>
      </c>
      <c r="AB30" s="25">
        <f>Y30+AA30</f>
        <v>-5.9369450882277427E-3</v>
      </c>
    </row>
    <row r="31" spans="2:35" x14ac:dyDescent="0.2">
      <c r="B31" s="34">
        <v>-4.2625000000000007E-3</v>
      </c>
      <c r="C31" s="33" t="s">
        <v>80</v>
      </c>
      <c r="D31" s="24">
        <v>0</v>
      </c>
      <c r="E31" s="35"/>
      <c r="F31" s="34">
        <f>B31+D31</f>
        <v>-4.2625000000000007E-3</v>
      </c>
      <c r="G31" s="33" t="s">
        <v>80</v>
      </c>
      <c r="H31" s="33" t="s">
        <v>80</v>
      </c>
      <c r="I31" s="35" t="s">
        <v>20</v>
      </c>
      <c r="J31" s="35" t="s">
        <v>49</v>
      </c>
      <c r="K31" s="35" t="s">
        <v>48</v>
      </c>
      <c r="L31" s="35" t="b">
        <v>1</v>
      </c>
      <c r="M31" s="36" t="str">
        <f>$F$7</f>
        <v>USDIbor3M#0004</v>
      </c>
      <c r="N31" s="60" t="str">
        <f>$J$7</f>
        <v>Euribor3M#0003</v>
      </c>
      <c r="O31" s="35"/>
      <c r="P31" s="36" t="str">
        <f>YieldCurves!$Q$2</f>
        <v>USD_OIS#0002</v>
      </c>
      <c r="Q31" s="36" t="str">
        <f>YieldCurves!$E$2</f>
        <v>EUR_OIS#0001</v>
      </c>
      <c r="R31" s="54" t="str">
        <f>_xll.qlXCCySwapRateHelper2(,F31,C31,"USD",J31,"Modified Following","Act/360",M31,P31,"EUR","TARGET","Modified Following","Act/360",N31,$Q$11,1,"0D","BootstrapSpreadDiscCurve")</f>
        <v>obj_0007e#0005</v>
      </c>
      <c r="S31" s="55" t="str">
        <f>_xll.ohRangeRetrieveError(R31)</f>
        <v/>
      </c>
      <c r="X31" s="19">
        <v>43802</v>
      </c>
      <c r="Y31" s="22">
        <v>-5.536556869179924E-3</v>
      </c>
      <c r="Z31" s="33" t="s">
        <v>80</v>
      </c>
      <c r="AA31" s="90">
        <v>0</v>
      </c>
      <c r="AB31" s="25">
        <f>Y31+AA31</f>
        <v>-5.536556869179924E-3</v>
      </c>
    </row>
    <row r="32" spans="2:35" x14ac:dyDescent="0.2">
      <c r="B32" s="34">
        <v>-4.2875000000000005E-3</v>
      </c>
      <c r="C32" s="33" t="s">
        <v>25</v>
      </c>
      <c r="D32" s="24">
        <v>0</v>
      </c>
      <c r="E32" s="35"/>
      <c r="F32" s="34">
        <f>B32+D32</f>
        <v>-4.2875000000000005E-3</v>
      </c>
      <c r="G32" s="33" t="s">
        <v>25</v>
      </c>
      <c r="H32" s="33" t="s">
        <v>25</v>
      </c>
      <c r="I32" s="35" t="s">
        <v>20</v>
      </c>
      <c r="J32" s="35" t="s">
        <v>49</v>
      </c>
      <c r="K32" s="35" t="s">
        <v>48</v>
      </c>
      <c r="L32" s="35" t="b">
        <v>1</v>
      </c>
      <c r="M32" s="36" t="str">
        <f>$F$7</f>
        <v>USDIbor3M#0004</v>
      </c>
      <c r="N32" s="60" t="str">
        <f>$J$7</f>
        <v>Euribor3M#0003</v>
      </c>
      <c r="O32" s="35"/>
      <c r="P32" s="36" t="str">
        <f>YieldCurves!$Q$2</f>
        <v>USD_OIS#0002</v>
      </c>
      <c r="Q32" s="36" t="str">
        <f>YieldCurves!$E$2</f>
        <v>EUR_OIS#0001</v>
      </c>
      <c r="R32" s="54" t="str">
        <f>_xll.qlXCCySwapRateHelper2(,F32,C32,"USD",J32,"Modified Following","Act/360",M32,P32,"EUR","TARGET","Modified Following","Act/360",N32,$Q$11,1,"0D","BootstrapSpreadDiscCurve")</f>
        <v>obj_0007f#0005</v>
      </c>
      <c r="S32" s="37" t="str">
        <f>_xll.ohRangeRetrieveError(R32)</f>
        <v/>
      </c>
      <c r="X32" s="19">
        <v>44168</v>
      </c>
      <c r="Y32" s="22">
        <v>-4.6530529583771411E-3</v>
      </c>
      <c r="Z32" s="33" t="s">
        <v>25</v>
      </c>
      <c r="AA32" s="90">
        <v>0</v>
      </c>
      <c r="AB32" s="25">
        <f>Y32+AA32</f>
        <v>-4.6530529583771411E-3</v>
      </c>
    </row>
    <row r="33" spans="2:28" x14ac:dyDescent="0.2">
      <c r="B33" s="34">
        <v>-4.3E-3</v>
      </c>
      <c r="C33" s="33" t="s">
        <v>81</v>
      </c>
      <c r="D33" s="24">
        <v>0</v>
      </c>
      <c r="E33" s="35"/>
      <c r="F33" s="34">
        <f>B33+D33</f>
        <v>-4.3E-3</v>
      </c>
      <c r="G33" s="33" t="s">
        <v>81</v>
      </c>
      <c r="H33" s="33" t="s">
        <v>81</v>
      </c>
      <c r="I33" s="35" t="s">
        <v>20</v>
      </c>
      <c r="J33" s="35" t="s">
        <v>49</v>
      </c>
      <c r="K33" s="35" t="s">
        <v>48</v>
      </c>
      <c r="L33" s="35" t="b">
        <v>1</v>
      </c>
      <c r="M33" s="36" t="str">
        <f>$F$7</f>
        <v>USDIbor3M#0004</v>
      </c>
      <c r="N33" s="60" t="str">
        <f>$J$7</f>
        <v>Euribor3M#0003</v>
      </c>
      <c r="O33" s="35"/>
      <c r="P33" s="36" t="str">
        <f>YieldCurves!$Q$2</f>
        <v>USD_OIS#0002</v>
      </c>
      <c r="Q33" s="36" t="str">
        <f>YieldCurves!$E$2</f>
        <v>EUR_OIS#0001</v>
      </c>
      <c r="R33" s="54" t="str">
        <f>_xll.qlXCCySwapRateHelper2(,F33,C33,"USD",J33,"Modified Following","Act/360",M33,P33,"EUR","TARGET","Modified Following","Act/360",N33,$Q$11,1,"0D","BootstrapSpreadDiscCurve")</f>
        <v>obj_00089#0005</v>
      </c>
      <c r="S33" s="37" t="str">
        <f>_xll.ohRangeRetrieveError(R33)</f>
        <v/>
      </c>
      <c r="X33" s="19">
        <v>44533</v>
      </c>
      <c r="Y33" s="22">
        <v>-3.4686307333896917E-3</v>
      </c>
      <c r="Z33" s="33" t="s">
        <v>81</v>
      </c>
      <c r="AA33" s="90">
        <v>0</v>
      </c>
      <c r="AB33" s="25">
        <f>Y33+AA33</f>
        <v>-3.4686307333896917E-3</v>
      </c>
    </row>
    <row r="34" spans="2:28" x14ac:dyDescent="0.2">
      <c r="B34" s="34">
        <v>-4.2750000000000002E-3</v>
      </c>
      <c r="C34" s="33" t="s">
        <v>28</v>
      </c>
      <c r="D34" s="24">
        <v>0</v>
      </c>
      <c r="E34" s="35"/>
      <c r="F34" s="34">
        <f>B34+D34</f>
        <v>-4.2750000000000002E-3</v>
      </c>
      <c r="G34" s="33" t="s">
        <v>28</v>
      </c>
      <c r="H34" s="33" t="s">
        <v>28</v>
      </c>
      <c r="I34" s="35" t="s">
        <v>20</v>
      </c>
      <c r="J34" s="35" t="s">
        <v>49</v>
      </c>
      <c r="K34" s="35" t="s">
        <v>48</v>
      </c>
      <c r="L34" s="35" t="b">
        <v>1</v>
      </c>
      <c r="M34" s="36" t="str">
        <f>$F$7</f>
        <v>USDIbor3M#0004</v>
      </c>
      <c r="N34" s="60" t="str">
        <f>$J$7</f>
        <v>Euribor3M#0003</v>
      </c>
      <c r="O34" s="35"/>
      <c r="P34" s="36" t="str">
        <f>YieldCurves!$Q$2</f>
        <v>USD_OIS#0002</v>
      </c>
      <c r="Q34" s="36" t="str">
        <f>YieldCurves!$E$2</f>
        <v>EUR_OIS#0001</v>
      </c>
      <c r="R34" s="54" t="str">
        <f>_xll.qlXCCySwapRateHelper2(,F34,C34,"USD",J34,"Modified Following","Act/360",M34,P34,"EUR","TARGET","Modified Following","Act/360",N34,$Q$11,1,"0D","BootstrapSpreadDiscCurve")</f>
        <v>obj_0008a#0005</v>
      </c>
      <c r="S34" s="37" t="str">
        <f>_xll.ohRangeRetrieveError(R34)</f>
        <v/>
      </c>
      <c r="X34" s="19">
        <v>44900</v>
      </c>
      <c r="Y34" s="22">
        <v>-2.1295213359909561E-3</v>
      </c>
      <c r="Z34" s="33" t="s">
        <v>28</v>
      </c>
      <c r="AA34" s="90">
        <v>0</v>
      </c>
      <c r="AB34" s="25">
        <f>Y34+AA34</f>
        <v>-2.1295213359909561E-3</v>
      </c>
    </row>
    <row r="35" spans="2:28" x14ac:dyDescent="0.2">
      <c r="B35" s="34">
        <v>-4.2250000000000005E-3</v>
      </c>
      <c r="C35" s="33" t="s">
        <v>82</v>
      </c>
      <c r="D35" s="24">
        <v>0</v>
      </c>
      <c r="E35" s="35"/>
      <c r="F35" s="34">
        <f>B35+D35</f>
        <v>-4.2250000000000005E-3</v>
      </c>
      <c r="G35" s="33" t="s">
        <v>82</v>
      </c>
      <c r="H35" s="33" t="s">
        <v>82</v>
      </c>
      <c r="I35" s="35" t="s">
        <v>20</v>
      </c>
      <c r="J35" s="35" t="s">
        <v>49</v>
      </c>
      <c r="K35" s="35" t="s">
        <v>48</v>
      </c>
      <c r="L35" s="35" t="b">
        <v>1</v>
      </c>
      <c r="M35" s="36" t="str">
        <f>$F$7</f>
        <v>USDIbor3M#0004</v>
      </c>
      <c r="N35" s="60" t="str">
        <f>$J$7</f>
        <v>Euribor3M#0003</v>
      </c>
      <c r="O35" s="35"/>
      <c r="P35" s="36" t="str">
        <f>YieldCurves!$Q$2</f>
        <v>USD_OIS#0002</v>
      </c>
      <c r="Q35" s="36" t="str">
        <f>YieldCurves!$E$2</f>
        <v>EUR_OIS#0001</v>
      </c>
      <c r="R35" s="54" t="str">
        <f>_xll.qlXCCySwapRateHelper2(,F35,C35,"USD",J35,"Modified Following","Act/360",M35,P35,"EUR","TARGET","Modified Following","Act/360",N35,$Q$11,1,"0D","BootstrapSpreadDiscCurve")</f>
        <v>obj_00084#0005</v>
      </c>
      <c r="S35" s="37" t="str">
        <f>_xll.ohRangeRetrieveError(R35)</f>
        <v/>
      </c>
      <c r="X35" s="19">
        <v>45264</v>
      </c>
      <c r="Y35" s="22">
        <v>-7.5683644128441818E-4</v>
      </c>
      <c r="Z35" s="33" t="s">
        <v>82</v>
      </c>
      <c r="AA35" s="90">
        <v>0</v>
      </c>
      <c r="AB35" s="25">
        <f>Y35+AA35</f>
        <v>-7.5683644128441818E-4</v>
      </c>
    </row>
    <row r="36" spans="2:28" x14ac:dyDescent="0.2">
      <c r="B36" s="34">
        <v>-4.1750000000000008E-3</v>
      </c>
      <c r="C36" s="33" t="s">
        <v>83</v>
      </c>
      <c r="D36" s="24">
        <v>0</v>
      </c>
      <c r="E36" s="35"/>
      <c r="F36" s="34">
        <f>B36+D36</f>
        <v>-4.1750000000000008E-3</v>
      </c>
      <c r="G36" s="33" t="s">
        <v>83</v>
      </c>
      <c r="H36" s="33" t="s">
        <v>83</v>
      </c>
      <c r="I36" s="35" t="s">
        <v>20</v>
      </c>
      <c r="J36" s="35" t="s">
        <v>49</v>
      </c>
      <c r="K36" s="35" t="s">
        <v>48</v>
      </c>
      <c r="L36" s="35" t="b">
        <v>1</v>
      </c>
      <c r="M36" s="36" t="str">
        <f>$F$7</f>
        <v>USDIbor3M#0004</v>
      </c>
      <c r="N36" s="60" t="str">
        <f>$J$7</f>
        <v>Euribor3M#0003</v>
      </c>
      <c r="O36" s="35"/>
      <c r="P36" s="36" t="str">
        <f>YieldCurves!$Q$2</f>
        <v>USD_OIS#0002</v>
      </c>
      <c r="Q36" s="36" t="str">
        <f>YieldCurves!$E$2</f>
        <v>EUR_OIS#0001</v>
      </c>
      <c r="R36" s="54" t="str">
        <f>_xll.qlXCCySwapRateHelper2(,F36,C36,"USD",J36,"Modified Following","Act/360",M36,P36,"EUR","TARGET","Modified Following","Act/360",N36,$Q$11,1,"0D","BootstrapSpreadDiscCurve")</f>
        <v>obj_0009f#0005</v>
      </c>
      <c r="S36" s="37" t="str">
        <f>_xll.ohRangeRetrieveError(R36)</f>
        <v/>
      </c>
      <c r="X36" s="19">
        <v>45629</v>
      </c>
      <c r="Y36" s="22">
        <v>5.7665464856629226E-4</v>
      </c>
      <c r="Z36" s="33" t="s">
        <v>83</v>
      </c>
      <c r="AA36" s="90">
        <v>0</v>
      </c>
      <c r="AB36" s="25">
        <f>Y36+AA36</f>
        <v>5.7665464856629226E-4</v>
      </c>
    </row>
    <row r="37" spans="2:28" x14ac:dyDescent="0.2">
      <c r="B37" s="34">
        <v>-4.1000000000000003E-3</v>
      </c>
      <c r="C37" s="33" t="s">
        <v>30</v>
      </c>
      <c r="D37" s="24">
        <v>0</v>
      </c>
      <c r="E37" s="35"/>
      <c r="F37" s="34">
        <f>B37+D37</f>
        <v>-4.1000000000000003E-3</v>
      </c>
      <c r="G37" s="33" t="s">
        <v>30</v>
      </c>
      <c r="H37" s="33" t="s">
        <v>30</v>
      </c>
      <c r="I37" s="35" t="s">
        <v>20</v>
      </c>
      <c r="J37" s="35" t="s">
        <v>49</v>
      </c>
      <c r="K37" s="35" t="s">
        <v>48</v>
      </c>
      <c r="L37" s="35" t="b">
        <v>1</v>
      </c>
      <c r="M37" s="36" t="str">
        <f>$F$7</f>
        <v>USDIbor3M#0004</v>
      </c>
      <c r="N37" s="60" t="str">
        <f>$J$7</f>
        <v>Euribor3M#0003</v>
      </c>
      <c r="O37" s="35"/>
      <c r="P37" s="36" t="str">
        <f>YieldCurves!$Q$2</f>
        <v>USD_OIS#0002</v>
      </c>
      <c r="Q37" s="36" t="str">
        <f>YieldCurves!$E$2</f>
        <v>EUR_OIS#0001</v>
      </c>
      <c r="R37" s="54" t="str">
        <f>_xll.qlXCCySwapRateHelper2(,F37,C37,"USD",J37,"Modified Following","Act/360",M37,P37,"EUR","TARGET","Modified Following","Act/360",N37,$Q$11,1,"0D","BootstrapSpreadDiscCurve")</f>
        <v>obj_00094#0005</v>
      </c>
      <c r="S37" s="37" t="str">
        <f>_xll.ohRangeRetrieveError(R37)</f>
        <v/>
      </c>
      <c r="X37" s="19">
        <v>45994</v>
      </c>
      <c r="Y37" s="22">
        <v>1.8367113892750477E-3</v>
      </c>
      <c r="Z37" s="33" t="s">
        <v>30</v>
      </c>
      <c r="AA37" s="90">
        <v>0</v>
      </c>
      <c r="AB37" s="25">
        <f>Y37+AA37</f>
        <v>1.8367113892750477E-3</v>
      </c>
    </row>
    <row r="38" spans="2:28" x14ac:dyDescent="0.2">
      <c r="B38" s="34">
        <v>-3.9125000000000002E-3</v>
      </c>
      <c r="C38" s="33" t="s">
        <v>84</v>
      </c>
      <c r="D38" s="24">
        <v>0</v>
      </c>
      <c r="E38" s="35"/>
      <c r="F38" s="34">
        <f>B38+D38</f>
        <v>-3.9125000000000002E-3</v>
      </c>
      <c r="G38" s="33" t="s">
        <v>84</v>
      </c>
      <c r="H38" s="33" t="s">
        <v>84</v>
      </c>
      <c r="I38" s="35" t="s">
        <v>20</v>
      </c>
      <c r="J38" s="35" t="s">
        <v>49</v>
      </c>
      <c r="K38" s="35" t="s">
        <v>48</v>
      </c>
      <c r="L38" s="35" t="b">
        <v>1</v>
      </c>
      <c r="M38" s="36" t="str">
        <f>$F$7</f>
        <v>USDIbor3M#0004</v>
      </c>
      <c r="N38" s="60" t="str">
        <f>$J$7</f>
        <v>Euribor3M#0003</v>
      </c>
      <c r="O38" s="35"/>
      <c r="P38" s="36" t="str">
        <f>YieldCurves!$Q$2</f>
        <v>USD_OIS#0002</v>
      </c>
      <c r="Q38" s="36" t="str">
        <f>YieldCurves!$E$2</f>
        <v>EUR_OIS#0001</v>
      </c>
      <c r="R38" s="54" t="str">
        <f>_xll.qlXCCySwapRateHelper2(,F38,C38,"USD",J38,"Modified Following","Act/360",M38,P38,"EUR","TARGET","Modified Following","Act/360",N38,$Q$11,1,"0D","BootstrapSpreadDiscCurve")</f>
        <v>obj_00098#0005</v>
      </c>
      <c r="S38" s="37" t="str">
        <f>_xll.ohRangeRetrieveError(R38)</f>
        <v/>
      </c>
      <c r="X38" s="19">
        <v>46724</v>
      </c>
      <c r="Y38" s="22">
        <v>4.1170489079592103E-3</v>
      </c>
      <c r="Z38" s="33" t="s">
        <v>84</v>
      </c>
      <c r="AA38" s="90">
        <v>0</v>
      </c>
      <c r="AB38" s="25">
        <f>Y38+AA38</f>
        <v>4.1170489079592103E-3</v>
      </c>
    </row>
    <row r="39" spans="2:28" x14ac:dyDescent="0.2">
      <c r="B39" s="34">
        <v>-3.5625000000000001E-3</v>
      </c>
      <c r="C39" s="33" t="s">
        <v>33</v>
      </c>
      <c r="D39" s="24">
        <v>0</v>
      </c>
      <c r="E39" s="35"/>
      <c r="F39" s="34">
        <f>B39+D39</f>
        <v>-3.5625000000000001E-3</v>
      </c>
      <c r="G39" s="33" t="s">
        <v>33</v>
      </c>
      <c r="H39" s="33" t="s">
        <v>33</v>
      </c>
      <c r="I39" s="35" t="s">
        <v>20</v>
      </c>
      <c r="J39" s="35" t="s">
        <v>49</v>
      </c>
      <c r="K39" s="35" t="s">
        <v>48</v>
      </c>
      <c r="L39" s="35" t="b">
        <v>1</v>
      </c>
      <c r="M39" s="36" t="str">
        <f>$F$7</f>
        <v>USDIbor3M#0004</v>
      </c>
      <c r="N39" s="60" t="str">
        <f>$J$7</f>
        <v>Euribor3M#0003</v>
      </c>
      <c r="O39" s="35"/>
      <c r="P39" s="36" t="str">
        <f>YieldCurves!$Q$2</f>
        <v>USD_OIS#0002</v>
      </c>
      <c r="Q39" s="36" t="str">
        <f>YieldCurves!$E$2</f>
        <v>EUR_OIS#0001</v>
      </c>
      <c r="R39" s="54" t="str">
        <f>_xll.qlXCCySwapRateHelper2(,F39,C39,"USD",J39,"Modified Following","Act/360",M39,P39,"EUR","TARGET","Modified Following","Act/360",N39,$Q$11,1,"0D","BootstrapSpreadDiscCurve")</f>
        <v>obj_00087#0005</v>
      </c>
      <c r="S39" s="37" t="str">
        <f>_xll.ohRangeRetrieveError(R39)</f>
        <v/>
      </c>
      <c r="X39" s="19">
        <v>47820</v>
      </c>
      <c r="Y39" s="22">
        <v>6.7378830264756802E-3</v>
      </c>
      <c r="Z39" s="33" t="s">
        <v>33</v>
      </c>
      <c r="AA39" s="90">
        <v>0</v>
      </c>
      <c r="AB39" s="25">
        <f>Y39+AA39</f>
        <v>6.7378830264756802E-3</v>
      </c>
    </row>
    <row r="40" spans="2:28" x14ac:dyDescent="0.2">
      <c r="B40" s="34">
        <v>-3.1375000000000005E-3</v>
      </c>
      <c r="C40" s="33" t="s">
        <v>36</v>
      </c>
      <c r="D40" s="24">
        <v>0</v>
      </c>
      <c r="E40" s="35"/>
      <c r="F40" s="34">
        <f>B40+D40</f>
        <v>-3.1375000000000005E-3</v>
      </c>
      <c r="G40" s="33" t="s">
        <v>36</v>
      </c>
      <c r="H40" s="33" t="s">
        <v>36</v>
      </c>
      <c r="I40" s="35" t="s">
        <v>20</v>
      </c>
      <c r="J40" s="35" t="s">
        <v>49</v>
      </c>
      <c r="K40" s="35" t="s">
        <v>48</v>
      </c>
      <c r="L40" s="35" t="b">
        <v>1</v>
      </c>
      <c r="M40" s="36" t="str">
        <f>$F$7</f>
        <v>USDIbor3M#0004</v>
      </c>
      <c r="N40" s="60" t="str">
        <f>$J$7</f>
        <v>Euribor3M#0003</v>
      </c>
      <c r="O40" s="35"/>
      <c r="P40" s="36" t="str">
        <f>YieldCurves!$Q$2</f>
        <v>USD_OIS#0002</v>
      </c>
      <c r="Q40" s="36" t="str">
        <f>YieldCurves!$E$2</f>
        <v>EUR_OIS#0001</v>
      </c>
      <c r="R40" s="54" t="str">
        <f>_xll.qlXCCySwapRateHelper2(,F40,C40,"USD",J40,"Modified Following","Act/360",M40,P40,"EUR","TARGET","Modified Following","Act/360",N40,$Q$11,1,"0D","BootstrapSpreadDiscCurve")</f>
        <v>obj_00088#0005</v>
      </c>
      <c r="S40" s="37" t="str">
        <f>_xll.ohRangeRetrieveError(R40)</f>
        <v/>
      </c>
      <c r="X40" s="19">
        <v>49646</v>
      </c>
      <c r="Y40" s="22">
        <v>9.2854140897444711E-3</v>
      </c>
      <c r="Z40" s="33" t="s">
        <v>36</v>
      </c>
      <c r="AA40" s="90">
        <v>0</v>
      </c>
      <c r="AB40" s="25">
        <f>Y40+AA40</f>
        <v>9.2854140897444711E-3</v>
      </c>
    </row>
    <row r="41" spans="2:28" x14ac:dyDescent="0.2">
      <c r="B41" s="34">
        <v>-2.8875000000000003E-3</v>
      </c>
      <c r="C41" s="33" t="s">
        <v>38</v>
      </c>
      <c r="D41" s="24">
        <v>0</v>
      </c>
      <c r="E41" s="35"/>
      <c r="F41" s="34">
        <f>B41+D41</f>
        <v>-2.8875000000000003E-3</v>
      </c>
      <c r="G41" s="33" t="s">
        <v>38</v>
      </c>
      <c r="H41" s="33" t="s">
        <v>38</v>
      </c>
      <c r="I41" s="35" t="s">
        <v>20</v>
      </c>
      <c r="J41" s="35" t="s">
        <v>49</v>
      </c>
      <c r="K41" s="35" t="s">
        <v>48</v>
      </c>
      <c r="L41" s="35" t="b">
        <v>1</v>
      </c>
      <c r="M41" s="36" t="str">
        <f>$F$7</f>
        <v>USDIbor3M#0004</v>
      </c>
      <c r="N41" s="60" t="str">
        <f>$J$7</f>
        <v>Euribor3M#0003</v>
      </c>
      <c r="O41" s="35"/>
      <c r="P41" s="36" t="str">
        <f>YieldCurves!$Q$2</f>
        <v>USD_OIS#0002</v>
      </c>
      <c r="Q41" s="36" t="str">
        <f>YieldCurves!$E$2</f>
        <v>EUR_OIS#0001</v>
      </c>
      <c r="R41" s="54" t="str">
        <f>_xll.qlXCCySwapRateHelper2(,F41,C41,"USD",J41,"Modified Following","Act/360",M41,P41,"EUR","TARGET","Modified Following","Act/360",N41,$Q$11,1,"0D","BootstrapSpreadDiscCurve")</f>
        <v>obj_00097#0005</v>
      </c>
      <c r="S41" s="37" t="str">
        <f>_xll.ohRangeRetrieveError(R41)</f>
        <v/>
      </c>
      <c r="X41" s="19">
        <v>51473</v>
      </c>
      <c r="Y41" s="22">
        <v>1.0097155074924176E-2</v>
      </c>
      <c r="Z41" s="33" t="s">
        <v>38</v>
      </c>
      <c r="AA41" s="90">
        <v>0</v>
      </c>
      <c r="AB41" s="25">
        <f>Y41+AA41</f>
        <v>1.0097155074924176E-2</v>
      </c>
    </row>
    <row r="42" spans="2:28" x14ac:dyDescent="0.2">
      <c r="B42" s="34">
        <v>-2.7625000000000002E-3</v>
      </c>
      <c r="C42" s="33" t="s">
        <v>41</v>
      </c>
      <c r="D42" s="24">
        <v>0</v>
      </c>
      <c r="E42" s="35"/>
      <c r="F42" s="34">
        <f>B42+D42</f>
        <v>-2.7625000000000002E-3</v>
      </c>
      <c r="G42" s="33" t="s">
        <v>41</v>
      </c>
      <c r="H42" s="33" t="s">
        <v>41</v>
      </c>
      <c r="I42" s="35" t="s">
        <v>20</v>
      </c>
      <c r="J42" s="35" t="s">
        <v>49</v>
      </c>
      <c r="K42" s="35" t="s">
        <v>48</v>
      </c>
      <c r="L42" s="35" t="b">
        <v>1</v>
      </c>
      <c r="M42" s="36" t="str">
        <f>$F$7</f>
        <v>USDIbor3M#0004</v>
      </c>
      <c r="N42" s="60" t="str">
        <f>$J$7</f>
        <v>Euribor3M#0003</v>
      </c>
      <c r="O42" s="35"/>
      <c r="P42" s="36" t="str">
        <f>YieldCurves!$Q$2</f>
        <v>USD_OIS#0002</v>
      </c>
      <c r="Q42" s="36" t="str">
        <f>YieldCurves!$E$2</f>
        <v>EUR_OIS#0001</v>
      </c>
      <c r="R42" s="54" t="str">
        <f>_xll.qlXCCySwapRateHelper2(,F42,C42,"USD",J42,"Modified Following","Act/360",M42,P42,"EUR","TARGET","Modified Following","Act/360",N42,$Q$11,1,"0D","BootstrapSpreadDiscCurve")</f>
        <v>obj_00082#0005</v>
      </c>
      <c r="S42" s="37" t="str">
        <f>_xll.ohRangeRetrieveError(R42)</f>
        <v/>
      </c>
      <c r="X42" s="19">
        <v>53300</v>
      </c>
      <c r="Y42" s="22">
        <v>1.0327836075816933E-2</v>
      </c>
      <c r="Z42" s="33" t="s">
        <v>41</v>
      </c>
      <c r="AA42" s="90">
        <v>0</v>
      </c>
      <c r="AB42" s="25">
        <f>Y42+AA42</f>
        <v>1.0327836075816933E-2</v>
      </c>
    </row>
    <row r="43" spans="2:28" x14ac:dyDescent="0.2">
      <c r="B43" s="34">
        <v>-3.1875000000000002E-3</v>
      </c>
      <c r="C43" s="33" t="s">
        <v>44</v>
      </c>
      <c r="D43" s="24">
        <v>0</v>
      </c>
      <c r="E43" s="35"/>
      <c r="F43" s="34">
        <f>B43+D43</f>
        <v>-3.1875000000000002E-3</v>
      </c>
      <c r="G43" s="33" t="s">
        <v>44</v>
      </c>
      <c r="H43" s="33" t="s">
        <v>44</v>
      </c>
      <c r="I43" s="35" t="s">
        <v>20</v>
      </c>
      <c r="J43" s="35" t="s">
        <v>49</v>
      </c>
      <c r="K43" s="35" t="s">
        <v>48</v>
      </c>
      <c r="L43" s="35" t="b">
        <v>1</v>
      </c>
      <c r="M43" s="36" t="str">
        <f>$F$7</f>
        <v>USDIbor3M#0004</v>
      </c>
      <c r="N43" s="60" t="str">
        <f>$J$7</f>
        <v>Euribor3M#0003</v>
      </c>
      <c r="O43" s="35"/>
      <c r="P43" s="36" t="str">
        <f>YieldCurves!$Q$2</f>
        <v>USD_OIS#0002</v>
      </c>
      <c r="Q43" s="36" t="str">
        <f>YieldCurves!$E$2</f>
        <v>EUR_OIS#0001</v>
      </c>
      <c r="R43" s="54" t="str">
        <f>_xll.qlXCCySwapRateHelper2(,F43,C43,"USD",J43,"Modified Following","Act/360",M43,P43,"EUR","TARGET","Modified Following","Act/360",N43,$Q$11,1,"0D","BootstrapSpreadDiscCurve")</f>
        <v>obj_0009b#0005</v>
      </c>
      <c r="S43" s="37" t="str">
        <f>_xll.ohRangeRetrieveError(R43)</f>
        <v/>
      </c>
      <c r="X43" s="19">
        <v>56951</v>
      </c>
      <c r="Y43" s="22">
        <v>1.0119354522467821E-2</v>
      </c>
      <c r="Z43" s="33" t="s">
        <v>44</v>
      </c>
      <c r="AA43" s="90">
        <v>0</v>
      </c>
      <c r="AB43" s="25">
        <f>Y43+AA43</f>
        <v>1.0119354522467821E-2</v>
      </c>
    </row>
    <row r="44" spans="2:28" x14ac:dyDescent="0.2">
      <c r="B44" s="34">
        <v>-3.4750000000000002E-3</v>
      </c>
      <c r="C44" s="33" t="s">
        <v>45</v>
      </c>
      <c r="D44" s="24">
        <v>0</v>
      </c>
      <c r="E44" s="35"/>
      <c r="F44" s="34">
        <f>B44+D44</f>
        <v>-3.4750000000000002E-3</v>
      </c>
      <c r="G44" s="33" t="s">
        <v>45</v>
      </c>
      <c r="H44" s="33" t="s">
        <v>45</v>
      </c>
      <c r="I44" s="35" t="s">
        <v>20</v>
      </c>
      <c r="J44" s="35" t="s">
        <v>49</v>
      </c>
      <c r="K44" s="35" t="s">
        <v>48</v>
      </c>
      <c r="L44" s="35" t="b">
        <v>1</v>
      </c>
      <c r="M44" s="36" t="str">
        <f>$F$7</f>
        <v>USDIbor3M#0004</v>
      </c>
      <c r="N44" s="60" t="str">
        <f>$J$7</f>
        <v>Euribor3M#0003</v>
      </c>
      <c r="O44" s="35"/>
      <c r="P44" s="36" t="str">
        <f>YieldCurves!$Q$2</f>
        <v>USD_OIS#0002</v>
      </c>
      <c r="Q44" s="36" t="str">
        <f>YieldCurves!$E$2</f>
        <v>EUR_OIS#0001</v>
      </c>
      <c r="R44" s="54" t="str">
        <f>_xll.qlXCCySwapRateHelper2(,F44,C44,"USD",J44,"Modified Following","Act/360",M44,P44,"EUR","TARGET","Modified Following","Act/360",N44,$Q$11,1,"0D","BootstrapSpreadDiscCurve")</f>
        <v>obj_000a1#0005</v>
      </c>
      <c r="S44" s="37" t="str">
        <f>_xll.ohRangeRetrieveError(R44)</f>
        <v/>
      </c>
      <c r="X44" s="19">
        <v>60604</v>
      </c>
      <c r="Y44" s="22">
        <v>9.0756535615136857E-3</v>
      </c>
      <c r="Z44" s="33" t="s">
        <v>45</v>
      </c>
      <c r="AA44" s="90">
        <v>0</v>
      </c>
      <c r="AB44" s="25">
        <f>Y44+AA44</f>
        <v>9.0756535615136857E-3</v>
      </c>
    </row>
    <row r="45" spans="2:28" x14ac:dyDescent="0.2">
      <c r="B45" s="34">
        <v>-3.4750000000000002E-3</v>
      </c>
      <c r="C45" s="33" t="s">
        <v>85</v>
      </c>
      <c r="D45" s="24">
        <v>0</v>
      </c>
      <c r="E45" s="35"/>
      <c r="F45" s="34">
        <f>B45+D45</f>
        <v>-3.4750000000000002E-3</v>
      </c>
      <c r="G45" s="33" t="s">
        <v>85</v>
      </c>
      <c r="H45" s="33" t="s">
        <v>85</v>
      </c>
      <c r="I45" s="35" t="s">
        <v>20</v>
      </c>
      <c r="J45" s="35" t="s">
        <v>49</v>
      </c>
      <c r="K45" s="35" t="s">
        <v>48</v>
      </c>
      <c r="L45" s="35" t="b">
        <v>1</v>
      </c>
      <c r="M45" s="36" t="str">
        <f>$F$7</f>
        <v>USDIbor3M#0004</v>
      </c>
      <c r="N45" s="60" t="str">
        <f>$J$7</f>
        <v>Euribor3M#0003</v>
      </c>
      <c r="O45" s="35"/>
      <c r="P45" s="36" t="str">
        <f>YieldCurves!$Q$2</f>
        <v>USD_OIS#0002</v>
      </c>
      <c r="Q45" s="36" t="str">
        <f>YieldCurves!$E$2</f>
        <v>EUR_OIS#0001</v>
      </c>
      <c r="R45" s="54" t="str">
        <f>_xll.qlXCCySwapRateHelper2(,F45,C45,"USD",J45,"Modified Following","Act/360",M45,P45,"EUR","TARGET","Modified Following","Act/360",N45,$Q$11,1,"0D","BootstrapSpreadDiscCurve")</f>
        <v>obj_0008e#0005</v>
      </c>
      <c r="S45" s="37" t="str">
        <f>_xll.ohRangeRetrieveError(R45)</f>
        <v/>
      </c>
      <c r="X45" s="20">
        <v>64256</v>
      </c>
      <c r="Y45" s="23">
        <v>9.023040844671185E-3</v>
      </c>
      <c r="Z45" s="46" t="s">
        <v>85</v>
      </c>
      <c r="AA45" s="92">
        <v>0</v>
      </c>
      <c r="AB45" s="50">
        <f>Y45+AA45</f>
        <v>9.023040844671185E-3</v>
      </c>
    </row>
    <row r="46" spans="2:28" x14ac:dyDescent="0.2">
      <c r="B46" s="45">
        <v>-3.4750000000000002E-3</v>
      </c>
      <c r="C46" s="46" t="s">
        <v>86</v>
      </c>
      <c r="D46" s="47">
        <v>0</v>
      </c>
      <c r="E46" s="48"/>
      <c r="F46" s="45">
        <f>B46+D46</f>
        <v>-3.4750000000000002E-3</v>
      </c>
      <c r="G46" s="46" t="s">
        <v>86</v>
      </c>
      <c r="H46" s="46" t="s">
        <v>86</v>
      </c>
      <c r="I46" s="48" t="s">
        <v>20</v>
      </c>
      <c r="J46" s="48" t="s">
        <v>49</v>
      </c>
      <c r="K46" s="48" t="s">
        <v>48</v>
      </c>
      <c r="L46" s="48" t="b">
        <v>1</v>
      </c>
      <c r="M46" s="49" t="str">
        <f>$F$7</f>
        <v>USDIbor3M#0004</v>
      </c>
      <c r="N46" s="61" t="str">
        <f>$J$7</f>
        <v>Euribor3M#0003</v>
      </c>
      <c r="O46" s="48"/>
      <c r="P46" s="49" t="str">
        <f>YieldCurves!$Q$2</f>
        <v>USD_OIS#0002</v>
      </c>
      <c r="Q46" s="49" t="str">
        <f>YieldCurves!$E$2</f>
        <v>EUR_OIS#0001</v>
      </c>
      <c r="R46" s="56" t="str">
        <f>_xll.qlXCCySwapRateHelper2(,F46,C46,"USD",J46,"Modified Following","Act/360",M46,P46,"EUR","TARGET","Modified Following","Act/360",N46,$Q$11,1,"0D","BootstrapSpreadDiscCurve")</f>
        <v>obj_0009c#0005</v>
      </c>
      <c r="S46" s="17" t="str">
        <f>_xll.ohRangeRetrieveError(R46)</f>
        <v/>
      </c>
    </row>
    <row r="56" spans="2:34" ht="15.75" x14ac:dyDescent="0.25">
      <c r="B56" s="65" t="s">
        <v>63</v>
      </c>
      <c r="C56" s="66"/>
      <c r="D56" s="66"/>
      <c r="E56" s="66"/>
    </row>
    <row r="58" spans="2:34" x14ac:dyDescent="0.2">
      <c r="B58" s="4" t="s">
        <v>1</v>
      </c>
      <c r="C58" s="3"/>
      <c r="E58" s="5" t="s">
        <v>50</v>
      </c>
      <c r="F58" s="57" t="str">
        <f>F7</f>
        <v>USDIbor3M#0004</v>
      </c>
      <c r="G58" s="3"/>
      <c r="H58" s="3"/>
      <c r="I58" s="5" t="s">
        <v>51</v>
      </c>
      <c r="J58" s="57" t="str">
        <f>J7</f>
        <v>Euribor3M#0003</v>
      </c>
      <c r="K58" s="3"/>
      <c r="L58" s="3"/>
      <c r="M58" s="3"/>
      <c r="N58" s="3"/>
      <c r="O58" s="3"/>
      <c r="P58" s="5" t="s">
        <v>52</v>
      </c>
      <c r="Q58" s="5" t="s">
        <v>52</v>
      </c>
      <c r="R58" s="58" t="b">
        <v>0</v>
      </c>
      <c r="S58" s="3"/>
      <c r="U58" s="4" t="s">
        <v>2</v>
      </c>
      <c r="V58" s="3"/>
      <c r="X58" s="7" t="s">
        <v>3</v>
      </c>
      <c r="Y58" s="3"/>
      <c r="Z58" s="3"/>
      <c r="AA58" s="3"/>
      <c r="AB58" s="3"/>
    </row>
    <row r="59" spans="2:34" x14ac:dyDescent="0.2">
      <c r="C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U59" s="3"/>
      <c r="V59" s="3"/>
      <c r="X59" s="3"/>
      <c r="Y59" s="3"/>
      <c r="Z59" s="3"/>
      <c r="AA59" s="3"/>
      <c r="AB59" s="3"/>
    </row>
    <row r="60" spans="2:34" x14ac:dyDescent="0.2">
      <c r="B60" s="8" t="s">
        <v>4</v>
      </c>
      <c r="C60" s="8" t="s">
        <v>5</v>
      </c>
      <c r="D60" s="8" t="s">
        <v>6</v>
      </c>
      <c r="E60" s="8" t="s">
        <v>7</v>
      </c>
      <c r="F60" s="8" t="s">
        <v>0</v>
      </c>
      <c r="G60" s="8" t="s">
        <v>5</v>
      </c>
      <c r="H60" s="8" t="s">
        <v>5</v>
      </c>
      <c r="I60" s="8" t="s">
        <v>18</v>
      </c>
      <c r="J60" s="8" t="s">
        <v>8</v>
      </c>
      <c r="K60" s="8" t="s">
        <v>9</v>
      </c>
      <c r="L60" s="8" t="s">
        <v>47</v>
      </c>
      <c r="M60" s="8" t="s">
        <v>58</v>
      </c>
      <c r="N60" s="9" t="s">
        <v>59</v>
      </c>
      <c r="O60" s="10"/>
      <c r="P60" s="11" t="s">
        <v>60</v>
      </c>
      <c r="Q60" s="11" t="s">
        <v>60</v>
      </c>
      <c r="R60" s="8" t="s">
        <v>19</v>
      </c>
      <c r="S60" s="8" t="s">
        <v>10</v>
      </c>
      <c r="U60" s="12" t="s">
        <v>11</v>
      </c>
      <c r="V60" s="13" t="str">
        <f>_xll.qlPiecewiseYieldCurve(V62,V63,V64,_xll.ohPack(R62:R96),V66,V67,V68,V69,V70,V71,V72,V73,V74)</f>
        <v>EUR-XCYBasisResetable-Curve-Par#0005</v>
      </c>
      <c r="X60" s="14" t="s">
        <v>12</v>
      </c>
      <c r="Y60" s="14" t="s">
        <v>13</v>
      </c>
      <c r="Z60" s="8" t="s">
        <v>5</v>
      </c>
      <c r="AA60" s="14" t="s">
        <v>14</v>
      </c>
      <c r="AB60" s="14" t="s">
        <v>15</v>
      </c>
      <c r="AD60" s="107"/>
      <c r="AE60" s="107"/>
      <c r="AF60" s="107"/>
      <c r="AG60" s="107"/>
      <c r="AH60" s="107"/>
    </row>
    <row r="61" spans="2:34" x14ac:dyDescent="0.2">
      <c r="B61" s="15" t="s">
        <v>0</v>
      </c>
      <c r="C61" s="15" t="s">
        <v>16</v>
      </c>
      <c r="D61" s="15" t="s">
        <v>17</v>
      </c>
      <c r="E61" s="15" t="s">
        <v>7</v>
      </c>
      <c r="F61" s="15" t="s">
        <v>0</v>
      </c>
      <c r="G61" s="15" t="s">
        <v>16</v>
      </c>
      <c r="H61" s="15" t="s">
        <v>16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16" t="s">
        <v>10</v>
      </c>
      <c r="V61" s="17" t="str">
        <f>_xll.ohRangeRetrieveError(V60)</f>
        <v/>
      </c>
      <c r="X61" s="18">
        <f t="array" ref="X61:X96">_xll.qlPiecewiseYieldCurveDates(V60)</f>
        <v>42339</v>
      </c>
      <c r="Y61" s="21">
        <f t="array" ref="Y61:Y96">_xll.qlPiecewiseYieldCurveData(V60)</f>
        <v>-4.2926600821700609E-3</v>
      </c>
      <c r="Z61" s="27" t="s">
        <v>20</v>
      </c>
      <c r="AA61" s="28">
        <v>0</v>
      </c>
      <c r="AB61" s="51">
        <f>Y61+AA61</f>
        <v>-4.2926600821700609E-3</v>
      </c>
      <c r="AD61" s="107"/>
      <c r="AE61" s="107"/>
      <c r="AF61" s="107"/>
      <c r="AG61" s="108"/>
      <c r="AH61" s="109"/>
    </row>
    <row r="62" spans="2:34" x14ac:dyDescent="0.2">
      <c r="B62" s="93">
        <v>0.125</v>
      </c>
      <c r="C62" s="27" t="s">
        <v>87</v>
      </c>
      <c r="D62" s="28">
        <v>0</v>
      </c>
      <c r="E62" s="29"/>
      <c r="F62" s="96">
        <f>B62+D62</f>
        <v>0.125</v>
      </c>
      <c r="G62" s="27" t="s">
        <v>87</v>
      </c>
      <c r="H62" s="27" t="s">
        <v>87</v>
      </c>
      <c r="I62" s="29" t="s">
        <v>20</v>
      </c>
      <c r="J62" s="35" t="s">
        <v>49</v>
      </c>
      <c r="K62" s="35" t="s">
        <v>48</v>
      </c>
      <c r="L62" s="29"/>
      <c r="M62" s="30"/>
      <c r="N62" s="59"/>
      <c r="O62" s="29"/>
      <c r="P62" s="30" t="str">
        <f>YieldCurves!$Q$2</f>
        <v>USD_OIS#0002</v>
      </c>
      <c r="Q62" s="30" t="str">
        <f>YieldCurves!$E$2</f>
        <v>EUR_OIS#0001</v>
      </c>
      <c r="R62" s="52" t="str">
        <f>_xll.qlFxFwdRateHelper(,"EUR","USD",$M$7,0,J62,K62,G62,F62,10000,Q62,P62,"Base")</f>
        <v>obj_00078#0003</v>
      </c>
      <c r="S62" s="53" t="str">
        <f>_xll.ohRangeRetrieveError(R62)</f>
        <v/>
      </c>
      <c r="U62" s="31" t="s">
        <v>7</v>
      </c>
      <c r="V62" s="32" t="s">
        <v>55</v>
      </c>
      <c r="X62" s="19">
        <v>42340</v>
      </c>
      <c r="Y62" s="22">
        <v>-4.2926600821700609E-3</v>
      </c>
      <c r="Z62" s="33" t="s">
        <v>87</v>
      </c>
      <c r="AA62" s="24">
        <v>0</v>
      </c>
      <c r="AB62" s="25">
        <f>Y62+AA62</f>
        <v>-4.2926600821700609E-3</v>
      </c>
      <c r="AD62" s="107"/>
      <c r="AE62" s="107"/>
      <c r="AF62" s="107"/>
      <c r="AG62" s="108"/>
      <c r="AH62" s="109"/>
    </row>
    <row r="63" spans="2:34" x14ac:dyDescent="0.2">
      <c r="B63" s="94">
        <v>0.1285</v>
      </c>
      <c r="C63" s="33" t="s">
        <v>87</v>
      </c>
      <c r="D63" s="24">
        <v>0</v>
      </c>
      <c r="E63" s="35"/>
      <c r="F63" s="97">
        <f>B63+D63</f>
        <v>0.1285</v>
      </c>
      <c r="G63" s="33" t="s">
        <v>87</v>
      </c>
      <c r="H63" s="33" t="s">
        <v>87</v>
      </c>
      <c r="I63" s="35" t="s">
        <v>20</v>
      </c>
      <c r="J63" s="35" t="s">
        <v>49</v>
      </c>
      <c r="K63" s="35" t="s">
        <v>48</v>
      </c>
      <c r="L63" s="35"/>
      <c r="M63" s="36"/>
      <c r="N63" s="60"/>
      <c r="O63" s="35"/>
      <c r="P63" s="36" t="str">
        <f>YieldCurves!$Q$2</f>
        <v>USD_OIS#0002</v>
      </c>
      <c r="Q63" s="36" t="str">
        <f>YieldCurves!$E$2</f>
        <v>EUR_OIS#0001</v>
      </c>
      <c r="R63" s="54" t="str">
        <f>_xll.qlFxFwdRateHelper(,"EUR","USD",$M$7,1,J63,K63,G63,F63,10000,Q63,P63,"Base")</f>
        <v>obj_0007a#0003</v>
      </c>
      <c r="S63" s="37" t="str">
        <f>_xll.ohRangeRetrieveError(R63)</f>
        <v/>
      </c>
      <c r="U63" s="38" t="s">
        <v>22</v>
      </c>
      <c r="V63" s="39">
        <v>0</v>
      </c>
      <c r="X63" s="19">
        <v>42341</v>
      </c>
      <c r="Y63" s="22">
        <v>-4.352870514189964E-3</v>
      </c>
      <c r="Z63" s="33" t="s">
        <v>88</v>
      </c>
      <c r="AA63" s="24">
        <v>0</v>
      </c>
      <c r="AB63" s="25">
        <f>Y63+AA63</f>
        <v>-4.352870514189964E-3</v>
      </c>
      <c r="AD63" s="107"/>
      <c r="AE63" s="107"/>
      <c r="AF63" s="107"/>
      <c r="AG63" s="108"/>
      <c r="AH63" s="109"/>
    </row>
    <row r="64" spans="2:34" x14ac:dyDescent="0.2">
      <c r="B64" s="94">
        <v>0.97499999999999998</v>
      </c>
      <c r="C64" s="33" t="s">
        <v>89</v>
      </c>
      <c r="D64" s="24">
        <v>0</v>
      </c>
      <c r="E64" s="35"/>
      <c r="F64" s="97">
        <f>B64+D64</f>
        <v>0.97499999999999998</v>
      </c>
      <c r="G64" s="33" t="s">
        <v>89</v>
      </c>
      <c r="H64" s="33" t="s">
        <v>89</v>
      </c>
      <c r="I64" s="35" t="s">
        <v>20</v>
      </c>
      <c r="J64" s="35" t="s">
        <v>49</v>
      </c>
      <c r="K64" s="35" t="s">
        <v>48</v>
      </c>
      <c r="L64" s="35"/>
      <c r="M64" s="36"/>
      <c r="N64" s="60"/>
      <c r="O64" s="35"/>
      <c r="P64" s="36" t="str">
        <f>YieldCurves!$Q$2</f>
        <v>USD_OIS#0002</v>
      </c>
      <c r="Q64" s="36" t="str">
        <f>YieldCurves!$E$2</f>
        <v>EUR_OIS#0001</v>
      </c>
      <c r="R64" s="54" t="str">
        <f>_xll.qlFxFwdRateHelper(,"EUR","USD",$M$7,2,J64,K64,G64,F64,10000,Q64,P64,"Base")</f>
        <v>obj_0005c#0003</v>
      </c>
      <c r="S64" s="37" t="str">
        <f>_xll.ohRangeRetrieveError(R64)</f>
        <v/>
      </c>
      <c r="U64" s="38" t="s">
        <v>8</v>
      </c>
      <c r="V64" s="41" t="s">
        <v>24</v>
      </c>
      <c r="X64" s="19">
        <v>42348</v>
      </c>
      <c r="Y64" s="22">
        <v>-2.9124779061753562E-3</v>
      </c>
      <c r="Z64" s="33" t="s">
        <v>89</v>
      </c>
      <c r="AA64" s="24">
        <v>0</v>
      </c>
      <c r="AB64" s="25">
        <f>Y64+AA64</f>
        <v>-2.9124779061753562E-3</v>
      </c>
      <c r="AD64" s="107"/>
      <c r="AE64" s="107"/>
      <c r="AF64" s="107"/>
      <c r="AG64" s="108"/>
      <c r="AH64" s="109"/>
    </row>
    <row r="65" spans="2:34" x14ac:dyDescent="0.2">
      <c r="B65" s="94">
        <v>2.5</v>
      </c>
      <c r="C65" s="33" t="s">
        <v>90</v>
      </c>
      <c r="D65" s="24">
        <v>0</v>
      </c>
      <c r="E65" s="35"/>
      <c r="F65" s="97">
        <f>B65+D65</f>
        <v>2.5</v>
      </c>
      <c r="G65" s="33" t="s">
        <v>90</v>
      </c>
      <c r="H65" s="33" t="s">
        <v>90</v>
      </c>
      <c r="I65" s="35" t="s">
        <v>20</v>
      </c>
      <c r="J65" s="35" t="s">
        <v>49</v>
      </c>
      <c r="K65" s="35" t="s">
        <v>48</v>
      </c>
      <c r="L65" s="35"/>
      <c r="M65" s="36"/>
      <c r="N65" s="60"/>
      <c r="O65" s="35"/>
      <c r="P65" s="36" t="str">
        <f>YieldCurves!$Q$2</f>
        <v>USD_OIS#0002</v>
      </c>
      <c r="Q65" s="36" t="str">
        <f>YieldCurves!$E$2</f>
        <v>EUR_OIS#0001</v>
      </c>
      <c r="R65" s="54" t="str">
        <f>_xll.qlFxFwdRateHelper(,"EUR","USD",$M$7,2,J65,K65,G65,F65,10000,Q65,P65,"Base")</f>
        <v>obj_0005a#0003</v>
      </c>
      <c r="S65" s="37" t="str">
        <f>_xll.ohRangeRetrieveError(R65)</f>
        <v/>
      </c>
      <c r="U65" s="38" t="s">
        <v>1</v>
      </c>
      <c r="V65" s="40"/>
      <c r="X65" s="19">
        <v>42355</v>
      </c>
      <c r="Y65" s="22">
        <v>-3.9147072067605869E-3</v>
      </c>
      <c r="Z65" s="33" t="s">
        <v>90</v>
      </c>
      <c r="AA65" s="24">
        <v>0</v>
      </c>
      <c r="AB65" s="25">
        <f>Y65+AA65</f>
        <v>-3.9147072067605869E-3</v>
      </c>
      <c r="AD65" s="107"/>
      <c r="AE65" s="107"/>
      <c r="AF65" s="107"/>
      <c r="AG65" s="108"/>
      <c r="AH65" s="109"/>
    </row>
    <row r="66" spans="2:34" x14ac:dyDescent="0.2">
      <c r="B66" s="94">
        <v>11.19</v>
      </c>
      <c r="C66" s="33" t="s">
        <v>91</v>
      </c>
      <c r="D66" s="24">
        <v>0</v>
      </c>
      <c r="E66" s="35"/>
      <c r="F66" s="97">
        <f>B66+D66</f>
        <v>11.19</v>
      </c>
      <c r="G66" s="33" t="s">
        <v>91</v>
      </c>
      <c r="H66" s="33" t="s">
        <v>91</v>
      </c>
      <c r="I66" s="35" t="s">
        <v>20</v>
      </c>
      <c r="J66" s="35" t="s">
        <v>49</v>
      </c>
      <c r="K66" s="35" t="s">
        <v>48</v>
      </c>
      <c r="L66" s="35"/>
      <c r="M66" s="36"/>
      <c r="N66" s="60"/>
      <c r="O66" s="35"/>
      <c r="P66" s="36" t="str">
        <f>YieldCurves!$Q$2</f>
        <v>USD_OIS#0002</v>
      </c>
      <c r="Q66" s="36" t="str">
        <f>YieldCurves!$E$2</f>
        <v>EUR_OIS#0001</v>
      </c>
      <c r="R66" s="54" t="str">
        <f>_xll.qlFxFwdRateHelper(,"EUR","USD",$M$7,2,J66,K66,G66,F66,10000,Q66,P66,"Base")</f>
        <v>obj_0006e#0003</v>
      </c>
      <c r="S66" s="37" t="str">
        <f>_xll.ohRangeRetrieveError(R66)</f>
        <v/>
      </c>
      <c r="U66" s="38" t="s">
        <v>26</v>
      </c>
      <c r="V66" s="41" t="s">
        <v>27</v>
      </c>
      <c r="X66" s="19">
        <v>42373</v>
      </c>
      <c r="Y66" s="22">
        <v>-9.4174427388723902E-3</v>
      </c>
      <c r="Z66" s="33" t="s">
        <v>91</v>
      </c>
      <c r="AA66" s="24">
        <v>0</v>
      </c>
      <c r="AB66" s="25">
        <f>Y66+AA66</f>
        <v>-9.4174427388723902E-3</v>
      </c>
      <c r="AD66" s="107"/>
      <c r="AE66" s="107"/>
      <c r="AF66" s="107"/>
      <c r="AG66" s="108"/>
      <c r="AH66" s="109"/>
    </row>
    <row r="67" spans="2:34" x14ac:dyDescent="0.2">
      <c r="B67" s="94">
        <v>19.855</v>
      </c>
      <c r="C67" s="33" t="s">
        <v>92</v>
      </c>
      <c r="D67" s="24">
        <v>0</v>
      </c>
      <c r="E67" s="35"/>
      <c r="F67" s="97">
        <f>B67+D67</f>
        <v>19.855</v>
      </c>
      <c r="G67" s="33" t="s">
        <v>92</v>
      </c>
      <c r="H67" s="33" t="s">
        <v>92</v>
      </c>
      <c r="I67" s="35" t="s">
        <v>20</v>
      </c>
      <c r="J67" s="35" t="s">
        <v>49</v>
      </c>
      <c r="K67" s="35" t="s">
        <v>48</v>
      </c>
      <c r="L67" s="35"/>
      <c r="M67" s="36"/>
      <c r="N67" s="60"/>
      <c r="O67" s="35"/>
      <c r="P67" s="36" t="str">
        <f>YieldCurves!$Q$2</f>
        <v>USD_OIS#0002</v>
      </c>
      <c r="Q67" s="36" t="str">
        <f>YieldCurves!$E$2</f>
        <v>EUR_OIS#0001</v>
      </c>
      <c r="R67" s="54" t="str">
        <f>_xll.qlFxFwdRateHelper(,"EUR","USD",$M$7,2,J67,K67,G67,F67,10000,Q67,P67,"Base")</f>
        <v>obj_00070#0003</v>
      </c>
      <c r="S67" s="37" t="str">
        <f>_xll.ohRangeRetrieveError(R67)</f>
        <v/>
      </c>
      <c r="U67" s="38" t="s">
        <v>31</v>
      </c>
      <c r="V67" s="39"/>
      <c r="X67" s="19">
        <v>42403</v>
      </c>
      <c r="Y67" s="22">
        <v>-8.1782059976089928E-3</v>
      </c>
      <c r="Z67" s="33" t="s">
        <v>92</v>
      </c>
      <c r="AA67" s="24">
        <v>0</v>
      </c>
      <c r="AB67" s="25">
        <f>Y67+AA67</f>
        <v>-8.1782059976089928E-3</v>
      </c>
      <c r="AD67" s="107"/>
      <c r="AE67" s="107"/>
      <c r="AF67" s="107"/>
      <c r="AG67" s="108"/>
      <c r="AH67" s="109"/>
    </row>
    <row r="68" spans="2:34" x14ac:dyDescent="0.2">
      <c r="B68" s="94">
        <v>28.63</v>
      </c>
      <c r="C68" s="33" t="s">
        <v>62</v>
      </c>
      <c r="D68" s="24">
        <v>0</v>
      </c>
      <c r="E68" s="35"/>
      <c r="F68" s="97">
        <f>B68+D68</f>
        <v>28.63</v>
      </c>
      <c r="G68" s="33" t="s">
        <v>62</v>
      </c>
      <c r="H68" s="33" t="s">
        <v>62</v>
      </c>
      <c r="I68" s="35" t="s">
        <v>20</v>
      </c>
      <c r="J68" s="35" t="s">
        <v>49</v>
      </c>
      <c r="K68" s="35" t="s">
        <v>48</v>
      </c>
      <c r="L68" s="35"/>
      <c r="M68" s="36"/>
      <c r="N68" s="60"/>
      <c r="O68" s="35"/>
      <c r="P68" s="36" t="str">
        <f>YieldCurves!$Q$2</f>
        <v>USD_OIS#0002</v>
      </c>
      <c r="Q68" s="36" t="str">
        <f>YieldCurves!$E$2</f>
        <v>EUR_OIS#0001</v>
      </c>
      <c r="R68" s="54" t="str">
        <f>_xll.qlFxFwdRateHelper(,"EUR","USD",$M$7,2,J68,K68,G68,F68,10000,Q68,P68,"Base")</f>
        <v>obj_00075#0003</v>
      </c>
      <c r="S68" s="37" t="str">
        <f>_xll.ohRangeRetrieveError(R68)</f>
        <v/>
      </c>
      <c r="U68" s="38" t="s">
        <v>34</v>
      </c>
      <c r="V68" s="39"/>
      <c r="X68" s="19">
        <v>42432</v>
      </c>
      <c r="Y68" s="22">
        <v>-7.815161484988016E-3</v>
      </c>
      <c r="Z68" s="33" t="s">
        <v>62</v>
      </c>
      <c r="AA68" s="24">
        <v>0</v>
      </c>
      <c r="AB68" s="25">
        <f>Y68+AA68</f>
        <v>-7.815161484988016E-3</v>
      </c>
      <c r="AD68" s="107"/>
      <c r="AE68" s="107"/>
      <c r="AF68" s="107"/>
      <c r="AG68" s="108"/>
      <c r="AH68" s="109"/>
    </row>
    <row r="69" spans="2:34" x14ac:dyDescent="0.2">
      <c r="B69" s="94">
        <v>39.1</v>
      </c>
      <c r="C69" s="33" t="s">
        <v>93</v>
      </c>
      <c r="D69" s="24">
        <v>0</v>
      </c>
      <c r="E69" s="35"/>
      <c r="F69" s="97">
        <f>B69+D69</f>
        <v>39.1</v>
      </c>
      <c r="G69" s="33" t="s">
        <v>93</v>
      </c>
      <c r="H69" s="33" t="s">
        <v>93</v>
      </c>
      <c r="I69" s="35" t="s">
        <v>20</v>
      </c>
      <c r="J69" s="35" t="s">
        <v>49</v>
      </c>
      <c r="K69" s="35" t="s">
        <v>48</v>
      </c>
      <c r="L69" s="35"/>
      <c r="M69" s="36"/>
      <c r="N69" s="60"/>
      <c r="O69" s="35"/>
      <c r="P69" s="36" t="str">
        <f>YieldCurves!$Q$2</f>
        <v>USD_OIS#0002</v>
      </c>
      <c r="Q69" s="36" t="str">
        <f>YieldCurves!$E$2</f>
        <v>EUR_OIS#0001</v>
      </c>
      <c r="R69" s="54" t="str">
        <f>_xll.qlFxFwdRateHelper(,"EUR","USD",$M$7,2,J69,K69,G69,F69,10000,Q69,P69,"Base")</f>
        <v>obj_00073#0003</v>
      </c>
      <c r="S69" s="37" t="str">
        <f>_xll.ohRangeRetrieveError(R69)</f>
        <v/>
      </c>
      <c r="U69" s="38" t="s">
        <v>37</v>
      </c>
      <c r="V69" s="39"/>
      <c r="X69" s="19">
        <v>42464</v>
      </c>
      <c r="Y69" s="22">
        <v>-7.6512824230003428E-3</v>
      </c>
      <c r="Z69" s="33" t="s">
        <v>93</v>
      </c>
      <c r="AA69" s="24">
        <v>0</v>
      </c>
      <c r="AB69" s="25">
        <f>Y69+AA69</f>
        <v>-7.6512824230003428E-3</v>
      </c>
      <c r="AD69" s="107"/>
      <c r="AE69" s="107"/>
      <c r="AF69" s="107"/>
      <c r="AG69" s="108"/>
      <c r="AH69" s="109"/>
    </row>
    <row r="70" spans="2:34" x14ac:dyDescent="0.2">
      <c r="B70" s="94">
        <v>49.15</v>
      </c>
      <c r="C70" s="33" t="s">
        <v>94</v>
      </c>
      <c r="D70" s="24">
        <v>0</v>
      </c>
      <c r="E70" s="35"/>
      <c r="F70" s="97">
        <f>B70+D70</f>
        <v>49.15</v>
      </c>
      <c r="G70" s="33" t="s">
        <v>94</v>
      </c>
      <c r="H70" s="33" t="s">
        <v>94</v>
      </c>
      <c r="I70" s="35" t="s">
        <v>20</v>
      </c>
      <c r="J70" s="35" t="s">
        <v>49</v>
      </c>
      <c r="K70" s="35" t="s">
        <v>48</v>
      </c>
      <c r="L70" s="35"/>
      <c r="M70" s="36"/>
      <c r="N70" s="60"/>
      <c r="O70" s="35"/>
      <c r="P70" s="36" t="str">
        <f>YieldCurves!$Q$2</f>
        <v>USD_OIS#0002</v>
      </c>
      <c r="Q70" s="36" t="str">
        <f>YieldCurves!$E$2</f>
        <v>EUR_OIS#0001</v>
      </c>
      <c r="R70" s="54" t="str">
        <f>_xll.qlFxFwdRateHelper(,"EUR","USD",$M$7,2,J70,K70,G70,F70,10000,Q70,P70,"Base")</f>
        <v>obj_00066#0003</v>
      </c>
      <c r="S70" s="37" t="str">
        <f>_xll.ohRangeRetrieveError(R70)</f>
        <v/>
      </c>
      <c r="U70" s="44" t="s">
        <v>39</v>
      </c>
      <c r="V70" s="41" t="s">
        <v>40</v>
      </c>
      <c r="X70" s="19">
        <v>42493</v>
      </c>
      <c r="Y70" s="22">
        <v>-7.5821743137444832E-3</v>
      </c>
      <c r="Z70" s="33" t="s">
        <v>94</v>
      </c>
      <c r="AA70" s="24">
        <v>0</v>
      </c>
      <c r="AB70" s="25">
        <f>Y70+AA70</f>
        <v>-7.5821743137444832E-3</v>
      </c>
      <c r="AD70" s="107"/>
      <c r="AE70" s="107"/>
      <c r="AF70" s="107"/>
      <c r="AG70" s="108"/>
      <c r="AH70" s="109"/>
    </row>
    <row r="71" spans="2:34" x14ac:dyDescent="0.2">
      <c r="B71" s="94">
        <v>60.25</v>
      </c>
      <c r="C71" s="33" t="s">
        <v>61</v>
      </c>
      <c r="D71" s="24">
        <v>0</v>
      </c>
      <c r="E71" s="35"/>
      <c r="F71" s="97">
        <f>B71+D71</f>
        <v>60.25</v>
      </c>
      <c r="G71" s="33" t="s">
        <v>61</v>
      </c>
      <c r="H71" s="33" t="s">
        <v>61</v>
      </c>
      <c r="I71" s="35" t="s">
        <v>20</v>
      </c>
      <c r="J71" s="35" t="s">
        <v>49</v>
      </c>
      <c r="K71" s="35" t="s">
        <v>48</v>
      </c>
      <c r="L71" s="35"/>
      <c r="M71" s="36"/>
      <c r="N71" s="60"/>
      <c r="O71" s="35"/>
      <c r="P71" s="36" t="str">
        <f>YieldCurves!$Q$2</f>
        <v>USD_OIS#0002</v>
      </c>
      <c r="Q71" s="36" t="str">
        <f>YieldCurves!$E$2</f>
        <v>EUR_OIS#0001</v>
      </c>
      <c r="R71" s="54" t="str">
        <f>_xll.qlFxFwdRateHelper(,"EUR","USD",$M$7,2,J71,K71,G71,F71,10000,Q71,P71,"Base")</f>
        <v>obj_00068#0003</v>
      </c>
      <c r="S71" s="37" t="str">
        <f>_xll.ohRangeRetrieveError(R71)</f>
        <v/>
      </c>
      <c r="U71" s="44" t="s">
        <v>42</v>
      </c>
      <c r="V71" s="41" t="s">
        <v>43</v>
      </c>
      <c r="X71" s="19">
        <v>42524</v>
      </c>
      <c r="Y71" s="22">
        <v>-7.5533710068839618E-3</v>
      </c>
      <c r="Z71" s="33" t="s">
        <v>61</v>
      </c>
      <c r="AA71" s="24">
        <v>0</v>
      </c>
      <c r="AB71" s="25">
        <f>Y71+AA71</f>
        <v>-7.5533710068839618E-3</v>
      </c>
      <c r="AD71" s="107"/>
      <c r="AE71" s="107"/>
      <c r="AF71" s="107"/>
      <c r="AG71" s="108"/>
      <c r="AH71" s="109"/>
    </row>
    <row r="72" spans="2:34" x14ac:dyDescent="0.2">
      <c r="B72" s="94">
        <v>72.575000000000003</v>
      </c>
      <c r="C72" s="33" t="s">
        <v>95</v>
      </c>
      <c r="D72" s="24">
        <v>0</v>
      </c>
      <c r="E72" s="35"/>
      <c r="F72" s="97">
        <f>B72+D72</f>
        <v>72.575000000000003</v>
      </c>
      <c r="G72" s="33" t="s">
        <v>95</v>
      </c>
      <c r="H72" s="33" t="s">
        <v>95</v>
      </c>
      <c r="I72" s="35" t="s">
        <v>20</v>
      </c>
      <c r="J72" s="35" t="s">
        <v>49</v>
      </c>
      <c r="K72" s="35" t="s">
        <v>48</v>
      </c>
      <c r="L72" s="35"/>
      <c r="M72" s="36"/>
      <c r="N72" s="60"/>
      <c r="O72" s="35"/>
      <c r="P72" s="36" t="str">
        <f>YieldCurves!$Q$2</f>
        <v>USD_OIS#0002</v>
      </c>
      <c r="Q72" s="36" t="str">
        <f>YieldCurves!$E$2</f>
        <v>EUR_OIS#0001</v>
      </c>
      <c r="R72" s="54" t="str">
        <f>_xll.qlFxFwdRateHelper(,"EUR","USD",$M$7,2,J72,K72,G72,F72,10000,Q72,P72,"Base")</f>
        <v>obj_0007b#0003</v>
      </c>
      <c r="S72" s="37" t="str">
        <f>_xll.ohRangeRetrieveError(R72)</f>
        <v/>
      </c>
      <c r="U72" s="38" t="s">
        <v>29</v>
      </c>
      <c r="V72" s="39"/>
      <c r="X72" s="19">
        <v>42555</v>
      </c>
      <c r="Y72" s="22">
        <v>-7.6449814354057977E-3</v>
      </c>
      <c r="Z72" s="33" t="s">
        <v>95</v>
      </c>
      <c r="AA72" s="24">
        <v>0</v>
      </c>
      <c r="AB72" s="25">
        <f>Y72+AA72</f>
        <v>-7.6449814354057977E-3</v>
      </c>
      <c r="AD72" s="107"/>
      <c r="AE72" s="107"/>
      <c r="AF72" s="107"/>
      <c r="AG72" s="108"/>
      <c r="AH72" s="109"/>
    </row>
    <row r="73" spans="2:34" x14ac:dyDescent="0.2">
      <c r="B73" s="94">
        <v>84.2</v>
      </c>
      <c r="C73" s="33" t="s">
        <v>96</v>
      </c>
      <c r="D73" s="24">
        <v>0</v>
      </c>
      <c r="E73" s="35"/>
      <c r="F73" s="97">
        <f>B73+D73</f>
        <v>84.2</v>
      </c>
      <c r="G73" s="33" t="s">
        <v>96</v>
      </c>
      <c r="H73" s="33" t="s">
        <v>96</v>
      </c>
      <c r="I73" s="35" t="s">
        <v>20</v>
      </c>
      <c r="J73" s="35" t="s">
        <v>49</v>
      </c>
      <c r="K73" s="35" t="s">
        <v>48</v>
      </c>
      <c r="L73" s="35"/>
      <c r="M73" s="36"/>
      <c r="N73" s="60"/>
      <c r="O73" s="35"/>
      <c r="P73" s="36" t="str">
        <f>YieldCurves!$Q$2</f>
        <v>USD_OIS#0002</v>
      </c>
      <c r="Q73" s="36" t="str">
        <f>YieldCurves!$E$2</f>
        <v>EUR_OIS#0001</v>
      </c>
      <c r="R73" s="54" t="str">
        <f>_xll.qlFxFwdRateHelper(,"EUR","USD",$M$7,2,J73,K73,G73,F73,10000,Q73,P73,"Base")</f>
        <v>obj_0006b#0003</v>
      </c>
      <c r="S73" s="37" t="str">
        <f>_xll.ohRangeRetrieveError(R73)</f>
        <v/>
      </c>
      <c r="U73" s="38" t="s">
        <v>32</v>
      </c>
      <c r="V73" s="39"/>
      <c r="X73" s="19">
        <v>42585</v>
      </c>
      <c r="Y73" s="22">
        <v>-7.6178745268157049E-3</v>
      </c>
      <c r="Z73" s="33" t="s">
        <v>96</v>
      </c>
      <c r="AA73" s="24">
        <v>0</v>
      </c>
      <c r="AB73" s="25">
        <f>Y73+AA73</f>
        <v>-7.6178745268157049E-3</v>
      </c>
      <c r="AD73" s="107"/>
      <c r="AE73" s="107"/>
      <c r="AF73" s="107"/>
      <c r="AG73" s="108"/>
      <c r="AH73" s="109"/>
    </row>
    <row r="74" spans="2:34" x14ac:dyDescent="0.2">
      <c r="B74" s="94">
        <v>98.474999999999994</v>
      </c>
      <c r="C74" s="33" t="s">
        <v>97</v>
      </c>
      <c r="D74" s="24">
        <v>0</v>
      </c>
      <c r="E74" s="35"/>
      <c r="F74" s="97">
        <f>B74+D74</f>
        <v>98.474999999999994</v>
      </c>
      <c r="G74" s="33" t="s">
        <v>97</v>
      </c>
      <c r="H74" s="33" t="s">
        <v>97</v>
      </c>
      <c r="I74" s="35" t="s">
        <v>20</v>
      </c>
      <c r="J74" s="35" t="s">
        <v>49</v>
      </c>
      <c r="K74" s="35" t="s">
        <v>48</v>
      </c>
      <c r="L74" s="35"/>
      <c r="M74" s="36"/>
      <c r="N74" s="60"/>
      <c r="O74" s="35"/>
      <c r="P74" s="36" t="str">
        <f>YieldCurves!$Q$2</f>
        <v>USD_OIS#0002</v>
      </c>
      <c r="Q74" s="36" t="str">
        <f>YieldCurves!$E$2</f>
        <v>EUR_OIS#0001</v>
      </c>
      <c r="R74" s="54" t="str">
        <f>_xll.qlFxFwdRateHelper(,"EUR","USD",$M$7,2,J74,K74,G74,F74,10000,Q74,P74,"Base")</f>
        <v>obj_0005e#0003</v>
      </c>
      <c r="S74" s="37" t="str">
        <f>_xll.ohRangeRetrieveError(R74)</f>
        <v/>
      </c>
      <c r="U74" s="42" t="s">
        <v>35</v>
      </c>
      <c r="V74" s="43"/>
      <c r="X74" s="19">
        <v>42618</v>
      </c>
      <c r="Y74" s="22">
        <v>-7.7240729603774592E-3</v>
      </c>
      <c r="Z74" s="33" t="s">
        <v>97</v>
      </c>
      <c r="AA74" s="90">
        <v>0</v>
      </c>
      <c r="AB74" s="25">
        <f>Y74+AA74</f>
        <v>-7.7240729603774592E-3</v>
      </c>
      <c r="AD74" s="107"/>
      <c r="AE74" s="107"/>
      <c r="AF74" s="107"/>
      <c r="AG74" s="108"/>
      <c r="AH74" s="109"/>
    </row>
    <row r="75" spans="2:34" x14ac:dyDescent="0.2">
      <c r="B75" s="94">
        <v>110.35</v>
      </c>
      <c r="C75" s="33" t="s">
        <v>98</v>
      </c>
      <c r="D75" s="24">
        <v>0</v>
      </c>
      <c r="E75" s="35"/>
      <c r="F75" s="97">
        <f>B75+D75</f>
        <v>110.35</v>
      </c>
      <c r="G75" s="33" t="s">
        <v>98</v>
      </c>
      <c r="H75" s="33" t="s">
        <v>98</v>
      </c>
      <c r="I75" s="35" t="s">
        <v>20</v>
      </c>
      <c r="J75" s="35" t="s">
        <v>49</v>
      </c>
      <c r="K75" s="35" t="s">
        <v>48</v>
      </c>
      <c r="L75" s="35"/>
      <c r="M75" s="36"/>
      <c r="N75" s="60"/>
      <c r="O75" s="35"/>
      <c r="P75" s="36" t="str">
        <f>YieldCurves!$Q$2</f>
        <v>USD_OIS#0002</v>
      </c>
      <c r="Q75" s="36" t="str">
        <f>YieldCurves!$E$2</f>
        <v>EUR_OIS#0001</v>
      </c>
      <c r="R75" s="54" t="str">
        <f>_xll.qlFxFwdRateHelper(,"EUR","USD",$M$7,2,J75,K75,G75,F75,10000,Q75,P75,"Base")</f>
        <v>obj_00060#0003</v>
      </c>
      <c r="S75" s="37" t="str">
        <f>_xll.ohRangeRetrieveError(R75)</f>
        <v/>
      </c>
      <c r="X75" s="19">
        <v>42646</v>
      </c>
      <c r="Y75" s="22">
        <v>-7.7473553148703954E-3</v>
      </c>
      <c r="Z75" s="33" t="s">
        <v>98</v>
      </c>
      <c r="AA75" s="91">
        <v>0</v>
      </c>
      <c r="AB75" s="25">
        <f>Y75+AA75</f>
        <v>-7.7473553148703954E-3</v>
      </c>
      <c r="AD75" s="107"/>
      <c r="AE75" s="107"/>
      <c r="AF75" s="107"/>
      <c r="AG75" s="108"/>
      <c r="AH75" s="109"/>
    </row>
    <row r="76" spans="2:34" x14ac:dyDescent="0.2">
      <c r="B76" s="94">
        <v>124.8</v>
      </c>
      <c r="C76" s="33" t="s">
        <v>99</v>
      </c>
      <c r="D76" s="24">
        <v>0</v>
      </c>
      <c r="E76" s="35"/>
      <c r="F76" s="97">
        <f>B76+D76</f>
        <v>124.8</v>
      </c>
      <c r="G76" s="33" t="s">
        <v>99</v>
      </c>
      <c r="H76" s="33" t="s">
        <v>99</v>
      </c>
      <c r="I76" s="35" t="s">
        <v>20</v>
      </c>
      <c r="J76" s="35" t="s">
        <v>49</v>
      </c>
      <c r="K76" s="35" t="s">
        <v>48</v>
      </c>
      <c r="L76" s="35"/>
      <c r="M76" s="36"/>
      <c r="N76" s="60"/>
      <c r="O76" s="35"/>
      <c r="P76" s="36" t="str">
        <f>YieldCurves!$Q$2</f>
        <v>USD_OIS#0002</v>
      </c>
      <c r="Q76" s="36" t="str">
        <f>YieldCurves!$E$2</f>
        <v>EUR_OIS#0001</v>
      </c>
      <c r="R76" s="54" t="str">
        <f>_xll.qlFxFwdRateHelper(,"EUR","USD",$M$7,2,J76,K76,G76,F76,10000,Q76,P76,"Base")</f>
        <v>obj_00071#0003</v>
      </c>
      <c r="S76" s="37" t="str">
        <f>_xll.ohRangeRetrieveError(R76)</f>
        <v/>
      </c>
      <c r="X76" s="19">
        <v>42677</v>
      </c>
      <c r="Y76" s="22">
        <v>-7.8284383503312484E-3</v>
      </c>
      <c r="Z76" s="33" t="s">
        <v>99</v>
      </c>
      <c r="AA76" s="90">
        <v>0</v>
      </c>
      <c r="AB76" s="25">
        <f>Y76+AA76</f>
        <v>-7.8284383503312484E-3</v>
      </c>
      <c r="AD76" s="107"/>
      <c r="AE76" s="107"/>
      <c r="AF76" s="107"/>
      <c r="AG76" s="108"/>
      <c r="AH76" s="109"/>
    </row>
    <row r="77" spans="2:34" x14ac:dyDescent="0.2">
      <c r="B77" s="94">
        <v>140.5</v>
      </c>
      <c r="C77" s="33" t="s">
        <v>100</v>
      </c>
      <c r="D77" s="24">
        <v>0</v>
      </c>
      <c r="E77" s="35"/>
      <c r="F77" s="97">
        <f>B77+D77</f>
        <v>140.5</v>
      </c>
      <c r="G77" s="33" t="s">
        <v>100</v>
      </c>
      <c r="H77" s="33" t="s">
        <v>100</v>
      </c>
      <c r="I77" s="35" t="s">
        <v>20</v>
      </c>
      <c r="J77" s="35" t="s">
        <v>49</v>
      </c>
      <c r="K77" s="35" t="s">
        <v>48</v>
      </c>
      <c r="L77" s="35"/>
      <c r="M77" s="36"/>
      <c r="N77" s="60"/>
      <c r="O77" s="35"/>
      <c r="P77" s="36" t="str">
        <f>YieldCurves!$Q$2</f>
        <v>USD_OIS#0002</v>
      </c>
      <c r="Q77" s="36" t="str">
        <f>YieldCurves!$E$2</f>
        <v>EUR_OIS#0001</v>
      </c>
      <c r="R77" s="54" t="str">
        <f>_xll.qlFxFwdRateHelper(,"EUR","USD",$M$7,2,J77,K77,G77,F77,10000,Q77,P77,"Base")</f>
        <v>obj_00063#0003</v>
      </c>
      <c r="S77" s="37" t="str">
        <f>_xll.ohRangeRetrieveError(R77)</f>
        <v/>
      </c>
      <c r="X77" s="19">
        <v>42709</v>
      </c>
      <c r="Y77" s="22">
        <v>-7.9335590185723882E-3</v>
      </c>
      <c r="Z77" s="33" t="s">
        <v>100</v>
      </c>
      <c r="AA77" s="90">
        <v>0</v>
      </c>
      <c r="AB77" s="25">
        <f>Y77+AA77</f>
        <v>-7.9335590185723882E-3</v>
      </c>
      <c r="AD77" s="107"/>
      <c r="AE77" s="107"/>
      <c r="AF77" s="107"/>
      <c r="AG77" s="108"/>
      <c r="AH77" s="109"/>
    </row>
    <row r="78" spans="2:34" x14ac:dyDescent="0.2">
      <c r="B78" s="94">
        <v>186.75</v>
      </c>
      <c r="C78" s="33" t="s">
        <v>101</v>
      </c>
      <c r="D78" s="24">
        <v>0</v>
      </c>
      <c r="E78" s="35"/>
      <c r="F78" s="97">
        <f>B78+D78</f>
        <v>186.75</v>
      </c>
      <c r="G78" s="33" t="s">
        <v>101</v>
      </c>
      <c r="H78" s="33" t="s">
        <v>101</v>
      </c>
      <c r="I78" s="35" t="s">
        <v>20</v>
      </c>
      <c r="J78" s="35" t="s">
        <v>49</v>
      </c>
      <c r="K78" s="35" t="s">
        <v>48</v>
      </c>
      <c r="L78" s="35"/>
      <c r="M78" s="36"/>
      <c r="N78" s="60"/>
      <c r="O78" s="35"/>
      <c r="P78" s="36" t="str">
        <f>YieldCurves!$Q$2</f>
        <v>USD_OIS#0002</v>
      </c>
      <c r="Q78" s="36" t="str">
        <f>YieldCurves!$E$2</f>
        <v>EUR_OIS#0001</v>
      </c>
      <c r="R78" s="54" t="str">
        <f>_xll.qlFxFwdRateHelper(,"EUR","USD",$M$7,2,J78,K78,G78,F78,10000,Q78,P78,"Base")</f>
        <v>obj_00077#0003</v>
      </c>
      <c r="S78" s="37" t="str">
        <f>_xll.ohRangeRetrieveError(R78)</f>
        <v/>
      </c>
      <c r="X78" s="19">
        <v>42797</v>
      </c>
      <c r="Y78" s="22">
        <v>-8.1855261349482716E-3</v>
      </c>
      <c r="Z78" s="33" t="s">
        <v>101</v>
      </c>
      <c r="AA78" s="90">
        <v>0</v>
      </c>
      <c r="AB78" s="25">
        <f>Y78+AA78</f>
        <v>-8.1855261349482716E-3</v>
      </c>
      <c r="AD78" s="107"/>
      <c r="AE78" s="107"/>
      <c r="AF78" s="107"/>
      <c r="AG78" s="108"/>
      <c r="AH78" s="109"/>
    </row>
    <row r="79" spans="2:34" x14ac:dyDescent="0.2">
      <c r="B79" s="95">
        <v>240</v>
      </c>
      <c r="C79" s="46" t="s">
        <v>102</v>
      </c>
      <c r="D79" s="47">
        <v>0</v>
      </c>
      <c r="E79" s="48"/>
      <c r="F79" s="98">
        <f>B79+D79</f>
        <v>240</v>
      </c>
      <c r="G79" s="46" t="s">
        <v>102</v>
      </c>
      <c r="H79" s="46" t="s">
        <v>102</v>
      </c>
      <c r="I79" s="48" t="s">
        <v>20</v>
      </c>
      <c r="J79" s="35" t="s">
        <v>49</v>
      </c>
      <c r="K79" s="35" t="s">
        <v>48</v>
      </c>
      <c r="L79" s="48"/>
      <c r="M79" s="49"/>
      <c r="N79" s="61"/>
      <c r="O79" s="48"/>
      <c r="P79" s="49" t="str">
        <f>YieldCurves!$Q$2</f>
        <v>USD_OIS#0002</v>
      </c>
      <c r="Q79" s="49" t="str">
        <f>YieldCurves!$E$2</f>
        <v>EUR_OIS#0001</v>
      </c>
      <c r="R79" s="56" t="str">
        <f>_xll.qlFxFwdRateHelper(,"EUR","USD",$M$7,2,J79,K79,G79,F79,10000,Q79,P79,"Base")</f>
        <v>obj_00079#0003</v>
      </c>
      <c r="S79" s="17" t="str">
        <f>_xll.ohRangeRetrieveError(R79)</f>
        <v/>
      </c>
      <c r="X79" s="19">
        <v>42891</v>
      </c>
      <c r="Y79" s="22">
        <v>-8.3574938234108991E-3</v>
      </c>
      <c r="Z79" s="33" t="s">
        <v>102</v>
      </c>
      <c r="AA79" s="90">
        <v>0</v>
      </c>
      <c r="AB79" s="25">
        <f>Y79+AA79</f>
        <v>-8.3574938234108991E-3</v>
      </c>
      <c r="AD79" s="107"/>
      <c r="AE79" s="107"/>
      <c r="AF79" s="107"/>
      <c r="AG79" s="108"/>
      <c r="AH79" s="109"/>
    </row>
    <row r="80" spans="2:34" x14ac:dyDescent="0.2">
      <c r="B80" s="26">
        <v>-4.1375000000000006E-3</v>
      </c>
      <c r="C80" s="27" t="s">
        <v>21</v>
      </c>
      <c r="D80" s="28">
        <v>0</v>
      </c>
      <c r="E80" s="29"/>
      <c r="F80" s="26">
        <f>B80+D80</f>
        <v>-4.1375000000000006E-3</v>
      </c>
      <c r="G80" s="27" t="s">
        <v>21</v>
      </c>
      <c r="H80" s="27" t="s">
        <v>21</v>
      </c>
      <c r="I80" s="29" t="s">
        <v>20</v>
      </c>
      <c r="J80" s="29" t="s">
        <v>49</v>
      </c>
      <c r="K80" s="29" t="s">
        <v>48</v>
      </c>
      <c r="L80" s="29" t="b">
        <v>1</v>
      </c>
      <c r="M80" s="30" t="str">
        <f>$F$7</f>
        <v>USDIbor3M#0004</v>
      </c>
      <c r="N80" s="59" t="str">
        <f>$J$7</f>
        <v>Euribor3M#0003</v>
      </c>
      <c r="O80" s="29"/>
      <c r="P80" s="30" t="str">
        <f>YieldCurves!$Q$2</f>
        <v>USD_OIS#0002</v>
      </c>
      <c r="Q80" s="30" t="str">
        <f>YieldCurves!$E$2</f>
        <v>EUR_OIS#0001</v>
      </c>
      <c r="R80" s="52" t="str">
        <f>_xll.qlXCCYSwapRateHelper(,F80,H80,I80,J80,K80,K80,L80,M80,N80,P80,,1/$M$7,$M$7,$R$58)</f>
        <v>obj_00093#0005</v>
      </c>
      <c r="S80" s="53" t="str">
        <f>_xll.ohRangeRetrieveError(R80)</f>
        <v/>
      </c>
      <c r="X80" s="19">
        <v>43073</v>
      </c>
      <c r="Y80" s="22">
        <v>-1.1915536241806869E-2</v>
      </c>
      <c r="Z80" s="33" t="s">
        <v>21</v>
      </c>
      <c r="AA80" s="90">
        <v>0</v>
      </c>
      <c r="AB80" s="25">
        <f>Y80+AA80</f>
        <v>-1.1915536241806869E-2</v>
      </c>
      <c r="AD80" s="107"/>
      <c r="AE80" s="107"/>
      <c r="AF80" s="107"/>
      <c r="AG80" s="109"/>
      <c r="AH80" s="109"/>
    </row>
    <row r="81" spans="2:34" x14ac:dyDescent="0.2">
      <c r="B81" s="34">
        <v>-4.2374999999999999E-3</v>
      </c>
      <c r="C81" s="33" t="s">
        <v>23</v>
      </c>
      <c r="D81" s="24">
        <v>0</v>
      </c>
      <c r="E81" s="35"/>
      <c r="F81" s="34">
        <f>B81+D81</f>
        <v>-4.2374999999999999E-3</v>
      </c>
      <c r="G81" s="33" t="s">
        <v>23</v>
      </c>
      <c r="H81" s="33" t="s">
        <v>23</v>
      </c>
      <c r="I81" s="35" t="s">
        <v>20</v>
      </c>
      <c r="J81" s="35" t="s">
        <v>49</v>
      </c>
      <c r="K81" s="35" t="s">
        <v>48</v>
      </c>
      <c r="L81" s="35" t="b">
        <v>1</v>
      </c>
      <c r="M81" s="36" t="str">
        <f>$F$7</f>
        <v>USDIbor3M#0004</v>
      </c>
      <c r="N81" s="60" t="str">
        <f>$J$7</f>
        <v>Euribor3M#0003</v>
      </c>
      <c r="O81" s="35"/>
      <c r="P81" s="36" t="str">
        <f>YieldCurves!$Q$2</f>
        <v>USD_OIS#0002</v>
      </c>
      <c r="Q81" s="36" t="str">
        <f>YieldCurves!$E$2</f>
        <v>EUR_OIS#0001</v>
      </c>
      <c r="R81" s="54" t="str">
        <f>_xll.qlXCCYSwapRateHelper(,F81,H81,I81,J81,K81,K81,L81,M81,N81,P81,,1/$M$7,$M$7,$R$58)</f>
        <v>obj_00095#0005</v>
      </c>
      <c r="S81" s="37" t="str">
        <f>_xll.ohRangeRetrieveError(R81)</f>
        <v/>
      </c>
      <c r="X81" s="19">
        <v>43437</v>
      </c>
      <c r="Y81" s="22">
        <v>-5.9364364046303377E-3</v>
      </c>
      <c r="Z81" s="33" t="s">
        <v>23</v>
      </c>
      <c r="AA81" s="90">
        <v>0</v>
      </c>
      <c r="AB81" s="25">
        <f>Y81+AA81</f>
        <v>-5.9364364046303377E-3</v>
      </c>
      <c r="AD81" s="107"/>
      <c r="AE81" s="110"/>
      <c r="AF81" s="107"/>
      <c r="AG81" s="109"/>
      <c r="AH81" s="109"/>
    </row>
    <row r="82" spans="2:34" x14ac:dyDescent="0.2">
      <c r="B82" s="34">
        <v>-4.2625000000000007E-3</v>
      </c>
      <c r="C82" s="33" t="s">
        <v>80</v>
      </c>
      <c r="D82" s="24">
        <v>0</v>
      </c>
      <c r="E82" s="35"/>
      <c r="F82" s="34">
        <f>B82+D82</f>
        <v>-4.2625000000000007E-3</v>
      </c>
      <c r="G82" s="33" t="s">
        <v>80</v>
      </c>
      <c r="H82" s="33" t="s">
        <v>80</v>
      </c>
      <c r="I82" s="35" t="s">
        <v>20</v>
      </c>
      <c r="J82" s="35" t="s">
        <v>49</v>
      </c>
      <c r="K82" s="35" t="s">
        <v>48</v>
      </c>
      <c r="L82" s="35" t="b">
        <v>1</v>
      </c>
      <c r="M82" s="36" t="str">
        <f>$F$7</f>
        <v>USDIbor3M#0004</v>
      </c>
      <c r="N82" s="60" t="str">
        <f>$J$7</f>
        <v>Euribor3M#0003</v>
      </c>
      <c r="O82" s="35"/>
      <c r="P82" s="36" t="str">
        <f>YieldCurves!$Q$2</f>
        <v>USD_OIS#0002</v>
      </c>
      <c r="Q82" s="36" t="str">
        <f>YieldCurves!$E$2</f>
        <v>EUR_OIS#0001</v>
      </c>
      <c r="R82" s="54" t="str">
        <f>_xll.qlXCCYSwapRateHelper(,F82,H82,I82,J82,K82,K82,L82,M82,N82,P82,,1/$M$7,$M$7,$R$58)</f>
        <v>obj_00092#0005</v>
      </c>
      <c r="S82" s="55" t="str">
        <f>_xll.ohRangeRetrieveError(R82)</f>
        <v/>
      </c>
      <c r="X82" s="19">
        <v>43802</v>
      </c>
      <c r="Y82" s="22">
        <v>-5.5361623449917798E-3</v>
      </c>
      <c r="Z82" s="33" t="s">
        <v>80</v>
      </c>
      <c r="AA82" s="90">
        <v>0</v>
      </c>
      <c r="AB82" s="25">
        <f>Y82+AA82</f>
        <v>-5.5361623449917798E-3</v>
      </c>
      <c r="AD82" s="107"/>
      <c r="AE82" s="110"/>
      <c r="AF82" s="107"/>
      <c r="AG82" s="109"/>
      <c r="AH82" s="109"/>
    </row>
    <row r="83" spans="2:34" x14ac:dyDescent="0.2">
      <c r="B83" s="34">
        <v>-4.2875000000000005E-3</v>
      </c>
      <c r="C83" s="33" t="s">
        <v>25</v>
      </c>
      <c r="D83" s="24">
        <v>0</v>
      </c>
      <c r="E83" s="35"/>
      <c r="F83" s="34">
        <f>B83+D83</f>
        <v>-4.2875000000000005E-3</v>
      </c>
      <c r="G83" s="33" t="s">
        <v>25</v>
      </c>
      <c r="H83" s="33" t="s">
        <v>25</v>
      </c>
      <c r="I83" s="35" t="s">
        <v>20</v>
      </c>
      <c r="J83" s="35" t="s">
        <v>49</v>
      </c>
      <c r="K83" s="35" t="s">
        <v>48</v>
      </c>
      <c r="L83" s="35" t="b">
        <v>1</v>
      </c>
      <c r="M83" s="36" t="str">
        <f>$F$7</f>
        <v>USDIbor3M#0004</v>
      </c>
      <c r="N83" s="60" t="str">
        <f>$J$7</f>
        <v>Euribor3M#0003</v>
      </c>
      <c r="O83" s="35"/>
      <c r="P83" s="36" t="str">
        <f>YieldCurves!$Q$2</f>
        <v>USD_OIS#0002</v>
      </c>
      <c r="Q83" s="36" t="str">
        <f>YieldCurves!$E$2</f>
        <v>EUR_OIS#0001</v>
      </c>
      <c r="R83" s="54" t="str">
        <f>_xll.qlXCCYSwapRateHelper(,F83,H83,I83,J83,K83,K83,L83,M83,N83,P83,,1/$M$7,$M$7,$R$58)</f>
        <v>obj_00096#0005</v>
      </c>
      <c r="S83" s="37" t="str">
        <f>_xll.ohRangeRetrieveError(R83)</f>
        <v/>
      </c>
      <c r="X83" s="19">
        <v>44168</v>
      </c>
      <c r="Y83" s="22">
        <v>-4.6527273861040963E-3</v>
      </c>
      <c r="Z83" s="33" t="s">
        <v>25</v>
      </c>
      <c r="AA83" s="90">
        <v>0</v>
      </c>
      <c r="AB83" s="25">
        <f>Y83+AA83</f>
        <v>-4.6527273861040963E-3</v>
      </c>
      <c r="AD83" s="107"/>
      <c r="AE83" s="110"/>
      <c r="AF83" s="107"/>
      <c r="AG83" s="109"/>
      <c r="AH83" s="109"/>
    </row>
    <row r="84" spans="2:34" x14ac:dyDescent="0.2">
      <c r="B84" s="34">
        <v>-4.3E-3</v>
      </c>
      <c r="C84" s="33" t="s">
        <v>81</v>
      </c>
      <c r="D84" s="24">
        <v>0</v>
      </c>
      <c r="E84" s="35"/>
      <c r="F84" s="34">
        <f>B84+D84</f>
        <v>-4.3E-3</v>
      </c>
      <c r="G84" s="33" t="s">
        <v>81</v>
      </c>
      <c r="H84" s="33" t="s">
        <v>81</v>
      </c>
      <c r="I84" s="35" t="s">
        <v>20</v>
      </c>
      <c r="J84" s="35" t="s">
        <v>49</v>
      </c>
      <c r="K84" s="35" t="s">
        <v>48</v>
      </c>
      <c r="L84" s="35" t="b">
        <v>1</v>
      </c>
      <c r="M84" s="36" t="str">
        <f>$F$7</f>
        <v>USDIbor3M#0004</v>
      </c>
      <c r="N84" s="60" t="str">
        <f>$J$7</f>
        <v>Euribor3M#0003</v>
      </c>
      <c r="O84" s="35"/>
      <c r="P84" s="36" t="str">
        <f>YieldCurves!$Q$2</f>
        <v>USD_OIS#0002</v>
      </c>
      <c r="Q84" s="36" t="str">
        <f>YieldCurves!$E$2</f>
        <v>EUR_OIS#0001</v>
      </c>
      <c r="R84" s="54" t="str">
        <f>_xll.qlXCCYSwapRateHelper(,F84,H84,I84,J84,K84,K84,L84,M84,N84,P84,,1/$M$7,$M$7,$R$58)</f>
        <v>obj_00085#0005</v>
      </c>
      <c r="S84" s="37" t="str">
        <f>_xll.ohRangeRetrieveError(R84)</f>
        <v/>
      </c>
      <c r="X84" s="19">
        <v>44533</v>
      </c>
      <c r="Y84" s="22">
        <v>-3.4683519913404756E-3</v>
      </c>
      <c r="Z84" s="33" t="s">
        <v>81</v>
      </c>
      <c r="AA84" s="90">
        <v>0</v>
      </c>
      <c r="AB84" s="25">
        <f>Y84+AA84</f>
        <v>-3.4683519913404756E-3</v>
      </c>
      <c r="AD84" s="107"/>
      <c r="AE84" s="110"/>
      <c r="AF84" s="107"/>
      <c r="AG84" s="109"/>
      <c r="AH84" s="109"/>
    </row>
    <row r="85" spans="2:34" x14ac:dyDescent="0.2">
      <c r="B85" s="34">
        <v>-4.2750000000000002E-3</v>
      </c>
      <c r="C85" s="33" t="s">
        <v>28</v>
      </c>
      <c r="D85" s="24">
        <v>0</v>
      </c>
      <c r="E85" s="35"/>
      <c r="F85" s="34">
        <f>B85+D85</f>
        <v>-4.2750000000000002E-3</v>
      </c>
      <c r="G85" s="33" t="s">
        <v>28</v>
      </c>
      <c r="H85" s="33" t="s">
        <v>28</v>
      </c>
      <c r="I85" s="35" t="s">
        <v>20</v>
      </c>
      <c r="J85" s="35" t="s">
        <v>49</v>
      </c>
      <c r="K85" s="35" t="s">
        <v>48</v>
      </c>
      <c r="L85" s="35" t="b">
        <v>1</v>
      </c>
      <c r="M85" s="36" t="str">
        <f>$F$7</f>
        <v>USDIbor3M#0004</v>
      </c>
      <c r="N85" s="60" t="str">
        <f>$J$7</f>
        <v>Euribor3M#0003</v>
      </c>
      <c r="O85" s="35"/>
      <c r="P85" s="36" t="str">
        <f>YieldCurves!$Q$2</f>
        <v>USD_OIS#0002</v>
      </c>
      <c r="Q85" s="36" t="str">
        <f>YieldCurves!$E$2</f>
        <v>EUR_OIS#0001</v>
      </c>
      <c r="R85" s="54" t="str">
        <f>_xll.qlXCCYSwapRateHelper(,F85,H85,I85,J85,K85,K85,L85,M85,N85,P85,,1/$M$7,$M$7,$R$58)</f>
        <v>obj_00080#0005</v>
      </c>
      <c r="S85" s="37" t="str">
        <f>_xll.ohRangeRetrieveError(R85)</f>
        <v/>
      </c>
      <c r="X85" s="19">
        <v>44900</v>
      </c>
      <c r="Y85" s="22">
        <v>-2.1292769931873694E-3</v>
      </c>
      <c r="Z85" s="33" t="s">
        <v>28</v>
      </c>
      <c r="AA85" s="90">
        <v>0</v>
      </c>
      <c r="AB85" s="25">
        <f>Y85+AA85</f>
        <v>-2.1292769931873694E-3</v>
      </c>
      <c r="AD85" s="107"/>
      <c r="AE85" s="110"/>
      <c r="AF85" s="107"/>
      <c r="AG85" s="109"/>
      <c r="AH85" s="109"/>
    </row>
    <row r="86" spans="2:34" x14ac:dyDescent="0.2">
      <c r="B86" s="34">
        <v>-4.2250000000000005E-3</v>
      </c>
      <c r="C86" s="33" t="s">
        <v>82</v>
      </c>
      <c r="D86" s="24">
        <v>0</v>
      </c>
      <c r="E86" s="35"/>
      <c r="F86" s="34">
        <f>B86+D86</f>
        <v>-4.2250000000000005E-3</v>
      </c>
      <c r="G86" s="33" t="s">
        <v>82</v>
      </c>
      <c r="H86" s="33" t="s">
        <v>82</v>
      </c>
      <c r="I86" s="35" t="s">
        <v>20</v>
      </c>
      <c r="J86" s="35" t="s">
        <v>49</v>
      </c>
      <c r="K86" s="35" t="s">
        <v>48</v>
      </c>
      <c r="L86" s="35" t="b">
        <v>1</v>
      </c>
      <c r="M86" s="36" t="str">
        <f>$F$7</f>
        <v>USDIbor3M#0004</v>
      </c>
      <c r="N86" s="60" t="str">
        <f>$J$7</f>
        <v>Euribor3M#0003</v>
      </c>
      <c r="O86" s="35"/>
      <c r="P86" s="36" t="str">
        <f>YieldCurves!$Q$2</f>
        <v>USD_OIS#0002</v>
      </c>
      <c r="Q86" s="36" t="str">
        <f>YieldCurves!$E$2</f>
        <v>EUR_OIS#0001</v>
      </c>
      <c r="R86" s="54" t="str">
        <f>_xll.qlXCCYSwapRateHelper(,F86,H86,I86,J86,K86,K86,L86,M86,N86,P86,,1/$M$7,$M$7,$R$58)</f>
        <v>obj_0008d#0005</v>
      </c>
      <c r="S86" s="37" t="str">
        <f>_xll.ohRangeRetrieveError(R86)</f>
        <v/>
      </c>
      <c r="X86" s="19">
        <v>45264</v>
      </c>
      <c r="Y86" s="22">
        <v>-7.5661809271125667E-4</v>
      </c>
      <c r="Z86" s="33" t="s">
        <v>82</v>
      </c>
      <c r="AA86" s="90">
        <v>0</v>
      </c>
      <c r="AB86" s="25">
        <f>Y86+AA86</f>
        <v>-7.5661809271125667E-4</v>
      </c>
      <c r="AD86" s="107"/>
      <c r="AE86" s="110"/>
      <c r="AF86" s="107"/>
      <c r="AG86" s="109"/>
      <c r="AH86" s="109"/>
    </row>
    <row r="87" spans="2:34" x14ac:dyDescent="0.2">
      <c r="B87" s="34">
        <v>-4.1750000000000008E-3</v>
      </c>
      <c r="C87" s="33" t="s">
        <v>83</v>
      </c>
      <c r="D87" s="24">
        <v>0</v>
      </c>
      <c r="E87" s="35"/>
      <c r="F87" s="34">
        <f>B87+D87</f>
        <v>-4.1750000000000008E-3</v>
      </c>
      <c r="G87" s="33" t="s">
        <v>83</v>
      </c>
      <c r="H87" s="33" t="s">
        <v>83</v>
      </c>
      <c r="I87" s="35" t="s">
        <v>20</v>
      </c>
      <c r="J87" s="35" t="s">
        <v>49</v>
      </c>
      <c r="K87" s="35" t="s">
        <v>48</v>
      </c>
      <c r="L87" s="35" t="b">
        <v>1</v>
      </c>
      <c r="M87" s="36" t="str">
        <f>$F$7</f>
        <v>USDIbor3M#0004</v>
      </c>
      <c r="N87" s="60" t="str">
        <f>$J$7</f>
        <v>Euribor3M#0003</v>
      </c>
      <c r="O87" s="35"/>
      <c r="P87" s="36" t="str">
        <f>YieldCurves!$Q$2</f>
        <v>USD_OIS#0002</v>
      </c>
      <c r="Q87" s="36" t="str">
        <f>YieldCurves!$E$2</f>
        <v>EUR_OIS#0001</v>
      </c>
      <c r="R87" s="54" t="str">
        <f>_xll.qlXCCYSwapRateHelper(,F87,H87,I87,J87,K87,K87,L87,M87,N87,P87,,1/$M$7,$M$7,$R$58)</f>
        <v>obj_0009d#0005</v>
      </c>
      <c r="S87" s="37" t="str">
        <f>_xll.ohRangeRetrieveError(R87)</f>
        <v/>
      </c>
      <c r="X87" s="19">
        <v>45629</v>
      </c>
      <c r="Y87" s="22">
        <v>5.7685286203342846E-4</v>
      </c>
      <c r="Z87" s="33" t="s">
        <v>83</v>
      </c>
      <c r="AA87" s="90">
        <v>0</v>
      </c>
      <c r="AB87" s="25">
        <f>Y87+AA87</f>
        <v>5.7685286203342846E-4</v>
      </c>
      <c r="AD87" s="107"/>
      <c r="AE87" s="110"/>
      <c r="AF87" s="107"/>
      <c r="AG87" s="109"/>
      <c r="AH87" s="109"/>
    </row>
    <row r="88" spans="2:34" x14ac:dyDescent="0.2">
      <c r="B88" s="34">
        <v>-4.1000000000000003E-3</v>
      </c>
      <c r="C88" s="33" t="s">
        <v>30</v>
      </c>
      <c r="D88" s="24">
        <v>0</v>
      </c>
      <c r="E88" s="35"/>
      <c r="F88" s="34">
        <f>B88+D88</f>
        <v>-4.1000000000000003E-3</v>
      </c>
      <c r="G88" s="33" t="s">
        <v>30</v>
      </c>
      <c r="H88" s="33" t="s">
        <v>30</v>
      </c>
      <c r="I88" s="35" t="s">
        <v>20</v>
      </c>
      <c r="J88" s="35" t="s">
        <v>49</v>
      </c>
      <c r="K88" s="35" t="s">
        <v>48</v>
      </c>
      <c r="L88" s="35" t="b">
        <v>1</v>
      </c>
      <c r="M88" s="36" t="str">
        <f>$F$7</f>
        <v>USDIbor3M#0004</v>
      </c>
      <c r="N88" s="60" t="str">
        <f>$J$7</f>
        <v>Euribor3M#0003</v>
      </c>
      <c r="O88" s="35"/>
      <c r="P88" s="36" t="str">
        <f>YieldCurves!$Q$2</f>
        <v>USD_OIS#0002</v>
      </c>
      <c r="Q88" s="36" t="str">
        <f>YieldCurves!$E$2</f>
        <v>EUR_OIS#0001</v>
      </c>
      <c r="R88" s="54" t="str">
        <f>_xll.qlXCCYSwapRateHelper(,F88,H88,I88,J88,K88,K88,L88,M88,N88,P88,,1/$M$7,$M$7,$R$58)</f>
        <v>obj_0008c#0005</v>
      </c>
      <c r="S88" s="37" t="str">
        <f>_xll.ohRangeRetrieveError(R88)</f>
        <v/>
      </c>
      <c r="X88" s="19">
        <v>45994</v>
      </c>
      <c r="Y88" s="22">
        <v>1.8368929224841745E-3</v>
      </c>
      <c r="Z88" s="33" t="s">
        <v>30</v>
      </c>
      <c r="AA88" s="90">
        <v>0</v>
      </c>
      <c r="AB88" s="25">
        <f>Y88+AA88</f>
        <v>1.8368929224841745E-3</v>
      </c>
      <c r="AD88" s="107"/>
      <c r="AE88" s="110"/>
      <c r="AF88" s="107"/>
      <c r="AG88" s="109"/>
      <c r="AH88" s="109"/>
    </row>
    <row r="89" spans="2:34" x14ac:dyDescent="0.2">
      <c r="B89" s="34">
        <v>-3.9125000000000002E-3</v>
      </c>
      <c r="C89" s="33" t="s">
        <v>84</v>
      </c>
      <c r="D89" s="24">
        <v>0</v>
      </c>
      <c r="E89" s="35"/>
      <c r="F89" s="34">
        <f>B89+D89</f>
        <v>-3.9125000000000002E-3</v>
      </c>
      <c r="G89" s="33" t="s">
        <v>84</v>
      </c>
      <c r="H89" s="33" t="s">
        <v>84</v>
      </c>
      <c r="I89" s="35" t="s">
        <v>20</v>
      </c>
      <c r="J89" s="35" t="s">
        <v>49</v>
      </c>
      <c r="K89" s="35" t="s">
        <v>48</v>
      </c>
      <c r="L89" s="35" t="b">
        <v>1</v>
      </c>
      <c r="M89" s="36" t="str">
        <f>$F$7</f>
        <v>USDIbor3M#0004</v>
      </c>
      <c r="N89" s="60" t="str">
        <f>$J$7</f>
        <v>Euribor3M#0003</v>
      </c>
      <c r="O89" s="35"/>
      <c r="P89" s="36" t="str">
        <f>YieldCurves!$Q$2</f>
        <v>USD_OIS#0002</v>
      </c>
      <c r="Q89" s="36" t="str">
        <f>YieldCurves!$E$2</f>
        <v>EUR_OIS#0001</v>
      </c>
      <c r="R89" s="54" t="str">
        <f>_xll.qlXCCYSwapRateHelper(,F89,H89,I89,J89,K89,K89,L89,M89,N89,P89,,1/$M$7,$M$7,$R$58)</f>
        <v>obj_0008b#0005</v>
      </c>
      <c r="S89" s="37" t="str">
        <f>_xll.ohRangeRetrieveError(R89)</f>
        <v/>
      </c>
      <c r="X89" s="19">
        <v>46724</v>
      </c>
      <c r="Y89" s="22">
        <v>4.1172044593186406E-3</v>
      </c>
      <c r="Z89" s="33" t="s">
        <v>84</v>
      </c>
      <c r="AA89" s="90">
        <v>0</v>
      </c>
      <c r="AB89" s="25">
        <f>Y89+AA89</f>
        <v>4.1172044593186406E-3</v>
      </c>
      <c r="AD89" s="107"/>
      <c r="AE89" s="110"/>
      <c r="AF89" s="107"/>
      <c r="AG89" s="109"/>
      <c r="AH89" s="109"/>
    </row>
    <row r="90" spans="2:34" x14ac:dyDescent="0.2">
      <c r="B90" s="34">
        <v>-3.5625000000000001E-3</v>
      </c>
      <c r="C90" s="33" t="s">
        <v>33</v>
      </c>
      <c r="D90" s="24">
        <v>0</v>
      </c>
      <c r="E90" s="35"/>
      <c r="F90" s="34">
        <f>B90+D90</f>
        <v>-3.5625000000000001E-3</v>
      </c>
      <c r="G90" s="33" t="s">
        <v>33</v>
      </c>
      <c r="H90" s="33" t="s">
        <v>33</v>
      </c>
      <c r="I90" s="35" t="s">
        <v>20</v>
      </c>
      <c r="J90" s="35" t="s">
        <v>49</v>
      </c>
      <c r="K90" s="35" t="s">
        <v>48</v>
      </c>
      <c r="L90" s="35" t="b">
        <v>1</v>
      </c>
      <c r="M90" s="36" t="str">
        <f>$F$7</f>
        <v>USDIbor3M#0004</v>
      </c>
      <c r="N90" s="60" t="str">
        <f>$J$7</f>
        <v>Euribor3M#0003</v>
      </c>
      <c r="O90" s="35"/>
      <c r="P90" s="36" t="str">
        <f>YieldCurves!$Q$2</f>
        <v>USD_OIS#0002</v>
      </c>
      <c r="Q90" s="36" t="str">
        <f>YieldCurves!$E$2</f>
        <v>EUR_OIS#0001</v>
      </c>
      <c r="R90" s="54" t="str">
        <f>_xll.qlXCCYSwapRateHelper(,F90,H90,I90,J90,K90,K90,L90,M90,N90,P90,,1/$M$7,$M$7,$R$58)</f>
        <v>obj_0008f#0005</v>
      </c>
      <c r="S90" s="37" t="str">
        <f>_xll.ohRangeRetrieveError(R90)</f>
        <v/>
      </c>
      <c r="X90" s="19">
        <v>47820</v>
      </c>
      <c r="Y90" s="22">
        <v>6.7380122973796051E-3</v>
      </c>
      <c r="Z90" s="33" t="s">
        <v>33</v>
      </c>
      <c r="AA90" s="90">
        <v>0</v>
      </c>
      <c r="AB90" s="25">
        <f>Y90+AA90</f>
        <v>6.7380122973796051E-3</v>
      </c>
      <c r="AD90" s="107"/>
      <c r="AE90" s="110"/>
      <c r="AF90" s="107"/>
      <c r="AG90" s="109"/>
      <c r="AH90" s="109"/>
    </row>
    <row r="91" spans="2:34" x14ac:dyDescent="0.2">
      <c r="B91" s="34">
        <v>-3.1375000000000005E-3</v>
      </c>
      <c r="C91" s="33" t="s">
        <v>36</v>
      </c>
      <c r="D91" s="24">
        <v>0</v>
      </c>
      <c r="E91" s="35"/>
      <c r="F91" s="34">
        <f>B91+D91</f>
        <v>-3.1375000000000005E-3</v>
      </c>
      <c r="G91" s="33" t="s">
        <v>36</v>
      </c>
      <c r="H91" s="33" t="s">
        <v>36</v>
      </c>
      <c r="I91" s="35" t="s">
        <v>20</v>
      </c>
      <c r="J91" s="35" t="s">
        <v>49</v>
      </c>
      <c r="K91" s="35" t="s">
        <v>48</v>
      </c>
      <c r="L91" s="35" t="b">
        <v>1</v>
      </c>
      <c r="M91" s="36" t="str">
        <f>$F$7</f>
        <v>USDIbor3M#0004</v>
      </c>
      <c r="N91" s="60" t="str">
        <f>$J$7</f>
        <v>Euribor3M#0003</v>
      </c>
      <c r="O91" s="35"/>
      <c r="P91" s="36" t="str">
        <f>YieldCurves!$Q$2</f>
        <v>USD_OIS#0002</v>
      </c>
      <c r="Q91" s="36" t="str">
        <f>YieldCurves!$E$2</f>
        <v>EUR_OIS#0001</v>
      </c>
      <c r="R91" s="54" t="str">
        <f>_xll.qlXCCYSwapRateHelper(,F91,H91,I91,J91,K91,K91,L91,M91,N91,P91,,1/$M$7,$M$7,$R$58)</f>
        <v>obj_0009a#0005</v>
      </c>
      <c r="S91" s="37" t="str">
        <f>_xll.ohRangeRetrieveError(R91)</f>
        <v/>
      </c>
      <c r="X91" s="19">
        <v>49646</v>
      </c>
      <c r="Y91" s="22">
        <v>9.2855169077475409E-3</v>
      </c>
      <c r="Z91" s="33" t="s">
        <v>36</v>
      </c>
      <c r="AA91" s="90">
        <v>0</v>
      </c>
      <c r="AB91" s="25">
        <f>Y91+AA91</f>
        <v>9.2855169077475409E-3</v>
      </c>
      <c r="AD91" s="107"/>
      <c r="AE91" s="110"/>
      <c r="AF91" s="107"/>
      <c r="AG91" s="109"/>
      <c r="AH91" s="109"/>
    </row>
    <row r="92" spans="2:34" x14ac:dyDescent="0.2">
      <c r="B92" s="34">
        <v>-2.8875000000000003E-3</v>
      </c>
      <c r="C92" s="33" t="s">
        <v>38</v>
      </c>
      <c r="D92" s="24">
        <v>0</v>
      </c>
      <c r="E92" s="35"/>
      <c r="F92" s="34">
        <f>B92+D92</f>
        <v>-2.8875000000000003E-3</v>
      </c>
      <c r="G92" s="33" t="s">
        <v>38</v>
      </c>
      <c r="H92" s="33" t="s">
        <v>38</v>
      </c>
      <c r="I92" s="35" t="s">
        <v>20</v>
      </c>
      <c r="J92" s="35" t="s">
        <v>49</v>
      </c>
      <c r="K92" s="35" t="s">
        <v>48</v>
      </c>
      <c r="L92" s="35" t="b">
        <v>1</v>
      </c>
      <c r="M92" s="36" t="str">
        <f>$F$7</f>
        <v>USDIbor3M#0004</v>
      </c>
      <c r="N92" s="60" t="str">
        <f>$J$7</f>
        <v>Euribor3M#0003</v>
      </c>
      <c r="O92" s="35"/>
      <c r="P92" s="36" t="str">
        <f>YieldCurves!$Q$2</f>
        <v>USD_OIS#0002</v>
      </c>
      <c r="Q92" s="36" t="str">
        <f>YieldCurves!$E$2</f>
        <v>EUR_OIS#0001</v>
      </c>
      <c r="R92" s="54" t="str">
        <f>_xll.qlXCCYSwapRateHelper(,F92,H92,I92,J92,K92,K92,L92,M92,N92,P92,,1/$M$7,$M$7,$R$58)</f>
        <v>obj_00091#0005</v>
      </c>
      <c r="S92" s="37" t="str">
        <f>_xll.ohRangeRetrieveError(R92)</f>
        <v/>
      </c>
      <c r="X92" s="19">
        <v>51473</v>
      </c>
      <c r="Y92" s="22">
        <v>1.0097242903205935E-2</v>
      </c>
      <c r="Z92" s="33" t="s">
        <v>38</v>
      </c>
      <c r="AA92" s="90">
        <v>0</v>
      </c>
      <c r="AB92" s="25">
        <f>Y92+AA92</f>
        <v>1.0097242903205935E-2</v>
      </c>
      <c r="AD92" s="107"/>
      <c r="AE92" s="110"/>
      <c r="AF92" s="107"/>
      <c r="AG92" s="109"/>
      <c r="AH92" s="109"/>
    </row>
    <row r="93" spans="2:34" x14ac:dyDescent="0.2">
      <c r="B93" s="34">
        <v>-2.7625000000000002E-3</v>
      </c>
      <c r="C93" s="33" t="s">
        <v>41</v>
      </c>
      <c r="D93" s="24">
        <v>0</v>
      </c>
      <c r="E93" s="35"/>
      <c r="F93" s="34">
        <f>B93+D93</f>
        <v>-2.7625000000000002E-3</v>
      </c>
      <c r="G93" s="33" t="s">
        <v>41</v>
      </c>
      <c r="H93" s="33" t="s">
        <v>41</v>
      </c>
      <c r="I93" s="35" t="s">
        <v>20</v>
      </c>
      <c r="J93" s="35" t="s">
        <v>49</v>
      </c>
      <c r="K93" s="35" t="s">
        <v>48</v>
      </c>
      <c r="L93" s="35" t="b">
        <v>1</v>
      </c>
      <c r="M93" s="36" t="str">
        <f>$F$7</f>
        <v>USDIbor3M#0004</v>
      </c>
      <c r="N93" s="60" t="str">
        <f>$J$7</f>
        <v>Euribor3M#0003</v>
      </c>
      <c r="O93" s="35"/>
      <c r="P93" s="36" t="str">
        <f>YieldCurves!$Q$2</f>
        <v>USD_OIS#0002</v>
      </c>
      <c r="Q93" s="36" t="str">
        <f>YieldCurves!$E$2</f>
        <v>EUR_OIS#0001</v>
      </c>
      <c r="R93" s="54" t="str">
        <f>_xll.qlXCCYSwapRateHelper(,F93,H93,I93,J93,K93,K93,L93,M93,N93,P93,,1/$M$7,$M$7,$R$58)</f>
        <v>obj_000a0#0005</v>
      </c>
      <c r="S93" s="37" t="str">
        <f>_xll.ohRangeRetrieveError(R93)</f>
        <v/>
      </c>
      <c r="X93" s="19">
        <v>53300</v>
      </c>
      <c r="Y93" s="22">
        <v>1.0327914354657063E-2</v>
      </c>
      <c r="Z93" s="33" t="s">
        <v>41</v>
      </c>
      <c r="AA93" s="90">
        <v>0</v>
      </c>
      <c r="AB93" s="25">
        <f>Y93+AA93</f>
        <v>1.0327914354657063E-2</v>
      </c>
      <c r="AD93" s="107"/>
      <c r="AE93" s="110"/>
      <c r="AF93" s="107"/>
      <c r="AG93" s="109"/>
      <c r="AH93" s="109"/>
    </row>
    <row r="94" spans="2:34" x14ac:dyDescent="0.2">
      <c r="B94" s="34">
        <v>-3.1875000000000002E-3</v>
      </c>
      <c r="C94" s="33" t="s">
        <v>44</v>
      </c>
      <c r="D94" s="24">
        <v>0</v>
      </c>
      <c r="E94" s="35"/>
      <c r="F94" s="34">
        <f>B94+D94</f>
        <v>-3.1875000000000002E-3</v>
      </c>
      <c r="G94" s="33" t="s">
        <v>44</v>
      </c>
      <c r="H94" s="33" t="s">
        <v>44</v>
      </c>
      <c r="I94" s="35" t="s">
        <v>20</v>
      </c>
      <c r="J94" s="35" t="s">
        <v>49</v>
      </c>
      <c r="K94" s="35" t="s">
        <v>48</v>
      </c>
      <c r="L94" s="35" t="b">
        <v>1</v>
      </c>
      <c r="M94" s="36" t="str">
        <f>$F$7</f>
        <v>USDIbor3M#0004</v>
      </c>
      <c r="N94" s="60" t="str">
        <f>$J$7</f>
        <v>Euribor3M#0003</v>
      </c>
      <c r="O94" s="35"/>
      <c r="P94" s="36" t="str">
        <f>YieldCurves!$Q$2</f>
        <v>USD_OIS#0002</v>
      </c>
      <c r="Q94" s="36" t="str">
        <f>YieldCurves!$E$2</f>
        <v>EUR_OIS#0001</v>
      </c>
      <c r="R94" s="54" t="str">
        <f>_xll.qlXCCYSwapRateHelper(,F94,H94,I94,J94,K94,K94,L94,M94,N94,P94,,1/$M$7,$M$7,$R$58)</f>
        <v>obj_00090#0005</v>
      </c>
      <c r="S94" s="37" t="str">
        <f>_xll.ohRangeRetrieveError(R94)</f>
        <v/>
      </c>
      <c r="X94" s="19">
        <v>56951</v>
      </c>
      <c r="Y94" s="22">
        <v>1.0119420224156996E-2</v>
      </c>
      <c r="Z94" s="33" t="s">
        <v>44</v>
      </c>
      <c r="AA94" s="90">
        <v>0</v>
      </c>
      <c r="AB94" s="25">
        <f>Y94+AA94</f>
        <v>1.0119420224156996E-2</v>
      </c>
      <c r="AD94" s="107"/>
      <c r="AE94" s="110"/>
      <c r="AF94" s="107"/>
      <c r="AG94" s="109"/>
      <c r="AH94" s="109"/>
    </row>
    <row r="95" spans="2:34" x14ac:dyDescent="0.2">
      <c r="B95" s="34">
        <v>-3.4750000000000002E-3</v>
      </c>
      <c r="C95" s="33" t="s">
        <v>45</v>
      </c>
      <c r="D95" s="24">
        <v>0</v>
      </c>
      <c r="E95" s="35"/>
      <c r="F95" s="34">
        <f>B95+D95</f>
        <v>-3.4750000000000002E-3</v>
      </c>
      <c r="G95" s="33" t="s">
        <v>45</v>
      </c>
      <c r="H95" s="33" t="s">
        <v>45</v>
      </c>
      <c r="I95" s="35" t="s">
        <v>20</v>
      </c>
      <c r="J95" s="35" t="s">
        <v>49</v>
      </c>
      <c r="K95" s="35" t="s">
        <v>48</v>
      </c>
      <c r="L95" s="35" t="b">
        <v>1</v>
      </c>
      <c r="M95" s="36" t="str">
        <f>$F$7</f>
        <v>USDIbor3M#0004</v>
      </c>
      <c r="N95" s="60" t="str">
        <f>$J$7</f>
        <v>Euribor3M#0003</v>
      </c>
      <c r="O95" s="35"/>
      <c r="P95" s="36" t="str">
        <f>YieldCurves!$Q$2</f>
        <v>USD_OIS#0002</v>
      </c>
      <c r="Q95" s="36" t="str">
        <f>YieldCurves!$E$2</f>
        <v>EUR_OIS#0001</v>
      </c>
      <c r="R95" s="54" t="str">
        <f>_xll.qlXCCYSwapRateHelper(,F95,H95,I95,J95,K95,K95,L95,M95,N95,P95,,1/$M$7,$M$7,$R$58)</f>
        <v>obj_00081#0005</v>
      </c>
      <c r="S95" s="37" t="str">
        <f>_xll.ohRangeRetrieveError(R95)</f>
        <v/>
      </c>
      <c r="X95" s="19">
        <v>60604</v>
      </c>
      <c r="Y95" s="22">
        <v>9.0757166168361162E-3</v>
      </c>
      <c r="Z95" s="33" t="s">
        <v>45</v>
      </c>
      <c r="AA95" s="90">
        <v>0</v>
      </c>
      <c r="AB95" s="25">
        <f>Y95+AA95</f>
        <v>9.0757166168361162E-3</v>
      </c>
      <c r="AD95" s="107"/>
      <c r="AE95" s="110"/>
      <c r="AF95" s="107"/>
      <c r="AG95" s="109"/>
      <c r="AH95" s="109"/>
    </row>
    <row r="96" spans="2:34" x14ac:dyDescent="0.2">
      <c r="B96" s="34">
        <v>-3.4750000000000002E-3</v>
      </c>
      <c r="C96" s="33" t="s">
        <v>85</v>
      </c>
      <c r="D96" s="24">
        <v>0</v>
      </c>
      <c r="E96" s="35"/>
      <c r="F96" s="34">
        <f>B96+D96</f>
        <v>-3.4750000000000002E-3</v>
      </c>
      <c r="G96" s="33" t="s">
        <v>85</v>
      </c>
      <c r="H96" s="33" t="s">
        <v>85</v>
      </c>
      <c r="I96" s="35" t="s">
        <v>20</v>
      </c>
      <c r="J96" s="35" t="s">
        <v>49</v>
      </c>
      <c r="K96" s="35" t="s">
        <v>48</v>
      </c>
      <c r="L96" s="35" t="b">
        <v>1</v>
      </c>
      <c r="M96" s="36" t="str">
        <f>$F$7</f>
        <v>USDIbor3M#0004</v>
      </c>
      <c r="N96" s="60" t="str">
        <f>$J$7</f>
        <v>Euribor3M#0003</v>
      </c>
      <c r="O96" s="35"/>
      <c r="P96" s="36" t="str">
        <f>YieldCurves!$Q$2</f>
        <v>USD_OIS#0002</v>
      </c>
      <c r="Q96" s="36" t="str">
        <f>YieldCurves!$E$2</f>
        <v>EUR_OIS#0001</v>
      </c>
      <c r="R96" s="54" t="str">
        <f>_xll.qlXCCYSwapRateHelper(,F96,H96,I96,J96,K96,K96,L96,M96,N96,P96,,1/$M$7,$M$7,$R$58)</f>
        <v>obj_00099#0005</v>
      </c>
      <c r="S96" s="37" t="str">
        <f>_xll.ohRangeRetrieveError(R96)</f>
        <v/>
      </c>
      <c r="X96" s="20">
        <v>64256</v>
      </c>
      <c r="Y96" s="23">
        <v>9.023096878863832E-3</v>
      </c>
      <c r="Z96" s="46" t="s">
        <v>85</v>
      </c>
      <c r="AA96" s="92">
        <v>0</v>
      </c>
      <c r="AB96" s="50">
        <f>Y96+AA96</f>
        <v>9.023096878863832E-3</v>
      </c>
      <c r="AD96" s="107"/>
      <c r="AE96" s="110"/>
      <c r="AF96" s="107"/>
      <c r="AG96" s="109"/>
      <c r="AH96" s="109"/>
    </row>
    <row r="97" spans="2:34" x14ac:dyDescent="0.2">
      <c r="B97" s="45">
        <v>-3.4750000000000002E-3</v>
      </c>
      <c r="C97" s="46" t="s">
        <v>86</v>
      </c>
      <c r="D97" s="47">
        <v>0</v>
      </c>
      <c r="E97" s="48"/>
      <c r="F97" s="45">
        <f>B97+D97</f>
        <v>-3.4750000000000002E-3</v>
      </c>
      <c r="G97" s="46" t="s">
        <v>86</v>
      </c>
      <c r="H97" s="46" t="s">
        <v>86</v>
      </c>
      <c r="I97" s="48" t="s">
        <v>20</v>
      </c>
      <c r="J97" s="48" t="s">
        <v>49</v>
      </c>
      <c r="K97" s="48" t="s">
        <v>48</v>
      </c>
      <c r="L97" s="48" t="b">
        <v>1</v>
      </c>
      <c r="M97" s="49" t="str">
        <f>$F$7</f>
        <v>USDIbor3M#0004</v>
      </c>
      <c r="N97" s="61" t="str">
        <f>$J$7</f>
        <v>Euribor3M#0003</v>
      </c>
      <c r="O97" s="48"/>
      <c r="P97" s="49" t="str">
        <f>YieldCurves!$Q$2</f>
        <v>USD_OIS#0002</v>
      </c>
      <c r="Q97" s="49" t="str">
        <f>YieldCurves!$E$2</f>
        <v>EUR_OIS#0001</v>
      </c>
      <c r="R97" s="56" t="str">
        <f>_xll.qlXCCYSwapRateHelper(,F97,H97,I97,J97,K97,K97,L97,M97,N97,P97,,1/$M$7,$M$7,$R$58)</f>
        <v>obj_0009e#0005</v>
      </c>
      <c r="S97" s="17" t="str">
        <f>_xll.ohRangeRetrieveError(R97)</f>
        <v/>
      </c>
      <c r="AH97" s="106"/>
    </row>
    <row r="104" spans="2:34" x14ac:dyDescent="0.2">
      <c r="AB104" s="2" t="s">
        <v>57</v>
      </c>
    </row>
    <row r="106" spans="2:34" x14ac:dyDescent="0.2">
      <c r="AB106" s="14" t="s">
        <v>56</v>
      </c>
    </row>
    <row r="107" spans="2:34" x14ac:dyDescent="0.2">
      <c r="AB107" s="62">
        <f>(AB10-AB61)*10000</f>
        <v>0</v>
      </c>
    </row>
    <row r="108" spans="2:34" x14ac:dyDescent="0.2">
      <c r="AB108" s="63">
        <f>(AB11-AB62)*10000</f>
        <v>0</v>
      </c>
    </row>
    <row r="109" spans="2:34" x14ac:dyDescent="0.2">
      <c r="AB109" s="63">
        <f>(AB12-AB63)*10000</f>
        <v>0</v>
      </c>
    </row>
    <row r="110" spans="2:34" x14ac:dyDescent="0.2">
      <c r="AB110" s="63">
        <f>(AB13-AB64)*10000</f>
        <v>-2.4075858381254625</v>
      </c>
    </row>
    <row r="111" spans="2:34" x14ac:dyDescent="0.2">
      <c r="AB111" s="63">
        <f>(AB14-AB65)*10000</f>
        <v>-2.6355490627596749</v>
      </c>
    </row>
    <row r="112" spans="2:34" x14ac:dyDescent="0.2">
      <c r="AB112" s="63">
        <f>(AB15-AB66)*10000</f>
        <v>2.5652833088869906</v>
      </c>
    </row>
    <row r="113" spans="28:28" x14ac:dyDescent="0.2">
      <c r="AB113" s="63">
        <f>(AB16-AB67)*10000</f>
        <v>-2.2473144105865024</v>
      </c>
    </row>
    <row r="114" spans="28:28" x14ac:dyDescent="0.2">
      <c r="AB114" s="63">
        <f>(AB17-AB68)*10000</f>
        <v>-1.5005225564841858</v>
      </c>
    </row>
    <row r="115" spans="28:28" x14ac:dyDescent="0.2">
      <c r="AB115" s="63">
        <f>(AB18-AB69)*10000</f>
        <v>-2.1615900919029745</v>
      </c>
    </row>
    <row r="116" spans="28:28" x14ac:dyDescent="0.2">
      <c r="AB116" s="63">
        <f>(AB19-AB70)*10000</f>
        <v>0.56636125002299842</v>
      </c>
    </row>
    <row r="117" spans="28:28" x14ac:dyDescent="0.2">
      <c r="AB117" s="63">
        <f>(AB20-AB71)*10000</f>
        <v>-0.87853665520941893</v>
      </c>
    </row>
    <row r="118" spans="28:28" x14ac:dyDescent="0.2">
      <c r="AB118" s="63">
        <f>(AB21-AB72)*10000</f>
        <v>-1.4281939120839617</v>
      </c>
    </row>
    <row r="119" spans="28:28" x14ac:dyDescent="0.2">
      <c r="AB119" s="63">
        <f>(AB22-AB73)*10000</f>
        <v>-0.74450698570410068</v>
      </c>
    </row>
    <row r="120" spans="28:28" x14ac:dyDescent="0.2">
      <c r="AB120" s="63">
        <f>(AB23-AB74)*10000</f>
        <v>-1.7140601229172301</v>
      </c>
    </row>
    <row r="121" spans="28:28" x14ac:dyDescent="0.2">
      <c r="AB121" s="63">
        <f>(AB24-AB75)*10000</f>
        <v>0.28410303746752991</v>
      </c>
    </row>
    <row r="122" spans="28:28" x14ac:dyDescent="0.2">
      <c r="AB122" s="63">
        <f>(AB25-AB76)*10000</f>
        <v>-0.63678845437281983</v>
      </c>
    </row>
    <row r="123" spans="28:28" x14ac:dyDescent="0.2">
      <c r="AB123" s="63">
        <f>(AB26-AB77)*10000</f>
        <v>-1.4624405223091601</v>
      </c>
    </row>
    <row r="124" spans="28:28" x14ac:dyDescent="0.2">
      <c r="AB124" s="63">
        <f>(AB27-AB78)*10000</f>
        <v>-0.54332718790984014</v>
      </c>
    </row>
    <row r="125" spans="28:28" x14ac:dyDescent="0.2">
      <c r="AB125" s="63">
        <f>(AB28-AB79)*10000</f>
        <v>-1.1743215572418246</v>
      </c>
    </row>
    <row r="126" spans="28:28" x14ac:dyDescent="0.2">
      <c r="AB126" s="63">
        <f>(AB29-AB80)*10000</f>
        <v>-8.7683828442659817E-3</v>
      </c>
    </row>
    <row r="127" spans="28:28" x14ac:dyDescent="0.2">
      <c r="AB127" s="63">
        <f>(AB30-AB81)*10000</f>
        <v>-5.086835974050033E-3</v>
      </c>
    </row>
    <row r="128" spans="28:28" x14ac:dyDescent="0.2">
      <c r="AB128" s="63">
        <f>(AB31-AB82)*10000</f>
        <v>-3.9452418814419493E-3</v>
      </c>
    </row>
    <row r="129" spans="28:28" x14ac:dyDescent="0.2">
      <c r="AB129" s="63">
        <f>(AB32-AB83)*10000</f>
        <v>-3.2557227304472885E-3</v>
      </c>
    </row>
    <row r="130" spans="28:28" x14ac:dyDescent="0.2">
      <c r="AB130" s="63">
        <f>(AB33-AB84)*10000</f>
        <v>-2.7874204921616783E-3</v>
      </c>
    </row>
    <row r="131" spans="28:28" x14ac:dyDescent="0.2">
      <c r="AB131" s="63">
        <f>(AB34-AB85)*10000</f>
        <v>-2.4434280358667099E-3</v>
      </c>
    </row>
    <row r="132" spans="28:28" x14ac:dyDescent="0.2">
      <c r="AB132" s="63">
        <f>(AB35-AB86)*10000</f>
        <v>-2.1834857316150886E-3</v>
      </c>
    </row>
    <row r="133" spans="28:28" x14ac:dyDescent="0.2">
      <c r="AB133" s="63">
        <f>(AB36-AB87)*10000</f>
        <v>-1.9821346713619348E-3</v>
      </c>
    </row>
    <row r="134" spans="28:28" x14ac:dyDescent="0.2">
      <c r="AB134" s="63">
        <f>(AB37-AB88)*10000</f>
        <v>-1.815332091267309E-3</v>
      </c>
    </row>
    <row r="135" spans="28:28" x14ac:dyDescent="0.2">
      <c r="AB135" s="63">
        <f>(AB38-AB89)*10000</f>
        <v>-1.5555135943028098E-3</v>
      </c>
    </row>
    <row r="136" spans="28:28" x14ac:dyDescent="0.2">
      <c r="AB136" s="63">
        <f>(AB39-AB90)*10000</f>
        <v>-1.2927090392491486E-3</v>
      </c>
    </row>
    <row r="137" spans="28:28" x14ac:dyDescent="0.2">
      <c r="AB137" s="63">
        <f>(AB40-AB91)*10000</f>
        <v>-1.028180030698822E-3</v>
      </c>
    </row>
    <row r="138" spans="28:28" x14ac:dyDescent="0.2">
      <c r="AB138" s="63">
        <f>(AB41-AB92)*10000</f>
        <v>-8.7828281758461912E-4</v>
      </c>
    </row>
    <row r="139" spans="28:28" x14ac:dyDescent="0.2">
      <c r="AB139" s="63">
        <f>(AB42-AB93)*10000</f>
        <v>-7.8278840130382998E-4</v>
      </c>
    </row>
    <row r="140" spans="28:28" x14ac:dyDescent="0.2">
      <c r="AB140" s="63">
        <f>(AB43-AB94)*10000</f>
        <v>-6.5701689174260669E-4</v>
      </c>
    </row>
    <row r="141" spans="28:28" x14ac:dyDescent="0.2">
      <c r="AB141" s="63">
        <f>(AB44-AB95)*10000</f>
        <v>-6.3055322430463634E-4</v>
      </c>
    </row>
    <row r="142" spans="28:28" x14ac:dyDescent="0.2">
      <c r="AB142" s="64">
        <f>(AB45-AB96)*10000</f>
        <v>-5.6034192646992054E-4</v>
      </c>
    </row>
    <row r="143" spans="28:28" x14ac:dyDescent="0.2">
      <c r="AB143" s="99"/>
    </row>
    <row r="144" spans="28:28" x14ac:dyDescent="0.2">
      <c r="AB144" s="99"/>
    </row>
    <row r="145" spans="28:28" x14ac:dyDescent="0.2">
      <c r="AB145" s="99"/>
    </row>
    <row r="146" spans="28:28" x14ac:dyDescent="0.2">
      <c r="AB146" s="99"/>
    </row>
    <row r="147" spans="28:28" x14ac:dyDescent="0.2">
      <c r="AB147" s="99"/>
    </row>
    <row r="148" spans="28:28" x14ac:dyDescent="0.2">
      <c r="AB148" s="99"/>
    </row>
    <row r="149" spans="28:28" x14ac:dyDescent="0.2">
      <c r="AB149" s="99"/>
    </row>
  </sheetData>
  <dataValidations count="5">
    <dataValidation type="list" allowBlank="1" showInputMessage="1" showErrorMessage="1" sqref="V20 V71">
      <formula1>"BackwardFlat,ForwardFlat,Linear,LogLinear,Cubic,LogCubic"</formula1>
    </dataValidation>
    <dataValidation type="list" allowBlank="1" showInputMessage="1" showErrorMessage="1" sqref="V19 V70">
      <formula1>"Discount,ZeroYield,ForwardRate"</formula1>
    </dataValidation>
    <dataValidation type="list" allowBlank="1" showInputMessage="1" showErrorMessage="1" sqref="K62:K91 K11:K40">
      <formula1>"Following,Modified Following,Preceding,Modified Preceding,Unadjusted"</formula1>
    </dataValidation>
    <dataValidation type="list" allowBlank="1" showInputMessage="1" showErrorMessage="1" sqref="V13 V64 J62:J91 J11:J4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V15 L29:L40 V66 L80:L91">
      <formula1>"Actual/Actual (ISDA),Actual/360,30/360 (Bond Basis),30E/360 (Eurobond Basis),Actual/365 (Fixed),Actual/Actual (ISMA),Actual/Actual (AFB),'1/1,30/360 (Italian),Simple"</formula1>
    </dataValidation>
  </dataValidations>
  <pageMargins left="0.7" right="0.7" top="0.75" bottom="0.75" header="0.3" footer="0.3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I25" sqref="I25"/>
    </sheetView>
  </sheetViews>
  <sheetFormatPr defaultRowHeight="15" x14ac:dyDescent="0.25"/>
  <sheetData>
    <row r="4" spans="3:3" x14ac:dyDescent="0.25">
      <c r="C4" t="b">
        <f>_xll.ohRepositoryDeleteAllObjects(TRUE)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Control</vt:lpstr>
      <vt:lpstr>YieldCurves</vt:lpstr>
      <vt:lpstr>RateRefs</vt:lpstr>
      <vt:lpstr>XCCY-Benchmarks</vt:lpstr>
      <vt:lpstr>CleanUp</vt:lpstr>
      <vt:lpstr>_EU01P</vt:lpstr>
      <vt:lpstr>_EU02P</vt:lpstr>
      <vt:lpstr>_EU03P</vt:lpstr>
      <vt:lpstr>_EU05P</vt:lpstr>
      <vt:lpstr>_EU07P</vt:lpstr>
      <vt:lpstr>_EU10P</vt:lpstr>
      <vt:lpstr>_EU15P</vt:lpstr>
      <vt:lpstr>_EU20P</vt:lpstr>
      <vt:lpstr>_EU25P</vt:lpstr>
      <vt:lpstr>_EU30P</vt:lpstr>
      <vt:lpstr>_EU40P</vt:lpstr>
      <vt:lpstr>_EU50P</vt:lpstr>
      <vt:lpstr>EU01Z</vt:lpstr>
      <vt:lpstr>EU02Z</vt:lpstr>
      <vt:lpstr>EU03Z</vt:lpstr>
      <vt:lpstr>EU05Z</vt:lpstr>
      <vt:lpstr>EU07Z</vt:lpstr>
      <vt:lpstr>EU10Z</vt:lpstr>
      <vt:lpstr>EU15Z</vt:lpstr>
      <vt:lpstr>EU20Z</vt:lpstr>
      <vt:lpstr>EU25Z</vt:lpstr>
      <vt:lpstr>EU30Z</vt:lpstr>
      <vt:lpstr>EU40Z</vt:lpstr>
      <vt:lpstr>EU50Z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 Sebastian</dc:creator>
  <cp:lastModifiedBy>d-fine GmbH</cp:lastModifiedBy>
  <dcterms:created xsi:type="dcterms:W3CDTF">2014-08-21T07:41:11Z</dcterms:created>
  <dcterms:modified xsi:type="dcterms:W3CDTF">2016-01-07T15:06:35Z</dcterms:modified>
</cp:coreProperties>
</file>