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activeTab="1"/>
  </bookViews>
  <sheets>
    <sheet name="Config" sheetId="28" r:id="rId1"/>
    <sheet name="Delta_dnt" sheetId="27" r:id="rId2"/>
    <sheet name="WorstOfBasket1Y" sheetId="25" r:id="rId3"/>
    <sheet name="crossautocall" sheetId="24" r:id="rId4"/>
    <sheet name="doubleNoTouch1Y" sheetId="26" r:id="rId5"/>
    <sheet name="WorstOfBasket" sheetId="23" r:id="rId6"/>
    <sheet name="PhoenixAutocall" sheetId="21" r:id="rId7"/>
  </sheets>
  <externalReferences>
    <externalReference r:id="rId8"/>
    <externalReference r:id="rId9"/>
    <externalReference r:id="rId10"/>
    <externalReference r:id="rId11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B34" i="27" l="1" a="1"/>
  <c r="E34" i="27" s="1"/>
  <c r="B28" i="27" a="1"/>
  <c r="D28" i="27" s="1"/>
  <c r="D2" i="21"/>
  <c r="E46" i="23"/>
  <c r="E45" i="23"/>
  <c r="I44" i="23"/>
  <c r="E44" i="23"/>
  <c r="G9" i="23"/>
  <c r="D2" i="23"/>
  <c r="D2" i="26"/>
  <c r="E46" i="24"/>
  <c r="E45" i="24"/>
  <c r="E44" i="24"/>
  <c r="D2" i="24"/>
  <c r="I70" i="25"/>
  <c r="H70" i="25"/>
  <c r="F70" i="25"/>
  <c r="I69" i="25"/>
  <c r="H69" i="25"/>
  <c r="F69" i="25"/>
  <c r="I68" i="25"/>
  <c r="H68" i="25"/>
  <c r="F68" i="25"/>
  <c r="I67" i="25"/>
  <c r="H67" i="25"/>
  <c r="F67" i="25"/>
  <c r="I66" i="25"/>
  <c r="H66" i="25"/>
  <c r="F66" i="25"/>
  <c r="F65" i="25"/>
  <c r="I64" i="25"/>
  <c r="H64" i="25"/>
  <c r="F64" i="25"/>
  <c r="I63" i="25"/>
  <c r="H63" i="25"/>
  <c r="F63" i="25"/>
  <c r="I62" i="25"/>
  <c r="H62" i="25"/>
  <c r="F62" i="25"/>
  <c r="I61" i="25"/>
  <c r="H61" i="25"/>
  <c r="F61" i="25"/>
  <c r="I60" i="25"/>
  <c r="H60" i="25"/>
  <c r="F60" i="25"/>
  <c r="I53" i="25"/>
  <c r="H53" i="25"/>
  <c r="H65" i="25" s="1"/>
  <c r="F53" i="25"/>
  <c r="E53" i="25"/>
  <c r="D48" i="25" a="1"/>
  <c r="D54" i="25" s="1"/>
  <c r="D55" i="25"/>
  <c r="G46" i="25"/>
  <c r="F46" i="25"/>
  <c r="E46" i="25"/>
  <c r="I46" i="25" s="1"/>
  <c r="H45" i="25"/>
  <c r="G45" i="25"/>
  <c r="F45" i="25"/>
  <c r="E45" i="25"/>
  <c r="I45" i="25" s="1"/>
  <c r="E44" i="25"/>
  <c r="J42" i="25"/>
  <c r="G9" i="25"/>
  <c r="D2" i="25"/>
  <c r="B18" i="21"/>
  <c r="B14" i="21"/>
  <c r="B16" i="21"/>
  <c r="B11" i="21"/>
  <c r="B6" i="21"/>
  <c r="D5" i="21"/>
  <c r="C18" i="23"/>
  <c r="C14" i="23"/>
  <c r="C17" i="26"/>
  <c r="C13" i="26"/>
  <c r="C9" i="26"/>
  <c r="C5" i="26"/>
  <c r="B17" i="21"/>
  <c r="B10" i="21"/>
  <c r="C16" i="23"/>
  <c r="C11" i="23"/>
  <c r="C6" i="23"/>
  <c r="E5" i="23"/>
  <c r="C18" i="26"/>
  <c r="C12" i="26"/>
  <c r="B15" i="21"/>
  <c r="B8" i="21"/>
  <c r="C15" i="23"/>
  <c r="C10" i="23"/>
  <c r="C5" i="23"/>
  <c r="B9" i="21"/>
  <c r="C13" i="23"/>
  <c r="C16" i="26"/>
  <c r="C8" i="26"/>
  <c r="C18" i="24"/>
  <c r="C14" i="24"/>
  <c r="C18" i="25"/>
  <c r="C15" i="25"/>
  <c r="C11" i="25"/>
  <c r="C9" i="25"/>
  <c r="C5" i="25"/>
  <c r="C12" i="23"/>
  <c r="C8" i="23"/>
  <c r="C15" i="26"/>
  <c r="C17" i="24"/>
  <c r="C13" i="24"/>
  <c r="C10" i="24"/>
  <c r="C8" i="24"/>
  <c r="C6" i="24"/>
  <c r="C17" i="25"/>
  <c r="C14" i="25"/>
  <c r="C9" i="23"/>
  <c r="C10" i="26"/>
  <c r="E5" i="26"/>
  <c r="C16" i="24"/>
  <c r="E5" i="24"/>
  <c r="E5" i="25"/>
  <c r="C19" i="26"/>
  <c r="C15" i="24"/>
  <c r="C9" i="24"/>
  <c r="C5" i="24"/>
  <c r="C13" i="25"/>
  <c r="C6" i="25"/>
  <c r="C14" i="26"/>
  <c r="E6" i="26"/>
  <c r="C12" i="24"/>
  <c r="C10" i="25"/>
  <c r="B5" i="21"/>
  <c r="C11" i="26"/>
  <c r="C6" i="26"/>
  <c r="C11" i="24"/>
  <c r="C7" i="24"/>
  <c r="B13" i="21"/>
  <c r="C8" i="25"/>
  <c r="B12" i="21"/>
  <c r="C17" i="23"/>
  <c r="C12" i="25"/>
  <c r="D6" i="21"/>
  <c r="E6" i="23"/>
  <c r="E6" i="24"/>
  <c r="E6" i="25"/>
  <c r="E7" i="26"/>
  <c r="D7" i="21"/>
  <c r="E7" i="23"/>
  <c r="E7" i="24"/>
  <c r="E7" i="25"/>
  <c r="E8" i="26"/>
  <c r="D8" i="21"/>
  <c r="E8" i="23"/>
  <c r="E8" i="24"/>
  <c r="E8" i="25"/>
  <c r="E30" i="27" l="1"/>
  <c r="E29" i="27"/>
  <c r="E28" i="27"/>
  <c r="C30" i="27"/>
  <c r="C29" i="27"/>
  <c r="C28" i="27"/>
  <c r="D36" i="27"/>
  <c r="D35" i="27"/>
  <c r="D34" i="27"/>
  <c r="B30" i="27"/>
  <c r="B29" i="27"/>
  <c r="B28" i="27"/>
  <c r="C36" i="27"/>
  <c r="C35" i="27"/>
  <c r="C34" i="27"/>
  <c r="B36" i="27"/>
  <c r="B35" i="27"/>
  <c r="B34" i="27"/>
  <c r="D30" i="27"/>
  <c r="D29" i="27"/>
  <c r="E36" i="27"/>
  <c r="E35" i="27"/>
  <c r="F8" i="25"/>
  <c r="F8" i="24"/>
  <c r="F8" i="23"/>
  <c r="E8" i="21"/>
  <c r="F8" i="26"/>
  <c r="F7" i="25"/>
  <c r="F7" i="24"/>
  <c r="F7" i="23"/>
  <c r="E7" i="21"/>
  <c r="F7" i="26"/>
  <c r="F6" i="25"/>
  <c r="F6" i="24"/>
  <c r="F6" i="23"/>
  <c r="E6" i="21"/>
  <c r="F6" i="26"/>
  <c r="F5" i="25"/>
  <c r="F5" i="24"/>
  <c r="F5" i="26"/>
  <c r="F5" i="23"/>
  <c r="E5" i="21"/>
  <c r="E77" i="25"/>
  <c r="G44" i="25"/>
  <c r="F44" i="25"/>
  <c r="I44" i="25"/>
  <c r="H44" i="25"/>
  <c r="E79" i="25"/>
  <c r="I79" i="25"/>
  <c r="H79" i="25"/>
  <c r="F79" i="25"/>
  <c r="E78" i="25"/>
  <c r="I78" i="25"/>
  <c r="F78" i="25"/>
  <c r="H78" i="25"/>
  <c r="D48" i="25"/>
  <c r="D52" i="25"/>
  <c r="D56" i="25"/>
  <c r="D49" i="25"/>
  <c r="D53" i="25"/>
  <c r="D57" i="25"/>
  <c r="D50" i="25"/>
  <c r="D58" i="25"/>
  <c r="D51" i="25"/>
  <c r="G45" i="23"/>
  <c r="H45" i="23"/>
  <c r="I45" i="23"/>
  <c r="F45" i="23"/>
  <c r="H77" i="25"/>
  <c r="F46" i="23"/>
  <c r="H46" i="23"/>
  <c r="I46" i="23"/>
  <c r="G46" i="23"/>
  <c r="I65" i="25"/>
  <c r="I77" i="25"/>
  <c r="H46" i="25"/>
  <c r="H44" i="23"/>
  <c r="G44" i="23"/>
  <c r="F44" i="23"/>
  <c r="E82" i="25" l="1"/>
  <c r="I82" i="25"/>
  <c r="F82" i="25"/>
  <c r="H82" i="25"/>
  <c r="E73" i="25"/>
  <c r="I73" i="25"/>
  <c r="H73" i="25"/>
  <c r="C49" i="25"/>
  <c r="F73" i="25"/>
  <c r="E74" i="25"/>
  <c r="I74" i="25"/>
  <c r="C50" i="25"/>
  <c r="F74" i="25"/>
  <c r="H74" i="25"/>
  <c r="E80" i="25"/>
  <c r="I80" i="25"/>
  <c r="F80" i="25"/>
  <c r="H80" i="25"/>
  <c r="L5" i="26"/>
  <c r="F25" i="26" s="1"/>
  <c r="G5" i="26"/>
  <c r="M5" i="26"/>
  <c r="F29" i="26" s="1"/>
  <c r="M6" i="24"/>
  <c r="F30" i="24" s="1"/>
  <c r="L6" i="24"/>
  <c r="F26" i="24" s="1"/>
  <c r="G6" i="24"/>
  <c r="G7" i="23"/>
  <c r="M7" i="23"/>
  <c r="F31" i="23" s="1"/>
  <c r="L7" i="23"/>
  <c r="F27" i="23" s="1"/>
  <c r="F10" i="21"/>
  <c r="L8" i="21"/>
  <c r="F32" i="21" s="1"/>
  <c r="K8" i="21"/>
  <c r="F28" i="21" s="1"/>
  <c r="F9" i="21"/>
  <c r="F8" i="21"/>
  <c r="G5" i="24"/>
  <c r="L5" i="24"/>
  <c r="F25" i="24" s="1"/>
  <c r="M5" i="24"/>
  <c r="F29" i="24" s="1"/>
  <c r="M6" i="25"/>
  <c r="F30" i="25" s="1"/>
  <c r="G6" i="25"/>
  <c r="L6" i="25"/>
  <c r="F26" i="25" s="1"/>
  <c r="G7" i="24"/>
  <c r="M7" i="24"/>
  <c r="F31" i="24" s="1"/>
  <c r="L7" i="24"/>
  <c r="F27" i="24" s="1"/>
  <c r="G10" i="23"/>
  <c r="M8" i="23"/>
  <c r="F32" i="23" s="1"/>
  <c r="L8" i="23"/>
  <c r="F28" i="23" s="1"/>
  <c r="G8" i="23"/>
  <c r="E75" i="25"/>
  <c r="C51" i="25"/>
  <c r="I75" i="25"/>
  <c r="H75" i="25"/>
  <c r="F75" i="25"/>
  <c r="C53" i="25"/>
  <c r="F77" i="25"/>
  <c r="D16" i="25"/>
  <c r="E72" i="25"/>
  <c r="I72" i="25"/>
  <c r="F72" i="25"/>
  <c r="C48" i="25"/>
  <c r="H72" i="25"/>
  <c r="F5" i="21"/>
  <c r="L5" i="21"/>
  <c r="F29" i="21" s="1"/>
  <c r="K5" i="21"/>
  <c r="F25" i="21" s="1"/>
  <c r="L5" i="25"/>
  <c r="F25" i="25" s="1"/>
  <c r="G5" i="25"/>
  <c r="M5" i="25"/>
  <c r="F29" i="25" s="1"/>
  <c r="L6" i="21"/>
  <c r="F30" i="21" s="1"/>
  <c r="K6" i="21"/>
  <c r="F26" i="21" s="1"/>
  <c r="F6" i="21"/>
  <c r="L7" i="26"/>
  <c r="F27" i="26" s="1"/>
  <c r="M7" i="26"/>
  <c r="G7" i="26"/>
  <c r="L7" i="25"/>
  <c r="F27" i="25" s="1"/>
  <c r="G7" i="25"/>
  <c r="M7" i="25"/>
  <c r="F31" i="25" s="1"/>
  <c r="G10" i="24"/>
  <c r="M8" i="24"/>
  <c r="F32" i="24" s="1"/>
  <c r="L8" i="24"/>
  <c r="F28" i="24" s="1"/>
  <c r="G9" i="24"/>
  <c r="G8" i="24"/>
  <c r="E81" i="25"/>
  <c r="I81" i="25"/>
  <c r="H81" i="25"/>
  <c r="F81" i="25"/>
  <c r="E76" i="25"/>
  <c r="I76" i="25"/>
  <c r="F76" i="25"/>
  <c r="C52" i="25"/>
  <c r="H76" i="25"/>
  <c r="G5" i="23"/>
  <c r="M5" i="23"/>
  <c r="F29" i="23" s="1"/>
  <c r="L5" i="23"/>
  <c r="F25" i="23" s="1"/>
  <c r="G6" i="26"/>
  <c r="M6" i="26"/>
  <c r="L6" i="26"/>
  <c r="F26" i="26" s="1"/>
  <c r="M6" i="23"/>
  <c r="F30" i="23" s="1"/>
  <c r="L6" i="23"/>
  <c r="F26" i="23" s="1"/>
  <c r="G6" i="23"/>
  <c r="F7" i="21"/>
  <c r="L7" i="21"/>
  <c r="F31" i="21" s="1"/>
  <c r="K7" i="21"/>
  <c r="F27" i="21" s="1"/>
  <c r="I10" i="26"/>
  <c r="J9" i="26"/>
  <c r="G10" i="26"/>
  <c r="G9" i="26"/>
  <c r="J10" i="26"/>
  <c r="H9" i="26"/>
  <c r="H10" i="26"/>
  <c r="M8" i="26"/>
  <c r="I9" i="26"/>
  <c r="L8" i="26"/>
  <c r="F28" i="26" s="1"/>
  <c r="G8" i="26"/>
  <c r="G10" i="25"/>
  <c r="M8" i="25"/>
  <c r="F32" i="25" s="1"/>
  <c r="L8" i="25"/>
  <c r="F28" i="25" s="1"/>
  <c r="G8" i="25"/>
  <c r="G22" i="24"/>
  <c r="C16" i="25"/>
  <c r="K25" i="24" a="1"/>
  <c r="M25" i="24" a="1"/>
  <c r="M27" i="24" l="1"/>
  <c r="M31" i="24"/>
  <c r="M35" i="24"/>
  <c r="M39" i="24"/>
  <c r="M43" i="24"/>
  <c r="M47" i="24"/>
  <c r="M51" i="24"/>
  <c r="M55" i="24"/>
  <c r="M59" i="24"/>
  <c r="M63" i="24"/>
  <c r="M67" i="24"/>
  <c r="M71" i="24"/>
  <c r="M75" i="24"/>
  <c r="M79" i="24"/>
  <c r="M83" i="24"/>
  <c r="M87" i="24"/>
  <c r="M91" i="24"/>
  <c r="M95" i="24"/>
  <c r="M99" i="24"/>
  <c r="M103" i="24"/>
  <c r="M107" i="24"/>
  <c r="M111" i="24"/>
  <c r="M115" i="24"/>
  <c r="M119" i="24"/>
  <c r="M123" i="24"/>
  <c r="M127" i="24"/>
  <c r="M131" i="24"/>
  <c r="M29" i="24"/>
  <c r="M34" i="24"/>
  <c r="M40" i="24"/>
  <c r="M45" i="24"/>
  <c r="M50" i="24"/>
  <c r="M56" i="24"/>
  <c r="M61" i="24"/>
  <c r="M66" i="24"/>
  <c r="M72" i="24"/>
  <c r="M77" i="24"/>
  <c r="M82" i="24"/>
  <c r="M88" i="24"/>
  <c r="M93" i="24"/>
  <c r="M98" i="24"/>
  <c r="M104" i="24"/>
  <c r="M109" i="24"/>
  <c r="M114" i="24"/>
  <c r="M120" i="24"/>
  <c r="M125" i="24"/>
  <c r="M130" i="24"/>
  <c r="M135" i="24"/>
  <c r="M139" i="24"/>
  <c r="M143" i="24"/>
  <c r="M147" i="24"/>
  <c r="M151" i="24"/>
  <c r="M155" i="24"/>
  <c r="M25" i="24"/>
  <c r="M30" i="24"/>
  <c r="M36" i="24"/>
  <c r="M41" i="24"/>
  <c r="M46" i="24"/>
  <c r="M52" i="24"/>
  <c r="M57" i="24"/>
  <c r="M62" i="24"/>
  <c r="M68" i="24"/>
  <c r="M73" i="24"/>
  <c r="M78" i="24"/>
  <c r="M84" i="24"/>
  <c r="M89" i="24"/>
  <c r="M94" i="24"/>
  <c r="M100" i="24"/>
  <c r="M105" i="24"/>
  <c r="M110" i="24"/>
  <c r="M116" i="24"/>
  <c r="M121" i="24"/>
  <c r="M126" i="24"/>
  <c r="M132" i="24"/>
  <c r="M136" i="24"/>
  <c r="M140" i="24"/>
  <c r="M144" i="24"/>
  <c r="M148" i="24"/>
  <c r="M152" i="24"/>
  <c r="M26" i="24"/>
  <c r="M37" i="24"/>
  <c r="M48" i="24"/>
  <c r="M58" i="24"/>
  <c r="M69" i="24"/>
  <c r="M80" i="24"/>
  <c r="M90" i="24"/>
  <c r="M101" i="24"/>
  <c r="M112" i="24"/>
  <c r="M122" i="24"/>
  <c r="M133" i="24"/>
  <c r="M141" i="24"/>
  <c r="M149" i="24"/>
  <c r="M28" i="24"/>
  <c r="M38" i="24"/>
  <c r="M49" i="24"/>
  <c r="M60" i="24"/>
  <c r="M70" i="24"/>
  <c r="M81" i="24"/>
  <c r="M92" i="24"/>
  <c r="M102" i="24"/>
  <c r="M113" i="24"/>
  <c r="M124" i="24"/>
  <c r="M134" i="24"/>
  <c r="M142" i="24"/>
  <c r="M150" i="24"/>
  <c r="M32" i="24"/>
  <c r="M53" i="24"/>
  <c r="M74" i="24"/>
  <c r="M96" i="24"/>
  <c r="M117" i="24"/>
  <c r="M137" i="24"/>
  <c r="M153" i="24"/>
  <c r="M33" i="24"/>
  <c r="M54" i="24"/>
  <c r="M76" i="24"/>
  <c r="M97" i="24"/>
  <c r="M118" i="24"/>
  <c r="M138" i="24"/>
  <c r="M154" i="24"/>
  <c r="M65" i="24"/>
  <c r="M108" i="24"/>
  <c r="M146" i="24"/>
  <c r="M42" i="24"/>
  <c r="M85" i="24"/>
  <c r="M128" i="24"/>
  <c r="M106" i="24"/>
  <c r="M44" i="24"/>
  <c r="M129" i="24"/>
  <c r="M64" i="24"/>
  <c r="M86" i="24"/>
  <c r="M145" i="24"/>
  <c r="K27" i="24"/>
  <c r="K31" i="24"/>
  <c r="K28" i="24"/>
  <c r="K32" i="24"/>
  <c r="K25" i="24"/>
  <c r="K33" i="24"/>
  <c r="K26" i="24"/>
  <c r="K29" i="24"/>
  <c r="K30" i="24"/>
  <c r="B7" i="21"/>
  <c r="C7" i="26"/>
  <c r="C7" i="23"/>
  <c r="C7" i="25"/>
  <c r="G22" i="23"/>
  <c r="K25" i="23" a="1"/>
  <c r="K26" i="23"/>
  <c r="K25" i="23"/>
  <c r="K32" i="23"/>
  <c r="K30" i="23"/>
  <c r="K29" i="23"/>
  <c r="K33" i="23"/>
  <c r="K28" i="23"/>
  <c r="K31" i="23"/>
  <c r="K27" i="23"/>
  <c r="M25" i="23" a="1"/>
  <c r="M133" i="23"/>
  <c r="M117" i="23"/>
  <c r="M75" i="23"/>
  <c r="M59" i="23"/>
  <c r="M105" i="23"/>
  <c r="M47" i="23"/>
  <c r="M145" i="23"/>
  <c r="M89" i="23"/>
  <c r="M31" i="23"/>
  <c r="M131" i="23"/>
  <c r="M102" i="23"/>
  <c r="M74" i="23"/>
  <c r="M46" i="23"/>
  <c r="M147" i="23"/>
  <c r="M118" i="23"/>
  <c r="M90" i="23"/>
  <c r="M62" i="23"/>
  <c r="M33" i="23"/>
  <c r="M153" i="23"/>
  <c r="M139" i="23"/>
  <c r="M126" i="23"/>
  <c r="M111" i="23"/>
  <c r="M97" i="23"/>
  <c r="M83" i="23"/>
  <c r="M69" i="23"/>
  <c r="M54" i="23"/>
  <c r="M41" i="23"/>
  <c r="M26" i="23"/>
  <c r="M152" i="23"/>
  <c r="M138" i="23"/>
  <c r="M123" i="23"/>
  <c r="M110" i="23"/>
  <c r="M95" i="23"/>
  <c r="M81" i="23"/>
  <c r="M67" i="23"/>
  <c r="M53" i="23"/>
  <c r="M38" i="23"/>
  <c r="M25" i="23"/>
  <c r="M150" i="23"/>
  <c r="M143" i="23"/>
  <c r="M137" i="23"/>
  <c r="M129" i="23"/>
  <c r="M122" i="23"/>
  <c r="M115" i="23"/>
  <c r="M107" i="23"/>
  <c r="M101" i="23"/>
  <c r="M94" i="23"/>
  <c r="M86" i="23"/>
  <c r="M79" i="23"/>
  <c r="M73" i="23"/>
  <c r="M65" i="23"/>
  <c r="M58" i="23"/>
  <c r="M51" i="23"/>
  <c r="M43" i="23"/>
  <c r="M37" i="23"/>
  <c r="M30" i="23"/>
  <c r="M154" i="23"/>
  <c r="M149" i="23"/>
  <c r="M142" i="23"/>
  <c r="M134" i="23"/>
  <c r="M127" i="23"/>
  <c r="M121" i="23"/>
  <c r="M113" i="23"/>
  <c r="M106" i="23"/>
  <c r="M99" i="23"/>
  <c r="M91" i="23"/>
  <c r="M85" i="23"/>
  <c r="M78" i="23"/>
  <c r="M70" i="23"/>
  <c r="M63" i="23"/>
  <c r="M57" i="23"/>
  <c r="M49" i="23"/>
  <c r="M42" i="23"/>
  <c r="M35" i="23"/>
  <c r="M27" i="23"/>
  <c r="M155" i="23"/>
  <c r="M151" i="23"/>
  <c r="M146" i="23"/>
  <c r="M141" i="23"/>
  <c r="M135" i="23"/>
  <c r="M130" i="23"/>
  <c r="M125" i="23"/>
  <c r="M119" i="23"/>
  <c r="M114" i="23"/>
  <c r="M109" i="23"/>
  <c r="M103" i="23"/>
  <c r="M98" i="23"/>
  <c r="M93" i="23"/>
  <c r="M87" i="23"/>
  <c r="M82" i="23"/>
  <c r="M77" i="23"/>
  <c r="M71" i="23"/>
  <c r="M66" i="23"/>
  <c r="M61" i="23"/>
  <c r="M55" i="23"/>
  <c r="M50" i="23"/>
  <c r="M45" i="23"/>
  <c r="M39" i="23"/>
  <c r="M34" i="23"/>
  <c r="M29" i="23"/>
  <c r="M148" i="23"/>
  <c r="M144" i="23"/>
  <c r="M140" i="23"/>
  <c r="M136" i="23"/>
  <c r="M132" i="23"/>
  <c r="M128" i="23"/>
  <c r="M124" i="23"/>
  <c r="M120" i="23"/>
  <c r="M116" i="23"/>
  <c r="M112" i="23"/>
  <c r="M108" i="23"/>
  <c r="M104" i="23"/>
  <c r="M100" i="23"/>
  <c r="M96" i="23"/>
  <c r="M92" i="23"/>
  <c r="M88" i="23"/>
  <c r="M84" i="23"/>
  <c r="M80" i="23"/>
  <c r="M76" i="23"/>
  <c r="M72" i="23"/>
  <c r="M68" i="23"/>
  <c r="M64" i="23"/>
  <c r="M60" i="23"/>
  <c r="M56" i="23"/>
  <c r="M52" i="23"/>
  <c r="M48" i="23"/>
  <c r="M44" i="23"/>
  <c r="M40" i="23"/>
  <c r="M36" i="23"/>
  <c r="M32" i="23"/>
  <c r="M28" i="23"/>
  <c r="G22" i="21"/>
  <c r="K25" i="21" a="1"/>
  <c r="K25" i="21"/>
  <c r="K32" i="21"/>
  <c r="K30" i="21"/>
  <c r="K29" i="21"/>
  <c r="K26" i="21"/>
  <c r="K33" i="21"/>
  <c r="K28" i="21"/>
  <c r="K31" i="21"/>
  <c r="K27" i="21"/>
  <c r="M25" i="21" a="1"/>
  <c r="M129" i="21"/>
  <c r="M126" i="21"/>
  <c r="M72" i="21"/>
  <c r="M70" i="21"/>
  <c r="M100" i="21"/>
  <c r="M44" i="21"/>
  <c r="M98" i="21"/>
  <c r="M41" i="21"/>
  <c r="M142" i="21"/>
  <c r="M114" i="21"/>
  <c r="M86" i="21"/>
  <c r="M57" i="21"/>
  <c r="M29" i="21"/>
  <c r="M141" i="21"/>
  <c r="M113" i="21"/>
  <c r="M84" i="21"/>
  <c r="M56" i="21"/>
  <c r="M28" i="21"/>
  <c r="M150" i="21"/>
  <c r="M136" i="21"/>
  <c r="M121" i="21"/>
  <c r="M108" i="21"/>
  <c r="M93" i="21"/>
  <c r="M78" i="21"/>
  <c r="M65" i="21"/>
  <c r="M50" i="21"/>
  <c r="M36" i="21"/>
  <c r="M148" i="21"/>
  <c r="M134" i="21"/>
  <c r="M120" i="21"/>
  <c r="M105" i="21"/>
  <c r="M92" i="21"/>
  <c r="M77" i="21"/>
  <c r="M62" i="21"/>
  <c r="M49" i="21"/>
  <c r="M34" i="21"/>
  <c r="M153" i="21"/>
  <c r="M146" i="21"/>
  <c r="M140" i="21"/>
  <c r="M132" i="21"/>
  <c r="M125" i="21"/>
  <c r="M118" i="21"/>
  <c r="M110" i="21"/>
  <c r="M104" i="21"/>
  <c r="M97" i="21"/>
  <c r="M89" i="21"/>
  <c r="M82" i="21"/>
  <c r="M76" i="21"/>
  <c r="M68" i="21"/>
  <c r="M61" i="21"/>
  <c r="M54" i="21"/>
  <c r="M46" i="21"/>
  <c r="M40" i="21"/>
  <c r="M33" i="21"/>
  <c r="M25" i="21"/>
  <c r="M152" i="21"/>
  <c r="M145" i="21"/>
  <c r="M137" i="21"/>
  <c r="M130" i="21"/>
  <c r="M124" i="21"/>
  <c r="M116" i="21"/>
  <c r="M109" i="21"/>
  <c r="M102" i="21"/>
  <c r="M94" i="21"/>
  <c r="M88" i="21"/>
  <c r="M81" i="21"/>
  <c r="M73" i="21"/>
  <c r="M66" i="21"/>
  <c r="M60" i="21"/>
  <c r="M52" i="21"/>
  <c r="M45" i="21"/>
  <c r="M38" i="21"/>
  <c r="M30" i="21"/>
  <c r="M154" i="21"/>
  <c r="M149" i="21"/>
  <c r="M144" i="21"/>
  <c r="M138" i="21"/>
  <c r="M133" i="21"/>
  <c r="M128" i="21"/>
  <c r="M122" i="21"/>
  <c r="M117" i="21"/>
  <c r="M112" i="21"/>
  <c r="M106" i="21"/>
  <c r="M101" i="21"/>
  <c r="M96" i="21"/>
  <c r="M90" i="21"/>
  <c r="M85" i="21"/>
  <c r="M80" i="21"/>
  <c r="M74" i="21"/>
  <c r="M69" i="21"/>
  <c r="M64" i="21"/>
  <c r="M58" i="21"/>
  <c r="M53" i="21"/>
  <c r="M48" i="21"/>
  <c r="M42" i="21"/>
  <c r="M37" i="21"/>
  <c r="M32" i="21"/>
  <c r="M26" i="21"/>
  <c r="M155" i="21"/>
  <c r="M151" i="21"/>
  <c r="M147" i="21"/>
  <c r="M143" i="21"/>
  <c r="M139" i="21"/>
  <c r="M135" i="21"/>
  <c r="M131" i="21"/>
  <c r="M127" i="21"/>
  <c r="M123" i="21"/>
  <c r="M119" i="21"/>
  <c r="M115" i="21"/>
  <c r="M111" i="21"/>
  <c r="M107" i="21"/>
  <c r="M103" i="21"/>
  <c r="M99" i="21"/>
  <c r="M95" i="21"/>
  <c r="M91" i="21"/>
  <c r="M87" i="21"/>
  <c r="M83" i="21"/>
  <c r="M79" i="21"/>
  <c r="M75" i="21"/>
  <c r="M71" i="21"/>
  <c r="M67" i="21"/>
  <c r="M63" i="21"/>
  <c r="M59" i="21"/>
  <c r="M55" i="21"/>
  <c r="M51" i="21"/>
  <c r="M47" i="21"/>
  <c r="M43" i="21"/>
  <c r="M39" i="21"/>
  <c r="M35" i="21"/>
  <c r="M31" i="21"/>
  <c r="M27" i="21"/>
  <c r="G22" i="26"/>
  <c r="M25" i="26" a="1"/>
  <c r="M131" i="26"/>
  <c r="M87" i="26"/>
  <c r="M197" i="26"/>
  <c r="M45" i="26"/>
  <c r="M167" i="26"/>
  <c r="M195" i="26"/>
  <c r="M129" i="26"/>
  <c r="M44" i="26"/>
  <c r="M168" i="26"/>
  <c r="M88" i="26"/>
  <c r="M183" i="26"/>
  <c r="M152" i="26"/>
  <c r="M109" i="26"/>
  <c r="M67" i="26"/>
  <c r="M209" i="26"/>
  <c r="M181" i="26"/>
  <c r="M151" i="26"/>
  <c r="M108" i="26"/>
  <c r="M65" i="26"/>
  <c r="M204" i="26"/>
  <c r="M189" i="26"/>
  <c r="M176" i="26"/>
  <c r="M161" i="26"/>
  <c r="M141" i="26"/>
  <c r="M120" i="26"/>
  <c r="M99" i="26"/>
  <c r="M77" i="26"/>
  <c r="M56" i="26"/>
  <c r="M35" i="26"/>
  <c r="M203" i="26"/>
  <c r="M188" i="26"/>
  <c r="M173" i="26"/>
  <c r="M160" i="26"/>
  <c r="M140" i="26"/>
  <c r="M119" i="26"/>
  <c r="M97" i="26"/>
  <c r="M76" i="26"/>
  <c r="M55" i="26"/>
  <c r="M33" i="26"/>
  <c r="M208" i="26"/>
  <c r="M200" i="26"/>
  <c r="M193" i="26"/>
  <c r="M187" i="26"/>
  <c r="M179" i="26"/>
  <c r="M172" i="26"/>
  <c r="M165" i="26"/>
  <c r="M157" i="26"/>
  <c r="M147" i="26"/>
  <c r="M136" i="26"/>
  <c r="M125" i="26"/>
  <c r="M115" i="26"/>
  <c r="M104" i="26"/>
  <c r="M93" i="26"/>
  <c r="M83" i="26"/>
  <c r="M72" i="26"/>
  <c r="M61" i="26"/>
  <c r="M51" i="26"/>
  <c r="M40" i="26"/>
  <c r="M29" i="26"/>
  <c r="M205" i="26"/>
  <c r="M199" i="26"/>
  <c r="M192" i="26"/>
  <c r="M184" i="26"/>
  <c r="M177" i="26"/>
  <c r="M171" i="26"/>
  <c r="M163" i="26"/>
  <c r="M156" i="26"/>
  <c r="M145" i="26"/>
  <c r="M135" i="26"/>
  <c r="M124" i="26"/>
  <c r="M113" i="26"/>
  <c r="M103" i="26"/>
  <c r="M92" i="26"/>
  <c r="M81" i="26"/>
  <c r="M71" i="26"/>
  <c r="M60" i="26"/>
  <c r="M49" i="26"/>
  <c r="M39" i="26"/>
  <c r="M28" i="26"/>
  <c r="M155" i="26"/>
  <c r="M149" i="26"/>
  <c r="M144" i="26"/>
  <c r="M139" i="26"/>
  <c r="M133" i="26"/>
  <c r="M128" i="26"/>
  <c r="M123" i="26"/>
  <c r="M117" i="26"/>
  <c r="M112" i="26"/>
  <c r="M107" i="26"/>
  <c r="M101" i="26"/>
  <c r="M96" i="26"/>
  <c r="M91" i="26"/>
  <c r="M85" i="26"/>
  <c r="M80" i="26"/>
  <c r="M75" i="26"/>
  <c r="M69" i="26"/>
  <c r="M64" i="26"/>
  <c r="M59" i="26"/>
  <c r="M53" i="26"/>
  <c r="M48" i="26"/>
  <c r="M43" i="26"/>
  <c r="M37" i="26"/>
  <c r="M32" i="26"/>
  <c r="M27" i="26"/>
  <c r="M207" i="26"/>
  <c r="M201" i="26"/>
  <c r="M196" i="26"/>
  <c r="M191" i="26"/>
  <c r="M185" i="26"/>
  <c r="M180" i="26"/>
  <c r="M175" i="26"/>
  <c r="M169" i="26"/>
  <c r="M164" i="26"/>
  <c r="M159" i="26"/>
  <c r="M153" i="26"/>
  <c r="M148" i="26"/>
  <c r="M143" i="26"/>
  <c r="M137" i="26"/>
  <c r="M132" i="26"/>
  <c r="M127" i="26"/>
  <c r="M121" i="26"/>
  <c r="M116" i="26"/>
  <c r="M111" i="26"/>
  <c r="M105" i="26"/>
  <c r="M100" i="26"/>
  <c r="M95" i="26"/>
  <c r="M89" i="26"/>
  <c r="M84" i="26"/>
  <c r="M79" i="26"/>
  <c r="M73" i="26"/>
  <c r="M68" i="26"/>
  <c r="M63" i="26"/>
  <c r="M57" i="26"/>
  <c r="M52" i="26"/>
  <c r="M47" i="26"/>
  <c r="M41" i="26"/>
  <c r="M36" i="26"/>
  <c r="M31" i="26"/>
  <c r="M25" i="26"/>
  <c r="M206" i="26"/>
  <c r="M202" i="26"/>
  <c r="M198" i="26"/>
  <c r="M194" i="26"/>
  <c r="M190" i="26"/>
  <c r="M186" i="26"/>
  <c r="M182" i="26"/>
  <c r="M178" i="26"/>
  <c r="M174" i="26"/>
  <c r="M170" i="26"/>
  <c r="M166" i="26"/>
  <c r="M162" i="26"/>
  <c r="M158" i="26"/>
  <c r="M154" i="26"/>
  <c r="M150" i="26"/>
  <c r="M146" i="26"/>
  <c r="M142" i="26"/>
  <c r="M138" i="26"/>
  <c r="M134" i="26"/>
  <c r="M130" i="26"/>
  <c r="M126" i="26"/>
  <c r="M122" i="26"/>
  <c r="M118" i="26"/>
  <c r="M114" i="26"/>
  <c r="M110" i="26"/>
  <c r="M106" i="26"/>
  <c r="M102" i="26"/>
  <c r="M98" i="26"/>
  <c r="M94" i="26"/>
  <c r="M90" i="26"/>
  <c r="M86" i="26"/>
  <c r="M82" i="26"/>
  <c r="M78" i="26"/>
  <c r="M74" i="26"/>
  <c r="M70" i="26"/>
  <c r="M66" i="26"/>
  <c r="M62" i="26"/>
  <c r="M58" i="26"/>
  <c r="M54" i="26"/>
  <c r="M50" i="26"/>
  <c r="M46" i="26"/>
  <c r="M42" i="26"/>
  <c r="M38" i="26"/>
  <c r="M34" i="26"/>
  <c r="M30" i="26"/>
  <c r="M26" i="26"/>
  <c r="K25" i="26" a="1"/>
  <c r="K25" i="26"/>
  <c r="K33" i="26"/>
  <c r="K30" i="26"/>
  <c r="K29" i="26"/>
  <c r="K27" i="26"/>
  <c r="K31" i="26"/>
  <c r="K26" i="26"/>
  <c r="K32" i="26"/>
  <c r="K28" i="26"/>
  <c r="G22" i="25"/>
  <c r="K25" i="25" a="1"/>
  <c r="K33" i="25"/>
  <c r="K30" i="25"/>
  <c r="K25" i="25"/>
  <c r="K29" i="25"/>
  <c r="K26" i="25"/>
  <c r="K32" i="25"/>
  <c r="K28" i="25"/>
  <c r="K31" i="25"/>
  <c r="K27" i="25"/>
  <c r="M25" i="25" a="1"/>
  <c r="M138" i="25"/>
  <c r="M101" i="25"/>
  <c r="M74" i="25"/>
  <c r="M37" i="25"/>
  <c r="M133" i="25"/>
  <c r="M69" i="25"/>
  <c r="M106" i="25"/>
  <c r="M42" i="25"/>
  <c r="M154" i="25"/>
  <c r="M122" i="25"/>
  <c r="M90" i="25"/>
  <c r="M58" i="25"/>
  <c r="M26" i="25"/>
  <c r="M149" i="25"/>
  <c r="M117" i="25"/>
  <c r="M85" i="25"/>
  <c r="M53" i="25"/>
  <c r="M146" i="25"/>
  <c r="M130" i="25"/>
  <c r="M114" i="25"/>
  <c r="M98" i="25"/>
  <c r="M82" i="25"/>
  <c r="M66" i="25"/>
  <c r="M50" i="25"/>
  <c r="M34" i="25"/>
  <c r="M141" i="25"/>
  <c r="M125" i="25"/>
  <c r="M109" i="25"/>
  <c r="M93" i="25"/>
  <c r="M77" i="25"/>
  <c r="M61" i="25"/>
  <c r="M45" i="25"/>
  <c r="M29" i="25"/>
  <c r="M153" i="25"/>
  <c r="M145" i="25"/>
  <c r="M137" i="25"/>
  <c r="M129" i="25"/>
  <c r="M121" i="25"/>
  <c r="M113" i="25"/>
  <c r="M105" i="25"/>
  <c r="M97" i="25"/>
  <c r="M89" i="25"/>
  <c r="M81" i="25"/>
  <c r="M73" i="25"/>
  <c r="M65" i="25"/>
  <c r="M57" i="25"/>
  <c r="M49" i="25"/>
  <c r="M41" i="25"/>
  <c r="M33" i="25"/>
  <c r="M25" i="25"/>
  <c r="M150" i="25"/>
  <c r="M142" i="25"/>
  <c r="M134" i="25"/>
  <c r="M126" i="25"/>
  <c r="M118" i="25"/>
  <c r="M110" i="25"/>
  <c r="M102" i="25"/>
  <c r="M94" i="25"/>
  <c r="M86" i="25"/>
  <c r="M78" i="25"/>
  <c r="M70" i="25"/>
  <c r="M62" i="25"/>
  <c r="M54" i="25"/>
  <c r="M46" i="25"/>
  <c r="M38" i="25"/>
  <c r="M30" i="25"/>
  <c r="M152" i="25"/>
  <c r="M148" i="25"/>
  <c r="M144" i="25"/>
  <c r="M140" i="25"/>
  <c r="M136" i="25"/>
  <c r="M132" i="25"/>
  <c r="M128" i="25"/>
  <c r="M124" i="25"/>
  <c r="M120" i="25"/>
  <c r="M116" i="25"/>
  <c r="M112" i="25"/>
  <c r="M108" i="25"/>
  <c r="M104" i="25"/>
  <c r="M100" i="25"/>
  <c r="M96" i="25"/>
  <c r="M92" i="25"/>
  <c r="M88" i="25"/>
  <c r="M84" i="25"/>
  <c r="M80" i="25"/>
  <c r="M76" i="25"/>
  <c r="M72" i="25"/>
  <c r="M68" i="25"/>
  <c r="M64" i="25"/>
  <c r="M60" i="25"/>
  <c r="M56" i="25"/>
  <c r="M52" i="25"/>
  <c r="M48" i="25"/>
  <c r="M44" i="25"/>
  <c r="M40" i="25"/>
  <c r="M36" i="25"/>
  <c r="M32" i="25"/>
  <c r="M28" i="25"/>
  <c r="M155" i="25"/>
  <c r="M151" i="25"/>
  <c r="M147" i="25"/>
  <c r="M143" i="25"/>
  <c r="M139" i="25"/>
  <c r="M135" i="25"/>
  <c r="M131" i="25"/>
  <c r="M127" i="25"/>
  <c r="M123" i="25"/>
  <c r="M119" i="25"/>
  <c r="M115" i="25"/>
  <c r="M111" i="25"/>
  <c r="M107" i="25"/>
  <c r="M103" i="25"/>
  <c r="M99" i="25"/>
  <c r="M95" i="25"/>
  <c r="M91" i="25"/>
  <c r="M87" i="25"/>
  <c r="M83" i="25"/>
  <c r="M79" i="25"/>
  <c r="M75" i="25"/>
  <c r="M71" i="25"/>
  <c r="M67" i="25"/>
  <c r="M63" i="25"/>
  <c r="M59" i="25"/>
  <c r="M55" i="25"/>
  <c r="M51" i="25"/>
  <c r="M47" i="25"/>
  <c r="M43" i="25"/>
  <c r="M39" i="25"/>
  <c r="M35" i="25"/>
  <c r="M31" i="25"/>
  <c r="M27" i="25"/>
  <c r="B2" i="28"/>
  <c r="G25" i="23" a="1"/>
  <c r="G25" i="23"/>
  <c r="G23" i="23"/>
  <c r="G29" i="23"/>
  <c r="G33" i="23"/>
  <c r="G28" i="23"/>
  <c r="G30" i="23"/>
  <c r="G31" i="23"/>
  <c r="G32" i="23"/>
  <c r="G27" i="23"/>
  <c r="G26" i="23"/>
  <c r="G35" i="23"/>
  <c r="G25" i="21" a="1"/>
  <c r="G26" i="21"/>
  <c r="G23" i="21"/>
  <c r="G31" i="21"/>
  <c r="G28" i="21"/>
  <c r="G33" i="21"/>
  <c r="G29" i="21"/>
  <c r="G25" i="21"/>
  <c r="G32" i="21"/>
  <c r="G27" i="21"/>
  <c r="G30" i="21"/>
  <c r="G35" i="21"/>
  <c r="G25" i="26" a="1"/>
  <c r="G25" i="26"/>
  <c r="G33" i="26"/>
  <c r="G29" i="26"/>
  <c r="G28" i="26"/>
  <c r="G31" i="26"/>
  <c r="G32" i="26"/>
  <c r="G27" i="26"/>
  <c r="G30" i="26"/>
  <c r="G26" i="26"/>
  <c r="G35" i="26"/>
  <c r="G25" i="25" a="1"/>
  <c r="G25" i="25"/>
  <c r="G23" i="25"/>
  <c r="G29" i="25"/>
  <c r="G33" i="25"/>
  <c r="G26" i="25"/>
  <c r="G30" i="25"/>
  <c r="G32" i="25"/>
  <c r="G27" i="25"/>
  <c r="G31" i="25"/>
  <c r="G28" i="25"/>
  <c r="G35" i="25" a="1"/>
  <c r="G35" i="25"/>
  <c r="G25" i="24" a="1"/>
  <c r="G25" i="24"/>
  <c r="G23" i="24"/>
  <c r="G29" i="24"/>
  <c r="G33" i="24"/>
  <c r="G26" i="24"/>
  <c r="G30" i="24"/>
  <c r="G31" i="24"/>
  <c r="G32" i="24"/>
  <c r="G27" i="24"/>
  <c r="G28" i="24"/>
  <c r="G35" i="24"/>
</calcChain>
</file>

<file path=xl/sharedStrings.xml><?xml version="1.0" encoding="utf-8"?>
<sst xmlns="http://schemas.openxmlformats.org/spreadsheetml/2006/main" count="385" uniqueCount="96">
  <si>
    <t>Key</t>
  </si>
  <si>
    <t>Payoff</t>
  </si>
  <si>
    <t>Date</t>
  </si>
  <si>
    <t>DateString</t>
  </si>
  <si>
    <t>ValuationDate</t>
  </si>
  <si>
    <t>EURUSD</t>
  </si>
  <si>
    <t>GBPUSD</t>
  </si>
  <si>
    <t>Strike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</si>
  <si>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</si>
  <si>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</si>
  <si>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</si>
  <si>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</si>
  <si>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</si>
  <si>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</si>
  <si>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</si>
  <si>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</si>
  <si>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</si>
  <si>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</si>
  <si>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</si>
  <si>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</si>
  <si>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</si>
  <si>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</si>
  <si>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</si>
  <si>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</si>
  <si>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</si>
  <si>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</si>
  <si>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</si>
  <si>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</si>
  <si>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</si>
  <si>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</si>
  <si>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</si>
  <si>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</si>
  <si>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</si>
  <si>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</si>
  <si>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</si>
  <si>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</si>
  <si>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</si>
  <si>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</si>
  <si>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</si>
  <si>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</si>
  <si>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</si>
  <si>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</si>
  <si>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</si>
  <si>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</si>
  <si>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</si>
  <si>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</si>
  <si>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</si>
  <si>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</si>
  <si>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</si>
  <si>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</si>
  <si>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</si>
  <si>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</si>
  <si>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skew 1, 10 T</t>
  </si>
  <si>
    <t>callStrike</t>
  </si>
  <si>
    <t>trigger 1.02</t>
  </si>
  <si>
    <t>trigger 1.04</t>
  </si>
  <si>
    <t>trigger 10</t>
  </si>
  <si>
    <t>MultiAsset50</t>
  </si>
  <si>
    <t>MultiAsset51</t>
  </si>
  <si>
    <t>cega</t>
  </si>
  <si>
    <t>MultiAsset55</t>
  </si>
  <si>
    <t>MultiAsset54</t>
  </si>
  <si>
    <t>ITM</t>
  </si>
  <si>
    <t>ITM2</t>
  </si>
  <si>
    <t>LocalInCrossvola100T</t>
  </si>
  <si>
    <t>TriggerDn</t>
  </si>
  <si>
    <t>LocalInCrossCorr40T</t>
  </si>
  <si>
    <t>LocalInCrossCov40T</t>
  </si>
  <si>
    <t>local in vola, 40T</t>
  </si>
  <si>
    <t>skew 1, 40 T</t>
  </si>
  <si>
    <t>C = IfThenElse(B&gt;TriggerUp,0,IfThenElse(B&gt;TriggerDn,0,1))</t>
  </si>
  <si>
    <t>C = (1-AutoCalled)*(IfThenElse(B&gt;TriggerUp,0,IfThenElse(B&lt;TriggerDn,0,1)))*(Coupon+MemoryCpn)</t>
  </si>
  <si>
    <t>Red = (1-AutoCalled)*(IfThenElse(B&gt;TriggerUp,0.0,IfThenElse(B&lt;TriggerDn,0,1)))*EarlyRed</t>
  </si>
  <si>
    <t>AutoCalled = Cache(IfThenElse(B&gt;TriggerUp,1,IfThenElse(B&lt;TriggerDn,1,AutoCalled)))</t>
  </si>
  <si>
    <t>MemoryCpn = Cache(IfThenElse(B&lt;TriggerUp,0.0,IfThenElse(B&gt;TriggerDn,0,MemoryCpn+Coupon)))</t>
  </si>
  <si>
    <t>Strike=1.1</t>
  </si>
  <si>
    <t>PV</t>
  </si>
  <si>
    <t>Simulations</t>
  </si>
  <si>
    <t>54 Multi Asset 40T</t>
  </si>
  <si>
    <t>FinalRed2</t>
  </si>
  <si>
    <t>FinalRed3</t>
  </si>
  <si>
    <t>FinalRed4</t>
  </si>
  <si>
    <t>stoch</t>
  </si>
  <si>
    <t>mult</t>
  </si>
  <si>
    <t>cross</t>
  </si>
  <si>
    <t>asset1 dn</t>
  </si>
  <si>
    <t>asset1 up</t>
  </si>
  <si>
    <t>asset2 dn</t>
  </si>
  <si>
    <t>asset2 up</t>
  </si>
  <si>
    <t>I. Valuations</t>
  </si>
  <si>
    <t>II. Deltas</t>
  </si>
  <si>
    <t>stochVolCrossCorr</t>
  </si>
  <si>
    <t>CrossCorr</t>
  </si>
  <si>
    <t>MultiAsset</t>
  </si>
  <si>
    <t>Asset 1 (EUR/USD)</t>
  </si>
  <si>
    <t>Asset 2 (GBP/USD)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</si>
</sst>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%"/>
    <numFmt numFmtId="191" formatCode="0.00000%"/>
    <numFmt numFmtId="192" formatCode="_-* #,##0.000000\ _€_-;\-* #,##0.000000\ _€_-;_-* &quot;-&quot;??\ _€_-;_-@_-"/>
    <numFmt numFmtId="193" formatCode="_-* #,##0.00000000\ _€_-;\-* #,##0.00000000\ _€_-;_-* &quot;-&quot;??\ _€_-;_-@_-"/>
  </numFmts>
  <fonts count="160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</fonts>
  <fills count="9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9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57" fillId="13" borderId="0" applyNumberFormat="0" applyBorder="0" applyAlignment="0" applyProtection="0"/>
    <xf numFmtId="0" fontId="157" fillId="17" borderId="0" applyNumberFormat="0" applyBorder="0" applyAlignment="0" applyProtection="0"/>
    <xf numFmtId="0" fontId="157" fillId="21" borderId="0" applyNumberFormat="0" applyBorder="0" applyAlignment="0" applyProtection="0"/>
    <xf numFmtId="0" fontId="157" fillId="25" borderId="0" applyNumberFormat="0" applyBorder="0" applyAlignment="0" applyProtection="0"/>
    <xf numFmtId="0" fontId="157" fillId="29" borderId="0" applyNumberFormat="0" applyBorder="0" applyAlignment="0" applyProtection="0"/>
    <xf numFmtId="0" fontId="157" fillId="33" borderId="0" applyNumberFormat="0" applyBorder="0" applyAlignment="0" applyProtection="0"/>
    <xf numFmtId="0" fontId="157" fillId="10" borderId="0" applyNumberFormat="0" applyBorder="0" applyAlignment="0" applyProtection="0"/>
    <xf numFmtId="0" fontId="157" fillId="14" borderId="0" applyNumberFormat="0" applyBorder="0" applyAlignment="0" applyProtection="0"/>
    <xf numFmtId="0" fontId="157" fillId="18" borderId="0" applyNumberFormat="0" applyBorder="0" applyAlignment="0" applyProtection="0"/>
    <xf numFmtId="0" fontId="157" fillId="22" borderId="0" applyNumberFormat="0" applyBorder="0" applyAlignment="0" applyProtection="0"/>
    <xf numFmtId="0" fontId="157" fillId="26" borderId="0" applyNumberFormat="0" applyBorder="0" applyAlignment="0" applyProtection="0"/>
    <xf numFmtId="0" fontId="157" fillId="30" borderId="0" applyNumberFormat="0" applyBorder="0" applyAlignment="0" applyProtection="0"/>
    <xf numFmtId="0" fontId="147" fillId="4" borderId="0" applyNumberFormat="0" applyBorder="0" applyAlignment="0" applyProtection="0"/>
    <xf numFmtId="0" fontId="151" fillId="7" borderId="19" applyNumberFormat="0" applyAlignment="0" applyProtection="0"/>
    <xf numFmtId="0" fontId="153" fillId="8" borderId="22" applyNumberFormat="0" applyAlignment="0" applyProtection="0"/>
    <xf numFmtId="0" fontId="155" fillId="0" borderId="0" applyNumberFormat="0" applyFill="0" applyBorder="0" applyAlignment="0" applyProtection="0"/>
    <xf numFmtId="0" fontId="146" fillId="3" borderId="0" applyNumberFormat="0" applyBorder="0" applyAlignment="0" applyProtection="0"/>
    <xf numFmtId="0" fontId="143" fillId="0" borderId="16" applyNumberFormat="0" applyFill="0" applyAlignment="0" applyProtection="0"/>
    <xf numFmtId="0" fontId="144" fillId="0" borderId="17" applyNumberFormat="0" applyFill="0" applyAlignment="0" applyProtection="0"/>
    <xf numFmtId="0" fontId="145" fillId="0" borderId="18" applyNumberFormat="0" applyFill="0" applyAlignment="0" applyProtection="0"/>
    <xf numFmtId="0" fontId="145" fillId="0" borderId="0" applyNumberFormat="0" applyFill="0" applyBorder="0" applyAlignment="0" applyProtection="0"/>
    <xf numFmtId="0" fontId="149" fillId="6" borderId="19" applyNumberFormat="0" applyAlignment="0" applyProtection="0"/>
    <xf numFmtId="0" fontId="152" fillId="0" borderId="21" applyNumberFormat="0" applyFill="0" applyAlignment="0" applyProtection="0"/>
    <xf numFmtId="0" fontId="148" fillId="5" borderId="0" applyNumberFormat="0" applyBorder="0" applyAlignment="0" applyProtection="0"/>
    <xf numFmtId="0" fontId="158" fillId="0" borderId="0"/>
    <xf numFmtId="0" fontId="158" fillId="0" borderId="0"/>
    <xf numFmtId="0" fontId="158" fillId="0" borderId="0"/>
    <xf numFmtId="0" fontId="150" fillId="7" borderId="20" applyNumberFormat="0" applyAlignment="0" applyProtection="0"/>
    <xf numFmtId="0" fontId="142" fillId="0" borderId="0" applyNumberFormat="0" applyFill="0" applyBorder="0" applyAlignment="0" applyProtection="0"/>
    <xf numFmtId="0" fontId="156" fillId="0" borderId="24" applyNumberFormat="0" applyFill="0" applyAlignment="0" applyProtection="0"/>
    <xf numFmtId="0" fontId="154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47" fillId="4" borderId="0" applyNumberFormat="0" applyBorder="0" applyAlignment="0" applyProtection="0"/>
    <xf numFmtId="0" fontId="146" fillId="3" borderId="0" applyNumberFormat="0" applyBorder="0" applyAlignment="0" applyProtection="0"/>
  </cellStyleXfs>
  <cellXfs count="91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64" fontId="0" fillId="0" borderId="0" xfId="0" applyNumberFormat="1">
      <alignment vertical="top"/>
    </xf>
    <xf numFmtId="0" fontId="0" fillId="0" borderId="0" xfId="0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0" fontId="8" fillId="0" borderId="6" xfId="0" applyFont="1" applyBorder="1">
      <alignment vertical="top"/>
    </xf>
    <xf numFmtId="0" fontId="8" fillId="0" borderId="32" xfId="0" applyFont="1" applyBorder="1">
      <alignment vertical="top"/>
    </xf>
    <xf numFmtId="0" fontId="8" fillId="0" borderId="11" xfId="0" applyFont="1" applyBorder="1">
      <alignment vertical="top"/>
    </xf>
    <xf numFmtId="0" fontId="6" fillId="0" borderId="0" xfId="0" applyFont="1" applyBorder="1">
      <alignment vertical="top"/>
    </xf>
    <xf numFmtId="0" fontId="5" fillId="0" borderId="0" xfId="0" applyFont="1" applyBorder="1">
      <alignment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>
      <alignment vertical="top"/>
    </xf>
    <xf numFmtId="14" fontId="0" fillId="0" borderId="0" xfId="0" applyNumberFormat="1">
      <alignment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0" fontId="0" fillId="0" borderId="13" xfId="0" applyBorder="1">
      <alignment vertical="top"/>
    </xf>
    <xf numFmtId="0" fontId="10" fillId="0" borderId="14" xfId="0" applyFont="1" applyBorder="1">
      <alignment vertical="top"/>
    </xf>
    <xf numFmtId="164" fontId="159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0" fontId="0" fillId="0" borderId="0" xfId="1" applyNumberFormat="1" applyFont="1" applyAlignment="1">
      <alignment vertical="top"/>
    </xf>
    <xf numFmtId="192" fontId="0" fillId="0" borderId="60" xfId="816" applyNumberFormat="1" applyFont="1" applyBorder="1" applyAlignment="1">
      <alignment vertical="top"/>
    </xf>
    <xf numFmtId="191" fontId="5" fillId="0" borderId="15" xfId="1" applyNumberFormat="1" applyFont="1" applyBorder="1" applyAlignment="1">
      <alignment vertical="top"/>
    </xf>
    <xf numFmtId="164" fontId="0" fillId="0" borderId="0" xfId="0" applyNumberFormat="1" applyFill="1" applyBorder="1">
      <alignment vertical="top"/>
    </xf>
    <xf numFmtId="0" fontId="0" fillId="0" borderId="61" xfId="0" applyBorder="1">
      <alignment vertical="top"/>
    </xf>
    <xf numFmtId="0" fontId="4" fillId="0" borderId="61" xfId="0" applyFont="1" applyBorder="1">
      <alignment vertical="top"/>
    </xf>
    <xf numFmtId="0" fontId="7" fillId="0" borderId="14" xfId="0" applyFont="1" applyFill="1" applyBorder="1">
      <alignment vertical="top"/>
    </xf>
    <xf numFmtId="190" fontId="5" fillId="0" borderId="13" xfId="1" applyNumberFormat="1" applyFont="1" applyBorder="1" applyAlignment="1">
      <alignment vertical="top"/>
    </xf>
    <xf numFmtId="190" fontId="5" fillId="0" borderId="14" xfId="1" applyNumberFormat="1" applyFont="1" applyBorder="1" applyAlignment="1">
      <alignment vertical="top"/>
    </xf>
    <xf numFmtId="190" fontId="5" fillId="0" borderId="15" xfId="1" applyNumberFormat="1" applyFont="1" applyBorder="1" applyAlignment="1">
      <alignment vertical="top"/>
    </xf>
    <xf numFmtId="166" fontId="0" fillId="0" borderId="60" xfId="0" applyNumberFormat="1" applyBorder="1">
      <alignment vertical="top"/>
    </xf>
    <xf numFmtId="191" fontId="5" fillId="0" borderId="13" xfId="1" applyNumberFormat="1" applyFont="1" applyBorder="1" applyAlignment="1">
      <alignment vertical="top"/>
    </xf>
    <xf numFmtId="191" fontId="5" fillId="0" borderId="14" xfId="1" applyNumberFormat="1" applyFont="1" applyBorder="1" applyAlignment="1">
      <alignment vertical="top"/>
    </xf>
    <xf numFmtId="166" fontId="5" fillId="0" borderId="13" xfId="1" applyNumberFormat="1" applyFont="1" applyBorder="1" applyAlignment="1">
      <alignment vertical="top"/>
    </xf>
    <xf numFmtId="166" fontId="5" fillId="0" borderId="14" xfId="1" applyNumberFormat="1" applyFont="1" applyBorder="1" applyAlignment="1">
      <alignment vertical="top"/>
    </xf>
    <xf numFmtId="166" fontId="5" fillId="0" borderId="15" xfId="1" applyNumberFormat="1" applyFont="1" applyBorder="1" applyAlignment="1">
      <alignment vertical="top"/>
    </xf>
    <xf numFmtId="0" fontId="0" fillId="90" borderId="0" xfId="0" applyFill="1">
      <alignment vertical="top"/>
    </xf>
    <xf numFmtId="0" fontId="0" fillId="90" borderId="60" xfId="0" applyFill="1" applyBorder="1">
      <alignment vertical="top"/>
    </xf>
    <xf numFmtId="10" fontId="147" fillId="4" borderId="60" xfId="817" applyNumberFormat="1" applyBorder="1" applyAlignment="1">
      <alignment vertical="top"/>
    </xf>
    <xf numFmtId="190" fontId="147" fillId="4" borderId="60" xfId="817" applyNumberFormat="1" applyBorder="1" applyAlignment="1">
      <alignment vertical="top"/>
    </xf>
    <xf numFmtId="0" fontId="147" fillId="4" borderId="60" xfId="817" applyBorder="1" applyAlignment="1">
      <alignment vertical="top"/>
    </xf>
    <xf numFmtId="193" fontId="147" fillId="4" borderId="60" xfId="817" applyNumberFormat="1" applyBorder="1" applyAlignment="1">
      <alignment vertical="top"/>
    </xf>
    <xf numFmtId="43" fontId="147" fillId="4" borderId="60" xfId="817" applyNumberFormat="1" applyBorder="1" applyAlignment="1">
      <alignment vertical="top"/>
    </xf>
    <xf numFmtId="10" fontId="147" fillId="4" borderId="0" xfId="817" applyNumberFormat="1" applyAlignment="1">
      <alignment vertical="top"/>
    </xf>
    <xf numFmtId="0" fontId="147" fillId="4" borderId="0" xfId="817" applyAlignment="1">
      <alignment vertical="top"/>
    </xf>
    <xf numFmtId="166" fontId="147" fillId="4" borderId="60" xfId="817" applyNumberFormat="1" applyBorder="1" applyAlignment="1">
      <alignment vertical="top"/>
    </xf>
    <xf numFmtId="166" fontId="147" fillId="4" borderId="0" xfId="817" applyNumberFormat="1" applyAlignment="1">
      <alignment vertical="top"/>
    </xf>
    <xf numFmtId="9" fontId="147" fillId="4" borderId="60" xfId="817" applyNumberFormat="1" applyBorder="1" applyAlignment="1">
      <alignment vertical="top"/>
    </xf>
    <xf numFmtId="0" fontId="4" fillId="0" borderId="61" xfId="0" applyFont="1" applyBorder="1" applyAlignment="1">
      <alignment horizontal="center" vertical="top"/>
    </xf>
    <xf numFmtId="0" fontId="7" fillId="0" borderId="32" xfId="0" applyFont="1" applyBorder="1">
      <alignment vertical="top"/>
    </xf>
    <xf numFmtId="0" fontId="4" fillId="0" borderId="0" xfId="0" applyFont="1" applyBorder="1">
      <alignment vertical="top"/>
    </xf>
    <xf numFmtId="0" fontId="4" fillId="0" borderId="0" xfId="0" applyFont="1" applyFill="1" applyBorder="1">
      <alignment vertical="top"/>
    </xf>
    <xf numFmtId="0" fontId="9" fillId="0" borderId="0" xfId="0" applyFont="1" applyBorder="1">
      <alignment vertical="top"/>
    </xf>
    <xf numFmtId="0" fontId="10" fillId="0" borderId="15" xfId="0" applyFont="1" applyBorder="1">
      <alignment vertical="top"/>
    </xf>
    <xf numFmtId="164" fontId="159" fillId="0" borderId="15" xfId="0" applyNumberFormat="1" applyFont="1" applyBorder="1">
      <alignment vertical="top"/>
    </xf>
    <xf numFmtId="166" fontId="146" fillId="3" borderId="60" xfId="818" applyNumberFormat="1" applyBorder="1" applyAlignment="1">
      <alignment vertical="top"/>
    </xf>
    <xf numFmtId="0" fontId="4" fillId="90" borderId="0" xfId="0" applyFont="1" applyFill="1">
      <alignment vertical="top"/>
    </xf>
    <xf numFmtId="0" fontId="0" fillId="90" borderId="0" xfId="0" applyFill="1" applyBorder="1">
      <alignment vertical="top"/>
    </xf>
    <xf numFmtId="0" fontId="4" fillId="90" borderId="0" xfId="0" applyFont="1" applyFill="1" applyBorder="1">
      <alignment vertical="top"/>
    </xf>
    <xf numFmtId="164" fontId="0" fillId="90" borderId="60" xfId="0" applyNumberFormat="1" applyFill="1" applyBorder="1">
      <alignment vertical="top"/>
    </xf>
    <xf numFmtId="0" fontId="4" fillId="90" borderId="60" xfId="0" applyFont="1" applyFill="1" applyBorder="1" applyAlignment="1">
      <alignment horizontal="center" vertical="top"/>
    </xf>
    <xf numFmtId="0" fontId="4" fillId="90" borderId="60" xfId="0" applyFont="1" applyFill="1" applyBorder="1">
      <alignment vertical="top"/>
    </xf>
  </cellXfs>
  <cellStyles count="819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" xfId="817" builtinId="27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" xfId="818" builtinId="26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Delta of EUR/USD over Strike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Delta_dnt!$A$28</c:f>
              <c:strCache>
                <c:ptCount val="1"/>
                <c:pt idx="0">
                  <c:v>stochVolCrossCorr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Delta_dnt!$B$28:$E$28</c:f>
              <c:numCache>
                <c:formatCode>0,000</c:formatCode>
                <c:ptCount val="4"/>
                <c:pt idx="0">
                  <c:v>-0.34633660906002794</c:v>
                </c:pt>
                <c:pt idx="1">
                  <c:v>-0.3182874550756557</c:v>
                </c:pt>
                <c:pt idx="2">
                  <c:v>-0.20198052289293664</c:v>
                </c:pt>
                <c:pt idx="3">
                  <c:v>-5.0817108998510156E-2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Delta_dnt!$A$29</c:f>
              <c:strCache>
                <c:ptCount val="1"/>
                <c:pt idx="0">
                  <c:v>MultiAsset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Delta_dnt!$B$29:$E$29</c:f>
              <c:numCache>
                <c:formatCode>0,000</c:formatCode>
                <c:ptCount val="4"/>
                <c:pt idx="0">
                  <c:v>-0.33518742762022463</c:v>
                </c:pt>
                <c:pt idx="1">
                  <c:v>-0.29719533095567163</c:v>
                </c:pt>
                <c:pt idx="2">
                  <c:v>-0.18367166221573294</c:v>
                </c:pt>
                <c:pt idx="3">
                  <c:v>-5.2300431775687599E-2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Delta_dnt!$A$30</c:f>
              <c:strCache>
                <c:ptCount val="1"/>
                <c:pt idx="0">
                  <c:v>CrossCorr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Delta_dnt!$B$30:$E$30</c:f>
              <c:numCache>
                <c:formatCode>0,000</c:formatCode>
                <c:ptCount val="4"/>
                <c:pt idx="0">
                  <c:v>-0.35583718588283253</c:v>
                </c:pt>
                <c:pt idx="1">
                  <c:v>-0.32472464194167638</c:v>
                </c:pt>
                <c:pt idx="2">
                  <c:v>-0.20769770099578658</c:v>
                </c:pt>
                <c:pt idx="3">
                  <c:v>-5.7494221859219374E-2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242048"/>
        <c:axId val="170321408"/>
      </c:lineChart>
      <c:catAx>
        <c:axId val="17024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321408"/>
        <c:crosses val="autoZero"/>
        <c:auto val="1"/>
        <c:lblAlgn val="ctr"/>
        <c:lblOffset val="100"/>
        <c:noMultiLvlLbl val="0"/>
      </c:catAx>
      <c:valAx>
        <c:axId val="170321408"/>
        <c:scaling>
          <c:orientation val="minMax"/>
        </c:scaling>
        <c:delete val="0"/>
        <c:axPos val="l"/>
        <c:majorGridlines/>
        <c:numFmt formatCode="#,##0.000" sourceLinked="0"/>
        <c:majorTickMark val="out"/>
        <c:minorTickMark val="none"/>
        <c:tickLblPos val="nextTo"/>
        <c:crossAx val="170242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Delta of GBP/USD over Strike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Delta_dnt!$A$34</c:f>
              <c:strCache>
                <c:ptCount val="1"/>
                <c:pt idx="0">
                  <c:v>stochVolCrossCorr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Delta_dnt!$B$34:$E$34</c:f>
              <c:numCache>
                <c:formatCode>0,000</c:formatCode>
                <c:ptCount val="4"/>
                <c:pt idx="0">
                  <c:v>0.43513055139838897</c:v>
                </c:pt>
                <c:pt idx="1">
                  <c:v>0.37277714918821714</c:v>
                </c:pt>
                <c:pt idx="2">
                  <c:v>0.22328291206461715</c:v>
                </c:pt>
                <c:pt idx="3">
                  <c:v>5.3090251557169316E-2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Delta_dnt!$A$35</c:f>
              <c:strCache>
                <c:ptCount val="1"/>
                <c:pt idx="0">
                  <c:v>MultiAsset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Delta_dnt!$B$35:$E$35</c:f>
              <c:numCache>
                <c:formatCode>0,000</c:formatCode>
                <c:ptCount val="4"/>
                <c:pt idx="0">
                  <c:v>0.41572337075173671</c:v>
                </c:pt>
                <c:pt idx="1">
                  <c:v>0.34229577363251229</c:v>
                </c:pt>
                <c:pt idx="2">
                  <c:v>0.20155850031494618</c:v>
                </c:pt>
                <c:pt idx="3">
                  <c:v>5.5751783233173736E-2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Delta_dnt!$A$36</c:f>
              <c:strCache>
                <c:ptCount val="1"/>
                <c:pt idx="0">
                  <c:v>CrossCorr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Delta_dnt!$B$36:$E$36</c:f>
              <c:numCache>
                <c:formatCode>0,000</c:formatCode>
                <c:ptCount val="4"/>
                <c:pt idx="0">
                  <c:v>0.43717866975171088</c:v>
                </c:pt>
                <c:pt idx="1">
                  <c:v>0.37068004716702058</c:v>
                </c:pt>
                <c:pt idx="2">
                  <c:v>0.22584872143995902</c:v>
                </c:pt>
                <c:pt idx="3">
                  <c:v>6.0938205219430781E-2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52512"/>
        <c:axId val="43154048"/>
      </c:lineChart>
      <c:catAx>
        <c:axId val="4315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154048"/>
        <c:crosses val="autoZero"/>
        <c:auto val="1"/>
        <c:lblAlgn val="ctr"/>
        <c:lblOffset val="100"/>
        <c:noMultiLvlLbl val="0"/>
      </c:catAx>
      <c:valAx>
        <c:axId val="43154048"/>
        <c:scaling>
          <c:orientation val="minMax"/>
        </c:scaling>
        <c:delete val="0"/>
        <c:axPos val="l"/>
        <c:majorGridlines/>
        <c:numFmt formatCode="#,##0.000" sourceLinked="0"/>
        <c:majorTickMark val="out"/>
        <c:minorTickMark val="none"/>
        <c:tickLblPos val="nextTo"/>
        <c:crossAx val="43152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58622718563849E-2"/>
          <c:y val="4.1925064618690999E-2"/>
          <c:w val="0.6688106468416436"/>
          <c:h val="0.916149870762618"/>
        </c:manualLayout>
      </c:layout>
      <c:scatterChart>
        <c:scatterStyle val="lineMarker"/>
        <c:varyColors val="0"/>
        <c:ser>
          <c:idx val="1"/>
          <c:order val="0"/>
          <c:tx>
            <c:strRef>
              <c:f>WorstOfBasket1Y!$F$38</c:f>
              <c:strCache>
                <c:ptCount val="1"/>
                <c:pt idx="0">
                  <c:v>LocalInCrossCorr100T</c:v>
                </c:pt>
              </c:strCache>
            </c:strRef>
          </c:tx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WorstOfBasket1Y!$F$60:$F$70</c:f>
              <c:numCache>
                <c:formatCode>0.00%</c:formatCode>
                <c:ptCount val="11"/>
                <c:pt idx="0">
                  <c:v>-2.6514890372700273E-4</c:v>
                </c:pt>
                <c:pt idx="1">
                  <c:v>-2.4985567211377457E-4</c:v>
                </c:pt>
                <c:pt idx="2">
                  <c:v>-2.3233830497808305E-4</c:v>
                </c:pt>
                <c:pt idx="3">
                  <c:v>-2.0549934871326447E-4</c:v>
                </c:pt>
                <c:pt idx="4">
                  <c:v>-1.8073122039533387E-4</c:v>
                </c:pt>
                <c:pt idx="5">
                  <c:v>-3.0781796069293162E-4</c:v>
                </c:pt>
                <c:pt idx="6">
                  <c:v>-1.0257158227227649E-4</c:v>
                </c:pt>
                <c:pt idx="7">
                  <c:v>-7.1556948272093624E-5</c:v>
                </c:pt>
                <c:pt idx="8">
                  <c:v>-4.0926341106486096E-5</c:v>
                </c:pt>
                <c:pt idx="9">
                  <c:v>-2.8628011677538871E-5</c:v>
                </c:pt>
                <c:pt idx="10">
                  <c:v>-1.2551168001800049E-5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WorstOfBasket1Y!$H$38</c:f>
              <c:strCache>
                <c:ptCount val="1"/>
                <c:pt idx="0">
                  <c:v>LocalInCrossCov100T</c:v>
                </c:pt>
              </c:strCache>
            </c:strRef>
          </c:tx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WorstOfBasket1Y!$H$60:$H$70</c:f>
              <c:numCache>
                <c:formatCode>0.00%</c:formatCode>
                <c:ptCount val="11"/>
                <c:pt idx="0">
                  <c:v>3.2963091112836462E-5</c:v>
                </c:pt>
                <c:pt idx="1">
                  <c:v>1.8346473636120242E-4</c:v>
                </c:pt>
                <c:pt idx="2">
                  <c:v>2.7672188268234449E-4</c:v>
                </c:pt>
                <c:pt idx="3">
                  <c:v>3.5445282665928085E-4</c:v>
                </c:pt>
                <c:pt idx="4">
                  <c:v>3.0689324090431985E-4</c:v>
                </c:pt>
                <c:pt idx="5">
                  <c:v>-6.2592562598403831E-5</c:v>
                </c:pt>
                <c:pt idx="6">
                  <c:v>-2.2131690792261908E-4</c:v>
                </c:pt>
                <c:pt idx="7">
                  <c:v>-3.2466031635390623E-4</c:v>
                </c:pt>
                <c:pt idx="8">
                  <c:v>-2.6690455214659038E-4</c:v>
                </c:pt>
                <c:pt idx="9">
                  <c:v>-1.7990501700692138E-4</c:v>
                </c:pt>
                <c:pt idx="10">
                  <c:v>-7.7004921107345681E-5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WorstOfBasket1Y!$I$38</c:f>
              <c:strCache>
                <c:ptCount val="1"/>
                <c:pt idx="0">
                  <c:v>LocalInCrossvola100T</c:v>
                </c:pt>
              </c:strCache>
            </c:strRef>
          </c:tx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WorstOfBasket1Y!$I$60:$I$70</c:f>
              <c:numCache>
                <c:formatCode>0.00%</c:formatCode>
                <c:ptCount val="11"/>
                <c:pt idx="0">
                  <c:v>-5.5999190372700569E-4</c:v>
                </c:pt>
                <c:pt idx="1">
                  <c:v>-6.8952367211377874E-4</c:v>
                </c:pt>
                <c:pt idx="2">
                  <c:v>-7.689673049780868E-4</c:v>
                </c:pt>
                <c:pt idx="3">
                  <c:v>-8.0755334871326911E-4</c:v>
                </c:pt>
                <c:pt idx="4">
                  <c:v>-7.0440022039533479E-4</c:v>
                </c:pt>
                <c:pt idx="5">
                  <c:v>-5.8111931107449229E-4</c:v>
                </c:pt>
                <c:pt idx="6">
                  <c:v>3.7690417727723885E-5</c:v>
                </c:pt>
                <c:pt idx="7">
                  <c:v>2.3187905172790619E-4</c:v>
                </c:pt>
                <c:pt idx="8">
                  <c:v>2.6827065889351389E-4</c:v>
                </c:pt>
                <c:pt idx="9">
                  <c:v>2.1621588118401623E-4</c:v>
                </c:pt>
                <c:pt idx="10">
                  <c:v>1.2904483199819994E-4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45504"/>
        <c:axId val="171119744"/>
      </c:scatterChart>
      <c:valAx>
        <c:axId val="170245504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71119744"/>
        <c:crosses val="autoZero"/>
        <c:crossBetween val="midCat"/>
      </c:valAx>
      <c:valAx>
        <c:axId val="1711197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02455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77671135502857"/>
          <c:y val="0.431715593910664"/>
          <c:w val="0.21922321968550382"/>
          <c:h val="0.2048527722630085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WorstOfBasket1Y!$E$38</c:f>
              <c:strCache>
                <c:ptCount val="1"/>
                <c:pt idx="0">
                  <c:v>MultiAsset55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WorstOfBasket1Y!$E$72:$E$82</c:f>
              <c:numCache>
                <c:formatCode>0.00%</c:formatCode>
                <c:ptCount val="11"/>
                <c:pt idx="0">
                  <c:v>5.4459853877041053E-3</c:v>
                </c:pt>
                <c:pt idx="1">
                  <c:v>9.2336396013833616E-3</c:v>
                </c:pt>
                <c:pt idx="2">
                  <c:v>1.3092864649660377E-2</c:v>
                </c:pt>
                <c:pt idx="3">
                  <c:v>2.1344690804850665E-2</c:v>
                </c:pt>
                <c:pt idx="4">
                  <c:v>2.6333104220395333E-2</c:v>
                </c:pt>
                <c:pt idx="5">
                  <c:v>1.5151372402281888E-2</c:v>
                </c:pt>
                <c:pt idx="6">
                  <c:v>6.2135855822722762E-3</c:v>
                </c:pt>
                <c:pt idx="7">
                  <c:v>2.9526949482720937E-3</c:v>
                </c:pt>
                <c:pt idx="8">
                  <c:v>1.043489341106486E-3</c:v>
                </c:pt>
                <c:pt idx="9">
                  <c:v>4.5976211881598381E-4</c:v>
                </c:pt>
                <c:pt idx="10">
                  <c:v>1.4112016800180006E-4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WorstOfBasket1Y!$F$38</c:f>
              <c:strCache>
                <c:ptCount val="1"/>
                <c:pt idx="0">
                  <c:v>LocalInCrossCorr100T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WorstOfBasket1Y!$F$72:$F$82</c:f>
              <c:numCache>
                <c:formatCode>0.00%</c:formatCode>
                <c:ptCount val="11"/>
                <c:pt idx="0">
                  <c:v>5.1808364839771026E-3</c:v>
                </c:pt>
                <c:pt idx="1">
                  <c:v>8.983783929269587E-3</c:v>
                </c:pt>
                <c:pt idx="2">
                  <c:v>1.2860526344682294E-2</c:v>
                </c:pt>
                <c:pt idx="3">
                  <c:v>2.11391914561374E-2</c:v>
                </c:pt>
                <c:pt idx="4">
                  <c:v>2.6152373E-2</c:v>
                </c:pt>
                <c:pt idx="5">
                  <c:v>1.4843554441588956E-2</c:v>
                </c:pt>
                <c:pt idx="6">
                  <c:v>6.1110139999999997E-3</c:v>
                </c:pt>
                <c:pt idx="7">
                  <c:v>2.8811380000000001E-3</c:v>
                </c:pt>
                <c:pt idx="8">
                  <c:v>1.0025629999999999E-3</c:v>
                </c:pt>
                <c:pt idx="9">
                  <c:v>4.3113410713844494E-4</c:v>
                </c:pt>
                <c:pt idx="10">
                  <c:v>1.2856900000000001E-4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WorstOfBasket1Y!$H$38</c:f>
              <c:strCache>
                <c:ptCount val="1"/>
                <c:pt idx="0">
                  <c:v>LocalInCrossCov100T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WorstOfBasket1Y!$H$72:$H$82</c:f>
              <c:numCache>
                <c:formatCode>0.00%</c:formatCode>
                <c:ptCount val="11"/>
                <c:pt idx="0">
                  <c:v>5.4789484788169418E-3</c:v>
                </c:pt>
                <c:pt idx="1">
                  <c:v>9.417104337744564E-3</c:v>
                </c:pt>
                <c:pt idx="2">
                  <c:v>1.3369586532342721E-2</c:v>
                </c:pt>
                <c:pt idx="3">
                  <c:v>2.1699143631509946E-2</c:v>
                </c:pt>
                <c:pt idx="4">
                  <c:v>2.6639997461299653E-2</c:v>
                </c:pt>
                <c:pt idx="5">
                  <c:v>1.5088779839683484E-2</c:v>
                </c:pt>
                <c:pt idx="6">
                  <c:v>5.9922686743496571E-3</c:v>
                </c:pt>
                <c:pt idx="7">
                  <c:v>2.6280346319181875E-3</c:v>
                </c:pt>
                <c:pt idx="8">
                  <c:v>7.7658478895989565E-4</c:v>
                </c:pt>
                <c:pt idx="9">
                  <c:v>2.7985710180906243E-4</c:v>
                </c:pt>
                <c:pt idx="10">
                  <c:v>6.4115246894454376E-5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WorstOfBasket1Y!$I$38</c:f>
              <c:strCache>
                <c:ptCount val="1"/>
                <c:pt idx="0">
                  <c:v>LocalInCrossvola100T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WorstOfBasket1Y!$I$72:$I$82</c:f>
              <c:numCache>
                <c:formatCode>0.00%</c:formatCode>
                <c:ptCount val="11"/>
                <c:pt idx="0">
                  <c:v>4.8859934839770996E-3</c:v>
                </c:pt>
                <c:pt idx="1">
                  <c:v>8.5441159292695829E-3</c:v>
                </c:pt>
                <c:pt idx="2">
                  <c:v>1.232389734468229E-2</c:v>
                </c:pt>
                <c:pt idx="3">
                  <c:v>2.0537137456137396E-2</c:v>
                </c:pt>
                <c:pt idx="4">
                  <c:v>2.5628703999999999E-2</c:v>
                </c:pt>
                <c:pt idx="5">
                  <c:v>1.4570253091207396E-2</c:v>
                </c:pt>
                <c:pt idx="6">
                  <c:v>6.2512760000000001E-3</c:v>
                </c:pt>
                <c:pt idx="7">
                  <c:v>3.1845739999999999E-3</c:v>
                </c:pt>
                <c:pt idx="8">
                  <c:v>1.3117599999999999E-3</c:v>
                </c:pt>
                <c:pt idx="9">
                  <c:v>6.7597800000000004E-4</c:v>
                </c:pt>
                <c:pt idx="10">
                  <c:v>2.70165E-4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64224"/>
        <c:axId val="124565760"/>
      </c:scatterChart>
      <c:valAx>
        <c:axId val="124564224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24565760"/>
        <c:crosses val="autoZero"/>
        <c:crossBetween val="midCat"/>
      </c:valAx>
      <c:valAx>
        <c:axId val="1245657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24564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39</xdr:row>
      <xdr:rowOff>3810</xdr:rowOff>
    </xdr:from>
    <xdr:to>
      <xdr:col>5</xdr:col>
      <xdr:colOff>60960</xdr:colOff>
      <xdr:row>54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236220</xdr:colOff>
      <xdr:row>39</xdr:row>
      <xdr:rowOff>7620</xdr:rowOff>
    </xdr:from>
    <xdr:to>
      <xdr:col>11</xdr:col>
      <xdr:colOff>312420</xdr:colOff>
      <xdr:row>54</xdr:row>
      <xdr:rowOff>121920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879764</xdr:colOff>
      <xdr:row>51</xdr:row>
      <xdr:rowOff>62345</xdr:rowOff>
    </xdr:from>
    <xdr:to>
      <xdr:col>11</xdr:col>
      <xdr:colOff>2237509</xdr:colOff>
      <xdr:row>70</xdr:row>
      <xdr:rowOff>135082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671945</xdr:colOff>
      <xdr:row>70</xdr:row>
      <xdr:rowOff>45026</xdr:rowOff>
    </xdr:from>
    <xdr:to>
      <xdr:col>11</xdr:col>
      <xdr:colOff>1039091</xdr:colOff>
      <xdr:row>89</xdr:row>
      <xdr:rowOff>117762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StochCorr_vSab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_vSab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Date"/>
      <sheetName val="VolSurface_EURUSD"/>
      <sheetName val="VolSurface_GBPUSD"/>
      <sheetName val="VolSurface_EURGBP"/>
      <sheetName val="Vanillas"/>
      <sheetName val="VanillasCross"/>
      <sheetName val="VisualizationLocalCorr"/>
      <sheetName val="Simulation"/>
      <sheetName val="Sheet1"/>
    </sheetNames>
    <sheetDataSet>
      <sheetData sheetId="0">
        <row r="5">
          <cell r="D5" t="str">
            <v>obj_00000#0001</v>
          </cell>
        </row>
      </sheetData>
      <sheetData sheetId="1">
        <row r="8">
          <cell r="Q8">
            <v>0.99353544955456108</v>
          </cell>
        </row>
      </sheetData>
      <sheetData sheetId="2">
        <row r="8">
          <cell r="Q8">
            <v>0.99062800543374674</v>
          </cell>
        </row>
      </sheetData>
      <sheetData sheetId="3">
        <row r="8">
          <cell r="Q8">
            <v>0.9917720444765119</v>
          </cell>
        </row>
      </sheetData>
      <sheetData sheetId="4">
        <row r="5">
          <cell r="K5" t="str">
            <v>obj_00660#0001</v>
          </cell>
        </row>
      </sheetData>
      <sheetData sheetId="5">
        <row r="5">
          <cell r="K5" t="str">
            <v>obj_00666#0001</v>
          </cell>
        </row>
        <row r="9">
          <cell r="P9">
            <v>0.87151206299808792</v>
          </cell>
          <cell r="Q9">
            <v>0.90216284644338041</v>
          </cell>
          <cell r="R9">
            <v>0.92234769785879311</v>
          </cell>
          <cell r="S9">
            <v>0.95081286797024822</v>
          </cell>
          <cell r="T9">
            <v>0.97294871335629129</v>
          </cell>
          <cell r="U9">
            <v>1</v>
          </cell>
          <cell r="V9">
            <v>1.0371120792715558</v>
          </cell>
          <cell r="W9">
            <v>1.0668476834085139</v>
          </cell>
          <cell r="X9">
            <v>1.1095919855494891</v>
          </cell>
          <cell r="Y9">
            <v>1.1457807621080653</v>
          </cell>
          <cell r="Z9">
            <v>1.203642429536993</v>
          </cell>
        </row>
      </sheetData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Date"/>
      <sheetName val="VolSurface_EURUSD"/>
      <sheetName val="VolSurface_GBPUSD"/>
      <sheetName val="VolSurface_EURGBP"/>
      <sheetName val="Vanillas"/>
      <sheetName val="VanillasCross"/>
      <sheetName val="VisualizationLocalCorr"/>
      <sheetName val="Simulation"/>
      <sheetName val="InterpolatedSurface"/>
    </sheetNames>
    <sheetDataSet>
      <sheetData sheetId="0" refreshError="1"/>
      <sheetData sheetId="1">
        <row r="7">
          <cell r="Q7">
            <v>0.99353544955456108</v>
          </cell>
        </row>
      </sheetData>
      <sheetData sheetId="2">
        <row r="7">
          <cell r="Q7">
            <v>0.99062800543374674</v>
          </cell>
        </row>
      </sheetData>
      <sheetData sheetId="3">
        <row r="7">
          <cell r="Q7">
            <v>0.9917720444765119</v>
          </cell>
        </row>
      </sheetData>
      <sheetData sheetId="4">
        <row r="4">
          <cell r="D4" t="str">
            <v>obj_00397#0012</v>
          </cell>
        </row>
      </sheetData>
      <sheetData sheetId="5">
        <row r="4">
          <cell r="D4" t="str">
            <v>obj_003a7#0012</v>
          </cell>
        </row>
        <row r="63">
          <cell r="D63" t="str">
            <v>obj_003b8#0013</v>
          </cell>
        </row>
      </sheetData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8"/>
  <cols>
    <col min="1" max="1" width="12" bestFit="1" customWidth="1"/>
    <col min="2" max="2" width="9.88671875" bestFit="1" customWidth="1"/>
  </cols>
  <sheetData>
    <row r="1" spans="1:2">
      <c r="A1" t="s">
        <v>4</v>
      </c>
      <c r="B1" s="29">
        <v>43018</v>
      </c>
    </row>
    <row r="2" spans="1:2">
      <c r="A2" t="s">
        <v>77</v>
      </c>
      <c r="B2" t="str">
        <f>[4]VanillasCross!$D$63</f>
        <v>obj_003b8#0013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31" workbookViewId="0">
      <selection activeCell="P44" sqref="P44"/>
    </sheetView>
  </sheetViews>
  <sheetFormatPr defaultRowHeight="13.8"/>
  <cols>
    <col min="1" max="1" width="15.44140625" style="65" bestFit="1" customWidth="1"/>
    <col min="2" max="2" width="10" style="65" bestFit="1" customWidth="1"/>
    <col min="3" max="3" width="16" style="65" bestFit="1" customWidth="1"/>
    <col min="4" max="4" width="16.21875" style="65" bestFit="1" customWidth="1"/>
    <col min="5" max="5" width="10" style="65" bestFit="1" customWidth="1"/>
    <col min="6" max="6" width="14.109375" style="65" customWidth="1"/>
    <col min="7" max="7" width="8.88671875" style="65"/>
    <col min="8" max="8" width="15.88671875" style="65" bestFit="1" customWidth="1"/>
    <col min="9" max="16384" width="8.88671875" style="65"/>
  </cols>
  <sheetData>
    <row r="1" spans="1:13">
      <c r="A1" s="87" t="s">
        <v>89</v>
      </c>
      <c r="B1" s="86"/>
      <c r="C1" s="86"/>
      <c r="F1" s="86"/>
      <c r="G1" s="86"/>
      <c r="H1" s="86"/>
      <c r="K1" s="86"/>
      <c r="L1" s="86"/>
      <c r="M1" s="86"/>
    </row>
    <row r="3" spans="1:13">
      <c r="A3" s="85" t="s">
        <v>85</v>
      </c>
      <c r="D3" s="85" t="s">
        <v>86</v>
      </c>
    </row>
    <row r="4" spans="1:13">
      <c r="A4" s="65" t="s">
        <v>82</v>
      </c>
      <c r="B4" s="65" t="s">
        <v>83</v>
      </c>
      <c r="C4" s="65" t="s">
        <v>84</v>
      </c>
      <c r="D4" s="65" t="s">
        <v>82</v>
      </c>
      <c r="E4" s="65" t="s">
        <v>83</v>
      </c>
      <c r="F4" s="65" t="s">
        <v>84</v>
      </c>
    </row>
    <row r="5" spans="1:13">
      <c r="A5" s="65">
        <v>8.2981018956079719E-2</v>
      </c>
      <c r="B5" s="65">
        <v>8.2180379668456982E-2</v>
      </c>
      <c r="C5" s="65">
        <v>8.2900889993428262E-2</v>
      </c>
      <c r="D5" s="65">
        <v>7.605428677487916E-2</v>
      </c>
      <c r="E5" s="65">
        <v>7.5476631116052489E-2</v>
      </c>
      <c r="F5" s="65">
        <v>7.5784146275771611E-2</v>
      </c>
    </row>
    <row r="6" spans="1:13">
      <c r="A6" s="65">
        <v>4.796042784429163E-2</v>
      </c>
      <c r="B6" s="65">
        <v>4.7147740961058213E-2</v>
      </c>
      <c r="C6" s="65">
        <v>4.7951770089479789E-2</v>
      </c>
      <c r="D6" s="65">
        <v>4.1594678742778515E-2</v>
      </c>
      <c r="E6" s="65">
        <v>4.120383434194478E-2</v>
      </c>
      <c r="F6" s="65">
        <v>4.1457277250646261E-2</v>
      </c>
    </row>
    <row r="7" spans="1:13">
      <c r="A7" s="65">
        <v>1.9728830502620212E-2</v>
      </c>
      <c r="B7" s="65">
        <v>1.9423708350440536E-2</v>
      </c>
      <c r="C7" s="65">
        <v>1.9726258768576092E-2</v>
      </c>
      <c r="D7" s="65">
        <v>1.5689220044761479E-2</v>
      </c>
      <c r="E7" s="65">
        <v>1.5750275106125877E-2</v>
      </c>
      <c r="F7" s="65">
        <v>1.557230474866036E-2</v>
      </c>
    </row>
    <row r="8" spans="1:13">
      <c r="A8" s="65">
        <v>3.7806994041693267E-3</v>
      </c>
      <c r="B8" s="65">
        <v>3.8907990341823071E-3</v>
      </c>
      <c r="C8" s="65">
        <v>3.8308764061391548E-3</v>
      </c>
      <c r="D8" s="65">
        <v>2.7643572241991235E-3</v>
      </c>
      <c r="E8" s="65">
        <v>2.844790398668555E-3</v>
      </c>
      <c r="F8" s="65">
        <v>2.6809919689547673E-3</v>
      </c>
    </row>
    <row r="10" spans="1:13">
      <c r="A10" s="85" t="s">
        <v>87</v>
      </c>
      <c r="D10" s="85" t="s">
        <v>88</v>
      </c>
    </row>
    <row r="11" spans="1:13">
      <c r="A11" s="65" t="s">
        <v>82</v>
      </c>
      <c r="B11" s="65" t="s">
        <v>83</v>
      </c>
      <c r="C11" s="65" t="s">
        <v>84</v>
      </c>
      <c r="D11" s="65" t="s">
        <v>82</v>
      </c>
      <c r="E11" s="65" t="s">
        <v>83</v>
      </c>
      <c r="F11" s="65" t="s">
        <v>84</v>
      </c>
    </row>
    <row r="12" spans="1:13">
      <c r="A12" s="65">
        <v>7.5207166452188057E-2</v>
      </c>
      <c r="B12" s="65">
        <v>7.4647518601088411E-2</v>
      </c>
      <c r="C12" s="65">
        <v>7.4985928598813881E-2</v>
      </c>
      <c r="D12" s="65">
        <v>8.3909777480155837E-2</v>
      </c>
      <c r="E12" s="65">
        <v>8.2961986016123146E-2</v>
      </c>
      <c r="F12" s="65">
        <v>8.3729501993848099E-2</v>
      </c>
    </row>
    <row r="13" spans="1:13">
      <c r="A13" s="65">
        <v>4.1033352144955702E-2</v>
      </c>
      <c r="B13" s="65">
        <v>4.0735252286037839E-2</v>
      </c>
      <c r="C13" s="65">
        <v>4.1008966065675376E-2</v>
      </c>
      <c r="D13" s="65">
        <v>4.8488895128720046E-2</v>
      </c>
      <c r="E13" s="65">
        <v>4.7581167758688085E-2</v>
      </c>
      <c r="F13" s="65">
        <v>4.8422567009015788E-2</v>
      </c>
    </row>
    <row r="14" spans="1:13">
      <c r="A14" s="65">
        <v>1.5532797679217768E-2</v>
      </c>
      <c r="B14" s="65">
        <v>1.5561044623213852E-2</v>
      </c>
      <c r="C14" s="65">
        <v>1.5398487623937529E-2</v>
      </c>
      <c r="D14" s="65">
        <v>1.9998455920510111E-2</v>
      </c>
      <c r="E14" s="65">
        <v>1.9592214629512775E-2</v>
      </c>
      <c r="F14" s="65">
        <v>1.9915462052736709E-2</v>
      </c>
    </row>
    <row r="15" spans="1:13">
      <c r="A15" s="65">
        <v>2.7816235718402592E-3</v>
      </c>
      <c r="B15" s="65">
        <v>2.8059668280195522E-3</v>
      </c>
      <c r="C15" s="65">
        <v>2.6504881035747884E-3</v>
      </c>
      <c r="D15" s="65">
        <v>3.8434286029836455E-3</v>
      </c>
      <c r="E15" s="65">
        <v>3.921002492683027E-3</v>
      </c>
      <c r="F15" s="65">
        <v>3.869252207963404E-3</v>
      </c>
    </row>
    <row r="17" spans="1:5">
      <c r="A17" s="85" t="s">
        <v>76</v>
      </c>
    </row>
    <row r="18" spans="1:5">
      <c r="A18" s="65" t="s">
        <v>82</v>
      </c>
      <c r="B18" s="65" t="s">
        <v>83</v>
      </c>
      <c r="C18" s="65" t="s">
        <v>84</v>
      </c>
    </row>
    <row r="19" spans="1:5">
      <c r="A19" s="65">
        <v>8.0186895234828456E-2</v>
      </c>
      <c r="B19" s="65">
        <v>7.959786877055787E-2</v>
      </c>
      <c r="C19" s="65">
        <v>7.975163289484849E-2</v>
      </c>
    </row>
    <row r="20" spans="1:5">
      <c r="A20" s="65">
        <v>4.5163055277528168E-2</v>
      </c>
      <c r="B20" s="65">
        <v>4.4605352676109024E-2</v>
      </c>
      <c r="C20" s="65">
        <v>4.4892379963968637E-2</v>
      </c>
    </row>
    <row r="21" spans="1:5">
      <c r="A21" s="65">
        <v>1.7830402085440303E-2</v>
      </c>
      <c r="B21" s="65">
        <v>1.7738591436093659E-2</v>
      </c>
      <c r="C21" s="65">
        <v>1.7640825473350812E-2</v>
      </c>
    </row>
    <row r="22" spans="1:5">
      <c r="A22" s="65">
        <v>3.2797049772953441E-3</v>
      </c>
      <c r="B22" s="65">
        <v>3.3865954303112168E-3</v>
      </c>
      <c r="C22" s="65">
        <v>3.2038722620749255E-3</v>
      </c>
    </row>
    <row r="24" spans="1:5">
      <c r="A24" s="85" t="s">
        <v>90</v>
      </c>
    </row>
    <row r="26" spans="1:5">
      <c r="A26" s="66"/>
      <c r="B26" s="89" t="s">
        <v>94</v>
      </c>
      <c r="C26" s="89"/>
      <c r="D26" s="89"/>
      <c r="E26" s="89"/>
    </row>
    <row r="27" spans="1:5">
      <c r="A27" s="66"/>
      <c r="B27" s="66">
        <v>1.1000000000000001</v>
      </c>
      <c r="C27" s="66">
        <v>1.05</v>
      </c>
      <c r="D27" s="66">
        <v>1</v>
      </c>
      <c r="E27" s="66">
        <v>0.95</v>
      </c>
    </row>
    <row r="28" spans="1:5">
      <c r="A28" s="90" t="s">
        <v>91</v>
      </c>
      <c r="B28" s="88">
        <f t="array" ref="B28:E30">TRANSPOSE((D5:F8-A5:C8)/0.02)</f>
        <v>-0.34633660906002794</v>
      </c>
      <c r="C28" s="88">
        <v>-0.3182874550756557</v>
      </c>
      <c r="D28" s="88">
        <v>-0.20198052289293664</v>
      </c>
      <c r="E28" s="88">
        <v>-5.0817108998510156E-2</v>
      </c>
    </row>
    <row r="29" spans="1:5">
      <c r="A29" s="90" t="s">
        <v>93</v>
      </c>
      <c r="B29" s="88">
        <v>-0.33518742762022463</v>
      </c>
      <c r="C29" s="88">
        <v>-0.29719533095567163</v>
      </c>
      <c r="D29" s="88">
        <v>-0.18367166221573294</v>
      </c>
      <c r="E29" s="88">
        <v>-5.2300431775687599E-2</v>
      </c>
    </row>
    <row r="30" spans="1:5">
      <c r="A30" s="90" t="s">
        <v>92</v>
      </c>
      <c r="B30" s="88">
        <v>-0.35583718588283253</v>
      </c>
      <c r="C30" s="88">
        <v>-0.32472464194167638</v>
      </c>
      <c r="D30" s="88">
        <v>-0.20769770099578658</v>
      </c>
      <c r="E30" s="88">
        <v>-5.7494221859219374E-2</v>
      </c>
    </row>
    <row r="32" spans="1:5">
      <c r="A32" s="66"/>
      <c r="B32" s="89" t="s">
        <v>95</v>
      </c>
      <c r="C32" s="89"/>
      <c r="D32" s="89"/>
      <c r="E32" s="89"/>
    </row>
    <row r="33" spans="1:5">
      <c r="A33" s="66"/>
      <c r="B33" s="66">
        <v>1.1000000000000001</v>
      </c>
      <c r="C33" s="66">
        <v>1.05</v>
      </c>
      <c r="D33" s="66">
        <v>1</v>
      </c>
      <c r="E33" s="66">
        <v>0.95</v>
      </c>
    </row>
    <row r="34" spans="1:5">
      <c r="A34" s="90" t="s">
        <v>91</v>
      </c>
      <c r="B34" s="88">
        <f t="array" ref="B34:E36">TRANSPOSE((D12:F15-A12:C15)/0.02)</f>
        <v>0.43513055139838897</v>
      </c>
      <c r="C34" s="88">
        <v>0.37277714918821714</v>
      </c>
      <c r="D34" s="88">
        <v>0.22328291206461715</v>
      </c>
      <c r="E34" s="88">
        <v>5.3090251557169316E-2</v>
      </c>
    </row>
    <row r="35" spans="1:5">
      <c r="A35" s="90" t="s">
        <v>93</v>
      </c>
      <c r="B35" s="88">
        <v>0.41572337075173671</v>
      </c>
      <c r="C35" s="88">
        <v>0.34229577363251229</v>
      </c>
      <c r="D35" s="88">
        <v>0.20155850031494618</v>
      </c>
      <c r="E35" s="88">
        <v>5.5751783233173736E-2</v>
      </c>
    </row>
    <row r="36" spans="1:5">
      <c r="A36" s="90" t="s">
        <v>92</v>
      </c>
      <c r="B36" s="88">
        <v>0.43717866975171088</v>
      </c>
      <c r="C36" s="88">
        <v>0.37068004716702058</v>
      </c>
      <c r="D36" s="88">
        <v>0.22584872143995902</v>
      </c>
      <c r="E36" s="88">
        <v>6.0938205219430781E-2</v>
      </c>
    </row>
  </sheetData>
  <mergeCells count="2">
    <mergeCell ref="B26:E26"/>
    <mergeCell ref="B32:E3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5"/>
  <sheetViews>
    <sheetView showGridLines="0" topLeftCell="A5" zoomScale="110" zoomScaleNormal="110" workbookViewId="0">
      <selection activeCell="C56" sqref="C56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3">
      <c r="B2" s="1"/>
      <c r="C2" s="2"/>
      <c r="D2" s="3">
        <f>Config!B1</f>
        <v>43018</v>
      </c>
    </row>
    <row r="4" spans="2:13">
      <c r="B4" s="7" t="s">
        <v>0</v>
      </c>
      <c r="C4" s="7" t="s">
        <v>1</v>
      </c>
      <c r="E4" s="7" t="s">
        <v>2</v>
      </c>
      <c r="F4" s="14" t="s">
        <v>3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2:13">
      <c r="B5" s="8" t="s">
        <v>5</v>
      </c>
      <c r="C5" s="9" t="str">
        <f>_xll.qlRealMCAsset(,,B5)</f>
        <v>obj_003b9#0012</v>
      </c>
      <c r="E5" s="30">
        <f>_xll.qlCalendarAdvance("Target",D2,"3m")</f>
        <v>43110</v>
      </c>
      <c r="F5" s="31" t="str">
        <f>TEXT(E5,"[$-900]TTMMMJJJ")</f>
        <v>10Jan2018</v>
      </c>
      <c r="G5" s="10" t="str">
        <f>"B = Cache(Min(EURUSD("&amp;F5&amp;"),GBPUSD("&amp;F5&amp;")))"</f>
        <v>B = Cache(Min(EURUSD(10Jan2018),GBPUSD(10Jan2018)))</v>
      </c>
      <c r="H5" s="10" t="s">
        <v>15</v>
      </c>
      <c r="I5" s="10" t="s">
        <v>16</v>
      </c>
      <c r="J5" s="10" t="s">
        <v>17</v>
      </c>
      <c r="K5" s="10" t="s">
        <v>18</v>
      </c>
      <c r="L5" s="10" t="str">
        <f>"Cpn"&amp;F5&amp;" = Pay(C,"&amp;F5&amp;")"</f>
        <v>Cpn10Jan2018 = Pay(C,10Jan2018)</v>
      </c>
      <c r="M5" s="10" t="str">
        <f>"Red"&amp;F5&amp;" = Pay(0,"&amp;F5&amp;")"</f>
        <v>Red10Jan2018 = Pay(0,10Jan2018)</v>
      </c>
    </row>
    <row r="6" spans="2:13">
      <c r="B6" s="10" t="s">
        <v>6</v>
      </c>
      <c r="C6" s="11" t="str">
        <f>_xll.qlRealMCAsset(,,B6)</f>
        <v>obj_003ba#0012</v>
      </c>
      <c r="E6" s="30">
        <f>_xll.qlCalendarAdvance("Target",E5,"3m")</f>
        <v>43200</v>
      </c>
      <c r="F6" s="33" t="str">
        <f>TEXT(E6,"[$-900]TTMMMJJJ")</f>
        <v>10Apr2018</v>
      </c>
      <c r="G6" s="10" t="str">
        <f>"B = Cache(Min(EURUSD("&amp;F6&amp;"),GBPUSD("&amp;F6&amp;")))"</f>
        <v>B = Cache(Min(EURUSD(10Apr2018),GBPUSD(10Apr2018)))</v>
      </c>
      <c r="H6" s="10" t="s">
        <v>15</v>
      </c>
      <c r="I6" s="10" t="s">
        <v>16</v>
      </c>
      <c r="J6" s="10" t="s">
        <v>17</v>
      </c>
      <c r="K6" s="10" t="s">
        <v>18</v>
      </c>
      <c r="L6" s="10" t="str">
        <f>"Cpn"&amp;F6&amp;" = Pay(C,"&amp;F6&amp;")"</f>
        <v>Cpn10Apr2018 = Pay(C,10Apr2018)</v>
      </c>
      <c r="M6" s="10" t="str">
        <f>"Red"&amp;F6&amp;" = Pay(0,"&amp;F6&amp;")"</f>
        <v>Red10Apr2018 = Pay(0,10Apr2018)</v>
      </c>
    </row>
    <row r="7" spans="2:13">
      <c r="B7" s="10" t="s">
        <v>19</v>
      </c>
      <c r="C7" s="11" t="str">
        <f>_xll.qlRealMCBasket(,C5:C6,{0,1},TRUE)</f>
        <v>obj_003bb#0012</v>
      </c>
      <c r="E7" s="30">
        <f>_xll.qlCalendarAdvance("Target",E6,"3m")</f>
        <v>43291</v>
      </c>
      <c r="F7" s="33" t="str">
        <f>TEXT(E7,"[$-900]TTMMMJJJ")</f>
        <v>10Jul2018</v>
      </c>
      <c r="G7" s="10" t="str">
        <f>"B = Cache(Min(EURUSD("&amp;F7&amp;"),GBPUSD("&amp;F7&amp;")))"</f>
        <v>B = Cache(Min(EURUSD(10Jul2018),GBPUSD(10Jul2018)))</v>
      </c>
      <c r="H7" s="10" t="s">
        <v>15</v>
      </c>
      <c r="I7" s="10" t="s">
        <v>16</v>
      </c>
      <c r="J7" s="10" t="s">
        <v>17</v>
      </c>
      <c r="K7" s="10" t="s">
        <v>18</v>
      </c>
      <c r="L7" s="10" t="str">
        <f>"Cpn"&amp;F7&amp;" = Pay(C,"&amp;F7&amp;")"</f>
        <v>Cpn10Jul2018 = Pay(C,10Jul2018)</v>
      </c>
      <c r="M7" s="10" t="str">
        <f>"Red"&amp;F7&amp;" = Pay(0,"&amp;F7&amp;")"</f>
        <v>Red10Jul2018 = Pay(0,10Jul2018)</v>
      </c>
    </row>
    <row r="8" spans="2:13">
      <c r="B8" s="10" t="s">
        <v>20</v>
      </c>
      <c r="C8" s="11" t="str">
        <f>_xll.qlRealMCFixedAmount(,0)</f>
        <v>obj_003bc#0012</v>
      </c>
      <c r="E8" s="30">
        <f>_xll.qlCalendarAdvance("Target",E7,"3m")</f>
        <v>43383</v>
      </c>
      <c r="F8" s="35" t="str">
        <f>TEXT(E8,"[$-900]TTMMMJJJ")</f>
        <v>10Oct2018</v>
      </c>
      <c r="G8" s="10" t="str">
        <f>"B = Cache(Min(EURUSD("&amp;F8&amp;"),GBPUSD("&amp;F8&amp;")))"</f>
        <v>B = Cache(Min(EURUSD(10Oct2018),GBPUSD(10Oct2018)))</v>
      </c>
      <c r="H8" s="12" t="s">
        <v>15</v>
      </c>
      <c r="I8" s="12" t="s">
        <v>16</v>
      </c>
      <c r="J8" s="12" t="s">
        <v>17</v>
      </c>
      <c r="K8" s="12" t="s">
        <v>18</v>
      </c>
      <c r="L8" s="10" t="str">
        <f>"Cpn"&amp;F8&amp;" = Pay(C,"&amp;F8&amp;")"</f>
        <v>Cpn10Oct2018 = Pay(C,10Oct2018)</v>
      </c>
      <c r="M8" s="10" t="str">
        <f>"Red"&amp;F8&amp;" = Pay(0,"&amp;F8&amp;")"</f>
        <v>Red10Oct2018 = Pay(0,10Oct2018)</v>
      </c>
    </row>
    <row r="9" spans="2:13">
      <c r="B9" s="10" t="s">
        <v>9</v>
      </c>
      <c r="C9" s="11" t="str">
        <f>_xll.qlRealMCFixedAmount(,0.02)</f>
        <v>obj_003bd#0012</v>
      </c>
      <c r="E9" s="4" t="s">
        <v>21</v>
      </c>
      <c r="F9" s="15"/>
      <c r="G9" s="36" t="str">
        <f>"R = (1-AutoCalled)*Max(B-callStrike,0)"</f>
        <v>R = (1-AutoCalled)*Max(B-callStrike,0)</v>
      </c>
      <c r="H9" s="37"/>
      <c r="I9" s="37"/>
      <c r="J9" s="37"/>
      <c r="K9" s="37"/>
      <c r="L9" s="37"/>
      <c r="M9" s="38"/>
    </row>
    <row r="10" spans="2:13">
      <c r="B10" s="10" t="s">
        <v>23</v>
      </c>
      <c r="C10" s="11" t="str">
        <f>_xll.qlRealMCFixedAmount(,10)</f>
        <v>obj_003be#0012</v>
      </c>
      <c r="E10" s="16"/>
      <c r="F10" s="17"/>
      <c r="G10" s="39" t="str">
        <f>"FinalRed = Pay(R,"&amp;F8&amp;")"</f>
        <v>FinalRed = Pay(R,10Oct2018)</v>
      </c>
      <c r="H10" s="40"/>
      <c r="I10" s="40"/>
      <c r="J10" s="40"/>
      <c r="K10" s="40"/>
      <c r="L10" s="40"/>
      <c r="M10" s="41"/>
    </row>
    <row r="11" spans="2:13">
      <c r="B11" s="10" t="s">
        <v>11</v>
      </c>
      <c r="C11" s="11" t="str">
        <f>_xll.qlRealMCFixedAmount(,1.01)</f>
        <v>obj_003bf#0012</v>
      </c>
    </row>
    <row r="12" spans="2:13">
      <c r="B12" s="10" t="s">
        <v>24</v>
      </c>
      <c r="C12" s="11" t="str">
        <f>_xll.qlRealMCFixedAmount(,0.6)</f>
        <v>obj_003c0#0012</v>
      </c>
    </row>
    <row r="13" spans="2:13">
      <c r="B13" s="10" t="s">
        <v>25</v>
      </c>
      <c r="C13" s="11" t="str">
        <f>_xll.qlRealMCFixedAmount(,1)</f>
        <v>obj_003c1#0012</v>
      </c>
    </row>
    <row r="14" spans="2:13">
      <c r="B14" s="10" t="s">
        <v>26</v>
      </c>
      <c r="C14" s="11" t="str">
        <f>_xll.qlRealMCFixedAmount(,0.3)</f>
        <v>obj_003c2#0012</v>
      </c>
      <c r="F14" s="5"/>
    </row>
    <row r="15" spans="2:13">
      <c r="B15" s="10" t="s">
        <v>27</v>
      </c>
      <c r="C15" s="11" t="str">
        <f>_xll.qlRealMCFixedAmount(,1)</f>
        <v>obj_003c3#0012</v>
      </c>
    </row>
    <row r="16" spans="2:13">
      <c r="B16" s="10" t="s">
        <v>53</v>
      </c>
      <c r="C16" s="11" t="str">
        <f>_xll.qlRealMCFixedAmount(,D16)</f>
        <v>obj_003c4#0012</v>
      </c>
      <c r="D16" s="5">
        <f>D53</f>
        <v>1</v>
      </c>
    </row>
    <row r="17" spans="2:13">
      <c r="B17" s="10" t="s">
        <v>29</v>
      </c>
      <c r="C17" s="11" t="str">
        <f>_xll.qlRealMCFixedAmount(,0)</f>
        <v>obj_003c5#0012</v>
      </c>
    </row>
    <row r="18" spans="2:13">
      <c r="B18" s="12" t="s">
        <v>30</v>
      </c>
      <c r="C18" s="13" t="str">
        <f>_xll.qlRealMCFixedAmount(,0)</f>
        <v>obj_003c6#0012</v>
      </c>
    </row>
    <row r="22" spans="2:13">
      <c r="F22" s="14" t="s">
        <v>31</v>
      </c>
      <c r="G22" s="18" t="str">
        <f>_xll.qlRealMCScript(,B5:B18,C5:C18,G5:M10,TRUE)</f>
        <v>obj_003c7#0012</v>
      </c>
    </row>
    <row r="23" spans="2:13">
      <c r="G23" t="str">
        <f>_xll.ohRangeRetrieveError(G25)</f>
        <v/>
      </c>
    </row>
    <row r="24" spans="2:13">
      <c r="F24" s="7" t="s">
        <v>32</v>
      </c>
      <c r="G24" s="7" t="s">
        <v>33</v>
      </c>
      <c r="K24" s="14" t="s">
        <v>34</v>
      </c>
      <c r="M24" s="7" t="s">
        <v>35</v>
      </c>
    </row>
    <row r="25" spans="2:13">
      <c r="F25" s="31" t="str">
        <f>LEFT(L5,12)</f>
        <v>Cpn10Jan2018</v>
      </c>
      <c r="G25" s="60">
        <f t="array" ref="G25:G33">_xll.qlRealMCScriptNPV(G22,Config!B2,F25:F33)</f>
        <v>1.9999999999989061E-2</v>
      </c>
      <c r="H25" s="19"/>
      <c r="K25" s="9">
        <f t="array" ref="K25:K33">_xll.qlRealMCScriptObservationTimes(G22,F25:F33)</f>
        <v>0</v>
      </c>
      <c r="M25" s="9" t="str">
        <f t="array" ref="M25:M155">_xll.qlRealMCScriptLog(G22)</f>
        <v>Payoff line 0: 'GBPUSD' is in map</v>
      </c>
    </row>
    <row r="26" spans="2:13">
      <c r="F26" s="33" t="str">
        <f>LEFT(L6,12)</f>
        <v>Cpn10Apr2018</v>
      </c>
      <c r="G26" s="61">
        <v>1.9999999999989061E-2</v>
      </c>
      <c r="H26" s="19"/>
      <c r="K26" s="11">
        <v>0.25205479452054796</v>
      </c>
      <c r="M26" s="11" t="str">
        <v>Payoff line 0: 'EURUSD' is in map</v>
      </c>
    </row>
    <row r="27" spans="2:13">
      <c r="F27" s="33" t="str">
        <f>LEFT(L7,12)</f>
        <v>Cpn10Jul2018</v>
      </c>
      <c r="G27" s="61">
        <v>1.9999999999989061E-2</v>
      </c>
      <c r="H27" s="19"/>
      <c r="K27" s="11">
        <v>0.49863013698630138</v>
      </c>
      <c r="M27" s="11" t="str">
        <v>Insert line 0: 'B = Cache(Min(EURUSD(10Jan2018),GBPUSD(10Jan2018)))'</v>
      </c>
    </row>
    <row r="28" spans="2:13">
      <c r="F28" s="33" t="str">
        <f>LEFT(L8,12)</f>
        <v>Cpn10Oct2018</v>
      </c>
      <c r="G28" s="61">
        <v>1.9999999999989061E-2</v>
      </c>
      <c r="H28" s="19"/>
      <c r="K28" s="11">
        <v>0.74794520547945209</v>
      </c>
      <c r="M28" s="11" t="str">
        <v>Payoff line 1: 'MemoryCpn' is in map</v>
      </c>
    </row>
    <row r="29" spans="2:13">
      <c r="F29" s="33" t="str">
        <f>LEFT(M5,12)</f>
        <v>Red10Jan2018</v>
      </c>
      <c r="G29" s="61">
        <v>0</v>
      </c>
      <c r="H29" s="19"/>
      <c r="K29" s="11">
        <v>1</v>
      </c>
      <c r="M29" s="11" t="str">
        <v>Payoff line 1: 'Coupon' is in map</v>
      </c>
    </row>
    <row r="30" spans="2:13">
      <c r="F30" s="33" t="str">
        <f>LEFT(M6,12)</f>
        <v>Red10Apr2018</v>
      </c>
      <c r="G30" s="61">
        <v>0</v>
      </c>
      <c r="H30" s="19"/>
      <c r="K30" s="11" t="e">
        <v>#N/A</v>
      </c>
      <c r="M30" s="11" t="str">
        <v>Payoff line 1: 'CpDown' is in map</v>
      </c>
    </row>
    <row r="31" spans="2:13">
      <c r="F31" s="33" t="str">
        <f>LEFT(M7,12)</f>
        <v>Red10Jul2018</v>
      </c>
      <c r="G31" s="61">
        <v>0</v>
      </c>
      <c r="H31" s="19"/>
      <c r="K31" s="11" t="e">
        <v>#N/A</v>
      </c>
      <c r="M31" s="11" t="str">
        <v>Payoff line 1: 'B' is in map</v>
      </c>
    </row>
    <row r="32" spans="2:13">
      <c r="F32" s="33" t="str">
        <f>LEFT(M8,12)</f>
        <v>Red10Oct2018</v>
      </c>
      <c r="G32" s="61">
        <v>0</v>
      </c>
      <c r="H32" s="19"/>
      <c r="K32" s="11" t="e">
        <v>#N/A</v>
      </c>
      <c r="M32" s="11" t="str">
        <v>Payoff line 1: 'AutoCalled' is in map</v>
      </c>
    </row>
    <row r="33" spans="2:13">
      <c r="F33" s="35" t="s">
        <v>36</v>
      </c>
      <c r="G33" s="51">
        <v>0</v>
      </c>
      <c r="H33" s="19"/>
      <c r="K33" s="13" t="e">
        <v>#N/A</v>
      </c>
      <c r="M33" s="11" t="str">
        <v>Insert line 1: 'C = (1-AutoCalled)*(B&gt;CpDown)*(Coupon+MemoryCpn)'</v>
      </c>
    </row>
    <row r="34" spans="2:13">
      <c r="F34" s="44"/>
      <c r="G34" s="44"/>
      <c r="M34" s="11" t="str">
        <v>Payoff line 2: 'Coupon' is in map</v>
      </c>
    </row>
    <row r="35" spans="2:13">
      <c r="F35" s="82" t="s">
        <v>37</v>
      </c>
      <c r="G35" s="83">
        <f t="array" ref="G35">SUM(G25:G33)</f>
        <v>7.9999999999956245E-2</v>
      </c>
      <c r="M35" s="11" t="str">
        <v>Payoff line 2: 'MemoryCpn' is in map</v>
      </c>
    </row>
    <row r="36" spans="2:13">
      <c r="M36" s="11" t="str">
        <v>Payoff line 2: 'CpDown' is in map</v>
      </c>
    </row>
    <row r="37" spans="2:13">
      <c r="D37" s="47" t="s">
        <v>22</v>
      </c>
      <c r="E37" s="47"/>
      <c r="F37" s="47"/>
      <c r="G37" s="47"/>
      <c r="H37" s="47"/>
      <c r="I37" s="47"/>
      <c r="J37" s="47"/>
      <c r="K37" s="47"/>
      <c r="M37" s="11" t="str">
        <v>Payoff line 2: 'B' is in map</v>
      </c>
    </row>
    <row r="38" spans="2:13">
      <c r="D38" s="48"/>
      <c r="E38" s="47" t="s">
        <v>60</v>
      </c>
      <c r="F38" s="47" t="s">
        <v>48</v>
      </c>
      <c r="G38" s="47" t="s">
        <v>61</v>
      </c>
      <c r="H38" s="47" t="s">
        <v>49</v>
      </c>
      <c r="I38" s="47" t="s">
        <v>64</v>
      </c>
      <c r="J38" s="47" t="s">
        <v>69</v>
      </c>
      <c r="K38" s="47"/>
      <c r="M38" s="11" t="str">
        <v>Replace line 2: 'MemoryCpn = Cache(IfThenElse(B&gt;CpDown,0.0,MemoryCpn+Coupon))'</v>
      </c>
    </row>
    <row r="39" spans="2:13">
      <c r="D39" s="48" t="s">
        <v>32</v>
      </c>
      <c r="E39" s="47" t="s">
        <v>33</v>
      </c>
      <c r="F39" s="47" t="s">
        <v>33</v>
      </c>
      <c r="G39" s="47" t="s">
        <v>33</v>
      </c>
      <c r="H39" s="47"/>
      <c r="I39" s="47" t="s">
        <v>33</v>
      </c>
      <c r="J39" s="47" t="s">
        <v>33</v>
      </c>
      <c r="K39" s="47"/>
      <c r="M39" s="11" t="str">
        <v>Payoff line 3: 'EarlyRed' is in map</v>
      </c>
    </row>
    <row r="40" spans="2:13" ht="14.4">
      <c r="D40" s="48" t="s">
        <v>55</v>
      </c>
      <c r="E40" s="67">
        <v>2.4032751607729755E-3</v>
      </c>
      <c r="F40" s="67">
        <v>2.4037936726489352E-3</v>
      </c>
      <c r="G40" s="67">
        <v>2.357005184169448E-3</v>
      </c>
      <c r="H40" s="67">
        <v>2.4412163546284195E-3</v>
      </c>
      <c r="I40" s="67">
        <v>2.3384590248116525E-3</v>
      </c>
      <c r="J40" s="67">
        <v>2.470183785011488E-3</v>
      </c>
      <c r="K40" s="47"/>
      <c r="M40" s="11" t="str">
        <v>Payoff line 3: 'TriggerUp' is in map</v>
      </c>
    </row>
    <row r="41" spans="2:13" ht="14.4">
      <c r="D41" s="48" t="s">
        <v>54</v>
      </c>
      <c r="E41" s="67">
        <v>5.344766145686826E-4</v>
      </c>
      <c r="F41" s="67">
        <v>5.3487288161253442E-4</v>
      </c>
      <c r="G41" s="67">
        <v>5.3482274548869769E-4</v>
      </c>
      <c r="H41" s="67">
        <v>5.2701334685388503E-4</v>
      </c>
      <c r="I41" s="67">
        <v>5.414674848450298E-4</v>
      </c>
      <c r="J41" s="67">
        <v>5.6245972413038387E-4</v>
      </c>
      <c r="K41" s="47"/>
      <c r="M41" s="11" t="str">
        <v>Payoff line 3: 'B' is in map</v>
      </c>
    </row>
    <row r="42" spans="2:13" ht="14.4">
      <c r="D42" s="48" t="s">
        <v>56</v>
      </c>
      <c r="E42" s="67">
        <v>1.5151372402281888E-2</v>
      </c>
      <c r="F42" s="67">
        <v>1.4843554441588956E-2</v>
      </c>
      <c r="G42" s="68">
        <v>1.5042276046724874E-2</v>
      </c>
      <c r="H42" s="67">
        <v>1.5088779839683484E-2</v>
      </c>
      <c r="I42" s="67">
        <v>1.4570253091207396E-2</v>
      </c>
      <c r="J42" s="67">
        <f>J53</f>
        <v>1.3847731469534006E-2</v>
      </c>
      <c r="K42" s="47"/>
      <c r="M42" s="11" t="str">
        <v>Payoff line 3: 'AutoCalled' is in map</v>
      </c>
    </row>
    <row r="43" spans="2:13" ht="14.4">
      <c r="D43" s="48"/>
      <c r="E43" s="69"/>
      <c r="F43" s="69"/>
      <c r="G43" s="69"/>
      <c r="H43" s="69"/>
      <c r="I43" s="69"/>
      <c r="J43" s="69"/>
      <c r="K43" s="47"/>
      <c r="M43" s="11" t="str">
        <v>Insert line 3: 'Red = (1-AutoCalled)*(B&gt;TriggerUp)*EarlyRed'</v>
      </c>
    </row>
    <row r="44" spans="2:13" ht="14.4">
      <c r="B44">
        <v>0.96850788551411082</v>
      </c>
      <c r="D44" s="48" t="s">
        <v>59</v>
      </c>
      <c r="E44" s="70">
        <f>E40-G40</f>
        <v>4.6269976603527472E-5</v>
      </c>
      <c r="F44" s="71">
        <f>(F40-$E40)/$E44</f>
        <v>1.1206227321070031E-2</v>
      </c>
      <c r="G44" s="71">
        <f>(G40-$E40)/$E44</f>
        <v>-1</v>
      </c>
      <c r="H44" s="71">
        <f>(H40-$E40)/$E44</f>
        <v>0.81999595937879599</v>
      </c>
      <c r="I44" s="71">
        <f>(I40-$E40)/$E44</f>
        <v>-1.4008249132415089</v>
      </c>
      <c r="J44" s="69"/>
      <c r="K44" s="47"/>
      <c r="M44" s="11" t="str">
        <v>Payoff line 4: 'AutoCalled' is in map</v>
      </c>
    </row>
    <row r="45" spans="2:13" ht="14.4">
      <c r="D45" s="48"/>
      <c r="E45" s="70">
        <f>E41-G41</f>
        <v>-3.461309200150902E-7</v>
      </c>
      <c r="F45" s="71">
        <f>(F41-$E41)/$E45</f>
        <v>-1.1448472844741695</v>
      </c>
      <c r="G45" s="71">
        <f>(G41-$E41)/$E45</f>
        <v>-1</v>
      </c>
      <c r="H45" s="71">
        <f>(H41-$E41)/$E45</f>
        <v>21.561979248985327</v>
      </c>
      <c r="I45" s="71">
        <f>(I41-$E41)/$E45</f>
        <v>-20.1971851461361</v>
      </c>
      <c r="J45" s="69"/>
      <c r="K45" s="47"/>
      <c r="M45" s="11" t="str">
        <v>Payoff line 4: 'TriggerUp' is in map</v>
      </c>
    </row>
    <row r="46" spans="2:13" ht="14.4">
      <c r="D46" s="48"/>
      <c r="E46" s="70">
        <f>E42-G42</f>
        <v>1.0909635555701389E-4</v>
      </c>
      <c r="F46" s="71">
        <f>(F42-$E42)/$E46</f>
        <v>-2.8215237724606261</v>
      </c>
      <c r="G46" s="71">
        <f>(G42-$E42)/$E46</f>
        <v>-1</v>
      </c>
      <c r="H46" s="71">
        <f>(H42-$E42)/$E46</f>
        <v>-0.57373651281772542</v>
      </c>
      <c r="I46" s="71">
        <f>(I42-$E42)/$E46</f>
        <v>-5.3266610796251452</v>
      </c>
      <c r="J46" s="69"/>
      <c r="K46" s="47"/>
      <c r="M46" s="11" t="str">
        <v>Payoff line 4: 'B' is in map</v>
      </c>
    </row>
    <row r="47" spans="2:13" ht="14.4">
      <c r="D47" s="48"/>
      <c r="E47" s="69"/>
      <c r="F47" s="69"/>
      <c r="G47" s="69"/>
      <c r="H47" s="69"/>
      <c r="I47" s="69"/>
      <c r="J47" s="69"/>
      <c r="K47" s="47"/>
      <c r="M47" s="11" t="str">
        <v>Replace line 4: 'AutoCalled = Cache(IfThenElse(B&gt;TriggerUp,1.0,AutoCalled))'</v>
      </c>
    </row>
    <row r="48" spans="2:13" ht="14.4">
      <c r="C48" s="49">
        <f>$B$44-D48</f>
        <v>9.69958225160229E-2</v>
      </c>
      <c r="D48" s="48">
        <f t="array" ref="D48:D58">TRANSPOSE([3]VanillasCross!$P$9:$Z$9)</f>
        <v>0.87151206299808792</v>
      </c>
      <c r="E48" s="67">
        <v>0.10244180790372701</v>
      </c>
      <c r="F48" s="67">
        <v>0.102176659</v>
      </c>
      <c r="G48" s="67"/>
      <c r="H48" s="72">
        <v>0.10247477099483984</v>
      </c>
      <c r="I48" s="67">
        <v>0.101881816</v>
      </c>
      <c r="J48" s="67">
        <v>0.10193245074943436</v>
      </c>
      <c r="K48" s="53"/>
      <c r="M48" s="11" t="str">
        <v>Payoff line 5: 'C' is in map</v>
      </c>
    </row>
    <row r="49" spans="3:13" ht="14.4">
      <c r="C49" s="49">
        <f>$B$44-D49</f>
        <v>6.6345039070730416E-2</v>
      </c>
      <c r="D49" s="48">
        <v>0.90216284644338041</v>
      </c>
      <c r="E49" s="67">
        <v>7.5578678672113778E-2</v>
      </c>
      <c r="F49" s="67">
        <v>7.5328823000000003E-2</v>
      </c>
      <c r="G49" s="67"/>
      <c r="H49" s="67">
        <v>7.576214340847498E-2</v>
      </c>
      <c r="I49" s="67">
        <v>7.4889154999999999E-2</v>
      </c>
      <c r="J49" s="67">
        <v>7.4847775393411434E-2</v>
      </c>
      <c r="K49" s="53"/>
      <c r="M49" s="11" t="str">
        <v>Insert line 5: 'Cpn10Jan2018 = Pay(C,10Jan2018)'</v>
      </c>
    </row>
    <row r="50" spans="3:13" ht="14.4">
      <c r="C50" s="49">
        <f>$B$44-D50</f>
        <v>4.6160187655317708E-2</v>
      </c>
      <c r="D50" s="48">
        <v>0.92234769785879311</v>
      </c>
      <c r="E50" s="67">
        <v>5.9253052304978085E-2</v>
      </c>
      <c r="F50" s="67">
        <v>5.9020714000000002E-2</v>
      </c>
      <c r="G50" s="67"/>
      <c r="H50" s="67">
        <v>5.9529774187660429E-2</v>
      </c>
      <c r="I50" s="67">
        <v>5.8484084999999998E-2</v>
      </c>
      <c r="J50" s="67">
        <v>5.8384297469323575E-2</v>
      </c>
      <c r="K50" s="53"/>
      <c r="M50" s="11" t="str">
        <v>Insert line 6: 'Red10Jan2018 = Pay(0,10Jan2018)'</v>
      </c>
    </row>
    <row r="51" spans="3:13" ht="14.4">
      <c r="C51" s="49">
        <f>$B$44-D51</f>
        <v>1.7695017543862601E-2</v>
      </c>
      <c r="D51" s="48">
        <v>0.95081286797024822</v>
      </c>
      <c r="E51" s="67">
        <v>3.9039708348713266E-2</v>
      </c>
      <c r="F51" s="67">
        <v>3.8834209000000001E-2</v>
      </c>
      <c r="G51" s="67"/>
      <c r="H51" s="67">
        <v>3.9394161175372547E-2</v>
      </c>
      <c r="I51" s="67">
        <v>3.8232154999999997E-2</v>
      </c>
      <c r="J51" s="67">
        <v>3.798372511664231E-2</v>
      </c>
      <c r="M51" s="11" t="str">
        <v>Payoff line 7: 'GBPUSD' is in map</v>
      </c>
    </row>
    <row r="52" spans="3:13" ht="14.4">
      <c r="C52" s="49">
        <f>$B$44-D52</f>
        <v>-4.4408278421804726E-3</v>
      </c>
      <c r="D52" s="47">
        <v>0.97294871335629129</v>
      </c>
      <c r="E52" s="67">
        <v>2.6333104220395333E-2</v>
      </c>
      <c r="F52" s="67">
        <v>2.6152373E-2</v>
      </c>
      <c r="G52" s="67"/>
      <c r="H52" s="67">
        <v>2.6639997461299653E-2</v>
      </c>
      <c r="I52" s="67">
        <v>2.5628703999999999E-2</v>
      </c>
      <c r="J52" s="67">
        <v>2.5179656265941555E-2</v>
      </c>
      <c r="M52" s="11" t="str">
        <v>Payoff line 7: 'EURUSD' is in map</v>
      </c>
    </row>
    <row r="53" spans="3:13" ht="14.4">
      <c r="C53" s="49">
        <f>$B$44-D53</f>
        <v>-3.1492114485889178E-2</v>
      </c>
      <c r="D53" s="47">
        <v>1</v>
      </c>
      <c r="E53" s="67">
        <f>E42</f>
        <v>1.5151372402281888E-2</v>
      </c>
      <c r="F53" s="67">
        <f>F42</f>
        <v>1.4843554441588956E-2</v>
      </c>
      <c r="G53" s="67"/>
      <c r="H53" s="67">
        <f>H42</f>
        <v>1.5088779839683484E-2</v>
      </c>
      <c r="I53" s="67">
        <f>I42</f>
        <v>1.4570253091207396E-2</v>
      </c>
      <c r="J53" s="67">
        <v>1.3847731469534006E-2</v>
      </c>
      <c r="M53" s="11" t="str">
        <v>Replace line 7: 'B = Cache(Min(EURUSD(10Apr2018),GBPUSD(10Apr2018)))'</v>
      </c>
    </row>
    <row r="54" spans="3:13" ht="14.4">
      <c r="C54" s="5"/>
      <c r="D54" s="47">
        <v>1.0371120792715558</v>
      </c>
      <c r="E54" s="67">
        <v>6.2135855822722762E-3</v>
      </c>
      <c r="F54" s="67">
        <v>6.1110139999999997E-3</v>
      </c>
      <c r="G54" s="67"/>
      <c r="H54" s="67">
        <v>5.9922686743496571E-3</v>
      </c>
      <c r="I54" s="67">
        <v>6.2512760000000001E-3</v>
      </c>
      <c r="J54" s="67">
        <v>5.3030752077486533E-3</v>
      </c>
      <c r="M54" s="11" t="str">
        <v>Payoff line 8: 'MemoryCpn' is in map</v>
      </c>
    </row>
    <row r="55" spans="3:13" ht="14.4">
      <c r="C55" s="5"/>
      <c r="D55" s="47">
        <v>1.0668476834085139</v>
      </c>
      <c r="E55" s="67">
        <v>2.9526949482720937E-3</v>
      </c>
      <c r="F55" s="67">
        <v>2.8811380000000001E-3</v>
      </c>
      <c r="G55" s="67"/>
      <c r="H55" s="67">
        <v>2.6280346319181875E-3</v>
      </c>
      <c r="I55" s="67">
        <v>3.1845739999999999E-3</v>
      </c>
      <c r="J55" s="67">
        <v>2.2951479875915532E-3</v>
      </c>
      <c r="M55" s="11" t="str">
        <v>Payoff line 8: 'Coupon' is in map</v>
      </c>
    </row>
    <row r="56" spans="3:13" ht="14.4">
      <c r="C56" s="5"/>
      <c r="D56" s="47">
        <v>1.1095919855494891</v>
      </c>
      <c r="E56" s="67">
        <v>1.043489341106486E-3</v>
      </c>
      <c r="F56" s="67">
        <v>1.0025629999999999E-3</v>
      </c>
      <c r="G56" s="67"/>
      <c r="H56" s="67">
        <v>7.7658478895989565E-4</v>
      </c>
      <c r="I56" s="67">
        <v>1.3117599999999999E-3</v>
      </c>
      <c r="J56" s="67">
        <v>6.8976721330289259E-4</v>
      </c>
      <c r="M56" s="11" t="str">
        <v>Payoff line 8: 'CpDown' is in map</v>
      </c>
    </row>
    <row r="57" spans="3:13" ht="14.4">
      <c r="C57" s="5"/>
      <c r="D57" s="47">
        <v>1.1457807621080653</v>
      </c>
      <c r="E57" s="67">
        <v>4.5976211881598381E-4</v>
      </c>
      <c r="F57" s="67">
        <v>4.3113410713844494E-4</v>
      </c>
      <c r="G57" s="67"/>
      <c r="H57" s="67">
        <v>2.7985710180906243E-4</v>
      </c>
      <c r="I57" s="67">
        <v>6.7597800000000004E-4</v>
      </c>
      <c r="J57" s="67">
        <v>2.422554411208934E-4</v>
      </c>
      <c r="M57" s="11" t="str">
        <v>Payoff line 8: 'B' is in map</v>
      </c>
    </row>
    <row r="58" spans="3:13" ht="14.4">
      <c r="D58" s="47">
        <v>1.203642429536993</v>
      </c>
      <c r="E58" s="67">
        <v>1.4112016800180006E-4</v>
      </c>
      <c r="F58" s="67">
        <v>1.2856900000000001E-4</v>
      </c>
      <c r="G58" s="67"/>
      <c r="H58" s="67">
        <v>6.4115246894454376E-5</v>
      </c>
      <c r="I58" s="67">
        <v>2.70165E-4</v>
      </c>
      <c r="J58" s="67">
        <v>4.5866752641800938E-5</v>
      </c>
      <c r="M58" s="11" t="str">
        <v>Payoff line 8: 'AutoCalled' is in map</v>
      </c>
    </row>
    <row r="59" spans="3:13">
      <c r="M59" s="11" t="str">
        <v>Replace line 8: 'C = (1-AutoCalled)*(B&gt;CpDown)*(Coupon+MemoryCpn)'</v>
      </c>
    </row>
    <row r="60" spans="3:13" ht="14.4">
      <c r="E60" s="73"/>
      <c r="F60" s="72">
        <f>F48-$E48</f>
        <v>-2.6514890372700273E-4</v>
      </c>
      <c r="G60" s="73"/>
      <c r="H60" s="72">
        <f>H48-$E48</f>
        <v>3.2963091112836462E-5</v>
      </c>
      <c r="I60" s="72">
        <f>I48-$E48</f>
        <v>-5.5999190372700569E-4</v>
      </c>
      <c r="M60" s="11" t="str">
        <v>Payoff line 9: 'Coupon' is in map</v>
      </c>
    </row>
    <row r="61" spans="3:13" ht="14.4">
      <c r="E61" s="73"/>
      <c r="F61" s="72">
        <f>F49-$E49</f>
        <v>-2.4985567211377457E-4</v>
      </c>
      <c r="G61" s="73"/>
      <c r="H61" s="72">
        <f>H49-$E49</f>
        <v>1.8346473636120242E-4</v>
      </c>
      <c r="I61" s="72">
        <f>I49-$E49</f>
        <v>-6.8952367211377874E-4</v>
      </c>
      <c r="M61" s="11" t="str">
        <v>Payoff line 9: 'MemoryCpn' is in map</v>
      </c>
    </row>
    <row r="62" spans="3:13" ht="14.4">
      <c r="E62" s="73"/>
      <c r="F62" s="72">
        <f>F50-$E50</f>
        <v>-2.3233830497808305E-4</v>
      </c>
      <c r="G62" s="73"/>
      <c r="H62" s="72">
        <f>H50-$E50</f>
        <v>2.7672188268234449E-4</v>
      </c>
      <c r="I62" s="72">
        <f>I50-$E50</f>
        <v>-7.689673049780868E-4</v>
      </c>
      <c r="M62" s="11" t="str">
        <v>Payoff line 9: 'CpDown' is in map</v>
      </c>
    </row>
    <row r="63" spans="3:13" ht="14.4">
      <c r="E63" s="73"/>
      <c r="F63" s="72">
        <f>F51-$E51</f>
        <v>-2.0549934871326447E-4</v>
      </c>
      <c r="G63" s="73"/>
      <c r="H63" s="72">
        <f>H51-$E51</f>
        <v>3.5445282665928085E-4</v>
      </c>
      <c r="I63" s="72">
        <f>I51-$E51</f>
        <v>-8.0755334871326911E-4</v>
      </c>
      <c r="M63" s="11" t="str">
        <v>Payoff line 9: 'B' is in map</v>
      </c>
    </row>
    <row r="64" spans="3:13" ht="14.4">
      <c r="E64" s="73"/>
      <c r="F64" s="72">
        <f>F52-$E52</f>
        <v>-1.8073122039533387E-4</v>
      </c>
      <c r="G64" s="73"/>
      <c r="H64" s="72">
        <f>H52-$E52</f>
        <v>3.0689324090431985E-4</v>
      </c>
      <c r="I64" s="72">
        <f>I52-$E52</f>
        <v>-7.0440022039533479E-4</v>
      </c>
      <c r="M64" s="11" t="str">
        <v>Replace line 9: 'MemoryCpn = Cache(IfThenElse(B&gt;CpDown,0.0,MemoryCpn+Coupon))'</v>
      </c>
    </row>
    <row r="65" spans="5:13" ht="14.4">
      <c r="E65" s="73"/>
      <c r="F65" s="72">
        <f>F53-$E53</f>
        <v>-3.0781796069293162E-4</v>
      </c>
      <c r="G65" s="73"/>
      <c r="H65" s="72">
        <f>H53-$E53</f>
        <v>-6.2592562598403831E-5</v>
      </c>
      <c r="I65" s="72">
        <f>I53-$E53</f>
        <v>-5.8111931107449229E-4</v>
      </c>
      <c r="M65" s="11" t="str">
        <v>Payoff line 10: 'EarlyRed' is in map</v>
      </c>
    </row>
    <row r="66" spans="5:13" ht="14.4">
      <c r="E66" s="73"/>
      <c r="F66" s="72">
        <f>F54-$E54</f>
        <v>-1.0257158227227649E-4</v>
      </c>
      <c r="G66" s="73"/>
      <c r="H66" s="72">
        <f>H54-$E54</f>
        <v>-2.2131690792261908E-4</v>
      </c>
      <c r="I66" s="72">
        <f>I54-$E54</f>
        <v>3.7690417727723885E-5</v>
      </c>
      <c r="M66" s="11" t="str">
        <v>Payoff line 10: 'TriggerUp' is in map</v>
      </c>
    </row>
    <row r="67" spans="5:13" ht="14.4">
      <c r="E67" s="73"/>
      <c r="F67" s="72">
        <f>F55-$E55</f>
        <v>-7.1556948272093624E-5</v>
      </c>
      <c r="G67" s="73"/>
      <c r="H67" s="72">
        <f>H55-$E55</f>
        <v>-3.2466031635390623E-4</v>
      </c>
      <c r="I67" s="72">
        <f>I55-$E55</f>
        <v>2.3187905172790619E-4</v>
      </c>
      <c r="M67" s="11" t="str">
        <v>Payoff line 10: 'B' is in map</v>
      </c>
    </row>
    <row r="68" spans="5:13" ht="14.4">
      <c r="E68" s="73"/>
      <c r="F68" s="72">
        <f>F56-$E56</f>
        <v>-4.0926341106486096E-5</v>
      </c>
      <c r="G68" s="73"/>
      <c r="H68" s="72">
        <f>H56-$E56</f>
        <v>-2.6690455214659038E-4</v>
      </c>
      <c r="I68" s="72">
        <f>I56-$E56</f>
        <v>2.6827065889351389E-4</v>
      </c>
      <c r="M68" s="11" t="str">
        <v>Payoff line 10: 'AutoCalled' is in map</v>
      </c>
    </row>
    <row r="69" spans="5:13" ht="14.4">
      <c r="E69" s="73"/>
      <c r="F69" s="72">
        <f>F57-$E57</f>
        <v>-2.8628011677538871E-5</v>
      </c>
      <c r="G69" s="73"/>
      <c r="H69" s="72">
        <f>H57-$E57</f>
        <v>-1.7990501700692138E-4</v>
      </c>
      <c r="I69" s="72">
        <f>I57-$E57</f>
        <v>2.1621588118401623E-4</v>
      </c>
      <c r="M69" s="11" t="str">
        <v>Replace line 10: 'Red = (1-AutoCalled)*(B&gt;TriggerUp)*EarlyRed'</v>
      </c>
    </row>
    <row r="70" spans="5:13" ht="14.4">
      <c r="E70" s="73"/>
      <c r="F70" s="72">
        <f>F58-$E58</f>
        <v>-1.2551168001800049E-5</v>
      </c>
      <c r="G70" s="73"/>
      <c r="H70" s="72">
        <f>H58-$E58</f>
        <v>-7.7004921107345681E-5</v>
      </c>
      <c r="I70" s="72">
        <f>I58-$E58</f>
        <v>1.2904483199819994E-4</v>
      </c>
      <c r="M70" s="11" t="str">
        <v>Payoff line 11: 'AutoCalled' is in map</v>
      </c>
    </row>
    <row r="71" spans="5:13" ht="14.4">
      <c r="E71" s="73"/>
      <c r="F71" s="72"/>
      <c r="G71" s="73"/>
      <c r="H71" s="73"/>
      <c r="I71" s="73"/>
      <c r="M71" s="11" t="str">
        <v>Payoff line 11: 'TriggerUp' is in map</v>
      </c>
    </row>
    <row r="72" spans="5:13" ht="14.4">
      <c r="E72" s="72">
        <f>E48-MAX(($B$44-$D48),0)</f>
        <v>5.4459853877041053E-3</v>
      </c>
      <c r="F72" s="72">
        <f>F48-MAX(($B$44-$D48),0)</f>
        <v>5.1808364839771026E-3</v>
      </c>
      <c r="G72" s="72"/>
      <c r="H72" s="72">
        <f>H48-MAX(($B$44-$D48),0)</f>
        <v>5.4789484788169418E-3</v>
      </c>
      <c r="I72" s="72">
        <f>I48-MAX(($B$44-$D48),0)</f>
        <v>4.8859934839770996E-3</v>
      </c>
      <c r="M72" s="11" t="str">
        <v>Payoff line 11: 'B' is in map</v>
      </c>
    </row>
    <row r="73" spans="5:13" ht="14.4">
      <c r="E73" s="72">
        <f>E49-MAX(($B$44-$D49),0)</f>
        <v>9.2336396013833616E-3</v>
      </c>
      <c r="F73" s="72">
        <f>F49-MAX(($B$44-$D49),0)</f>
        <v>8.983783929269587E-3</v>
      </c>
      <c r="G73" s="72"/>
      <c r="H73" s="72">
        <f>H49-MAX(($B$44-$D49),0)</f>
        <v>9.417104337744564E-3</v>
      </c>
      <c r="I73" s="72">
        <f>I49-MAX(($B$44-$D49),0)</f>
        <v>8.5441159292695829E-3</v>
      </c>
      <c r="M73" s="11" t="str">
        <v>Replace line 11: 'AutoCalled = Cache(IfThenElse(B&gt;TriggerUp,1.0,AutoCalled))'</v>
      </c>
    </row>
    <row r="74" spans="5:13" ht="14.4">
      <c r="E74" s="72">
        <f>E50-MAX(($B$44-$D50),0)</f>
        <v>1.3092864649660377E-2</v>
      </c>
      <c r="F74" s="72">
        <f>F50-MAX(($B$44-$D50),0)</f>
        <v>1.2860526344682294E-2</v>
      </c>
      <c r="G74" s="72"/>
      <c r="H74" s="72">
        <f>H50-MAX(($B$44-$D50),0)</f>
        <v>1.3369586532342721E-2</v>
      </c>
      <c r="I74" s="72">
        <f>I50-MAX(($B$44-$D50),0)</f>
        <v>1.232389734468229E-2</v>
      </c>
      <c r="M74" s="11" t="str">
        <v>Payoff line 12: 'C' is in map</v>
      </c>
    </row>
    <row r="75" spans="5:13" ht="14.4">
      <c r="E75" s="72">
        <f>E51-MAX(($B$44-$D51),0)</f>
        <v>2.1344690804850665E-2</v>
      </c>
      <c r="F75" s="72">
        <f>F51-MAX(($B$44-$D51),0)</f>
        <v>2.11391914561374E-2</v>
      </c>
      <c r="G75" s="72"/>
      <c r="H75" s="72">
        <f>H51-MAX(($B$44-$D51),0)</f>
        <v>2.1699143631509946E-2</v>
      </c>
      <c r="I75" s="72">
        <f>I51-MAX(($B$44-$D51),0)</f>
        <v>2.0537137456137396E-2</v>
      </c>
      <c r="M75" s="11" t="str">
        <v>Insert line 12: 'Cpn10Apr2018 = Pay(C,10Apr2018)'</v>
      </c>
    </row>
    <row r="76" spans="5:13" ht="14.4">
      <c r="E76" s="72">
        <f>E52-MAX(($B$44-$D52),0)</f>
        <v>2.6333104220395333E-2</v>
      </c>
      <c r="F76" s="72">
        <f>F52-MAX(($B$44-$D52),0)</f>
        <v>2.6152373E-2</v>
      </c>
      <c r="G76" s="72"/>
      <c r="H76" s="72">
        <f>H52-MAX(($B$44-$D52),0)</f>
        <v>2.6639997461299653E-2</v>
      </c>
      <c r="I76" s="72">
        <f>I52-MAX(($B$44-$D52),0)</f>
        <v>2.5628703999999999E-2</v>
      </c>
      <c r="M76" s="11" t="str">
        <v>Insert line 13: 'Red10Apr2018 = Pay(0,10Apr2018)'</v>
      </c>
    </row>
    <row r="77" spans="5:13" ht="14.4">
      <c r="E77" s="72">
        <f>E53-MAX(($B$44-$D53),0)</f>
        <v>1.5151372402281888E-2</v>
      </c>
      <c r="F77" s="72">
        <f>F53-MAX(($B$44-$D53),0)</f>
        <v>1.4843554441588956E-2</v>
      </c>
      <c r="G77" s="72"/>
      <c r="H77" s="72">
        <f>H53-MAX(($B$44-$D53),0)</f>
        <v>1.5088779839683484E-2</v>
      </c>
      <c r="I77" s="72">
        <f>I53-MAX(($B$44-$D53),0)</f>
        <v>1.4570253091207396E-2</v>
      </c>
      <c r="M77" s="11" t="str">
        <v>Payoff line 14: 'GBPUSD' is in map</v>
      </c>
    </row>
    <row r="78" spans="5:13" ht="14.4">
      <c r="E78" s="72">
        <f>E54-MAX(($B$44-$D54),0)</f>
        <v>6.2135855822722762E-3</v>
      </c>
      <c r="F78" s="72">
        <f>F54-MAX(($B$44-$D54),0)</f>
        <v>6.1110139999999997E-3</v>
      </c>
      <c r="G78" s="72"/>
      <c r="H78" s="72">
        <f>H54-MAX(($B$44-$D54),0)</f>
        <v>5.9922686743496571E-3</v>
      </c>
      <c r="I78" s="72">
        <f>I54-MAX(($B$44-$D54),0)</f>
        <v>6.2512760000000001E-3</v>
      </c>
      <c r="M78" s="11" t="str">
        <v>Payoff line 14: 'EURUSD' is in map</v>
      </c>
    </row>
    <row r="79" spans="5:13" ht="14.4">
      <c r="E79" s="72">
        <f>E55-MAX(($B$44-$D55),0)</f>
        <v>2.9526949482720937E-3</v>
      </c>
      <c r="F79" s="72">
        <f>F55-MAX(($B$44-$D55),0)</f>
        <v>2.8811380000000001E-3</v>
      </c>
      <c r="G79" s="72"/>
      <c r="H79" s="72">
        <f>H55-MAX(($B$44-$D55),0)</f>
        <v>2.6280346319181875E-3</v>
      </c>
      <c r="I79" s="72">
        <f>I55-MAX(($B$44-$D55),0)</f>
        <v>3.1845739999999999E-3</v>
      </c>
      <c r="M79" s="11" t="str">
        <v>Replace line 14: 'B = Cache(Min(EURUSD(10Jul2018),GBPUSD(10Jul2018)))'</v>
      </c>
    </row>
    <row r="80" spans="5:13" ht="14.4">
      <c r="E80" s="72">
        <f>E56-MAX(($B$44-$D56),0)</f>
        <v>1.043489341106486E-3</v>
      </c>
      <c r="F80" s="72">
        <f>F56-MAX(($B$44-$D56),0)</f>
        <v>1.0025629999999999E-3</v>
      </c>
      <c r="G80" s="72"/>
      <c r="H80" s="72">
        <f>H56-MAX(($B$44-$D56),0)</f>
        <v>7.7658478895989565E-4</v>
      </c>
      <c r="I80" s="72">
        <f>I56-MAX(($B$44-$D56),0)</f>
        <v>1.3117599999999999E-3</v>
      </c>
      <c r="M80" s="11" t="str">
        <v>Payoff line 15: 'MemoryCpn' is in map</v>
      </c>
    </row>
    <row r="81" spans="5:13" ht="14.4">
      <c r="E81" s="72">
        <f>E57-MAX(($B$44-$D57),0)</f>
        <v>4.5976211881598381E-4</v>
      </c>
      <c r="F81" s="72">
        <f>F57-MAX(($B$44-$D57),0)</f>
        <v>4.3113410713844494E-4</v>
      </c>
      <c r="G81" s="72"/>
      <c r="H81" s="72">
        <f>H57-MAX(($B$44-$D57),0)</f>
        <v>2.7985710180906243E-4</v>
      </c>
      <c r="I81" s="72">
        <f>I57-MAX(($B$44-$D57),0)</f>
        <v>6.7597800000000004E-4</v>
      </c>
      <c r="M81" s="11" t="str">
        <v>Payoff line 15: 'Coupon' is in map</v>
      </c>
    </row>
    <row r="82" spans="5:13" ht="14.4">
      <c r="E82" s="72">
        <f>E58-MAX(($B$44-$D58),0)</f>
        <v>1.4112016800180006E-4</v>
      </c>
      <c r="F82" s="72">
        <f>F58-MAX(($B$44-$D58),0)</f>
        <v>1.2856900000000001E-4</v>
      </c>
      <c r="G82" s="72"/>
      <c r="H82" s="72">
        <f>H58-MAX(($B$44-$D58),0)</f>
        <v>6.4115246894454376E-5</v>
      </c>
      <c r="I82" s="72">
        <f>I58-MAX(($B$44-$D58),0)</f>
        <v>2.70165E-4</v>
      </c>
      <c r="M82" s="11" t="str">
        <v>Payoff line 15: 'CpDown' is in map</v>
      </c>
    </row>
    <row r="83" spans="5:13" ht="14.4">
      <c r="E83" s="73"/>
      <c r="F83" s="72"/>
      <c r="G83" s="72"/>
      <c r="H83" s="72"/>
      <c r="I83" s="72"/>
      <c r="M83" s="11" t="str">
        <v>Payoff line 15: 'B' is in map</v>
      </c>
    </row>
    <row r="84" spans="5:13">
      <c r="M84" s="11" t="str">
        <v>Payoff line 15: 'AutoCalled' is in map</v>
      </c>
    </row>
    <row r="85" spans="5:13">
      <c r="M85" s="11" t="str">
        <v>Replace line 15: 'C = (1-AutoCalled)*(B&gt;CpDown)*(Coupon+MemoryCpn)'</v>
      </c>
    </row>
    <row r="86" spans="5:13">
      <c r="M86" s="11" t="str">
        <v>Payoff line 16: 'Coupon' is in map</v>
      </c>
    </row>
    <row r="87" spans="5:13">
      <c r="M87" s="11" t="str">
        <v>Payoff line 16: 'MemoryCpn' is in map</v>
      </c>
    </row>
    <row r="88" spans="5:13">
      <c r="M88" s="11" t="str">
        <v>Payoff line 16: 'CpDown' is in map</v>
      </c>
    </row>
    <row r="89" spans="5:13">
      <c r="M89" s="11" t="str">
        <v>Payoff line 16: 'B' is in map</v>
      </c>
    </row>
    <row r="90" spans="5:13">
      <c r="M90" s="11" t="str">
        <v>Replace line 16: 'MemoryCpn = Cache(IfThenElse(B&gt;CpDown,0.0,MemoryCpn+Coupon))'</v>
      </c>
    </row>
    <row r="91" spans="5:13">
      <c r="M91" s="11" t="str">
        <v>Payoff line 17: 'EarlyRed' is in map</v>
      </c>
    </row>
    <row r="92" spans="5:13">
      <c r="M92" s="11" t="str">
        <v>Payoff line 17: 'TriggerUp' is in map</v>
      </c>
    </row>
    <row r="93" spans="5:13">
      <c r="M93" s="11" t="str">
        <v>Payoff line 17: 'B' is in map</v>
      </c>
    </row>
    <row r="94" spans="5:13">
      <c r="M94" s="11" t="str">
        <v>Payoff line 17: 'AutoCalled' is in map</v>
      </c>
    </row>
    <row r="95" spans="5:13">
      <c r="M95" s="11" t="str">
        <v>Replace line 17: 'Red = (1-AutoCalled)*(B&gt;TriggerUp)*EarlyRed'</v>
      </c>
    </row>
    <row r="96" spans="5:13">
      <c r="M96" s="11" t="str">
        <v>Payoff line 18: 'AutoCalled' is in map</v>
      </c>
    </row>
    <row r="97" spans="13:13">
      <c r="M97" s="11" t="str">
        <v>Payoff line 18: 'TriggerUp' is in map</v>
      </c>
    </row>
    <row r="98" spans="13:13">
      <c r="M98" s="11" t="str">
        <v>Payoff line 18: 'B' is in map</v>
      </c>
    </row>
    <row r="99" spans="13:13">
      <c r="M99" s="11" t="str">
        <v>Replace line 18: 'AutoCalled = Cache(IfThenElse(B&gt;TriggerUp,1.0,AutoCalled))'</v>
      </c>
    </row>
    <row r="100" spans="13:13">
      <c r="M100" s="11" t="str">
        <v>Payoff line 19: 'C' is in map</v>
      </c>
    </row>
    <row r="101" spans="13:13">
      <c r="M101" s="11" t="str">
        <v>Insert line 19: 'Cpn10Jul2018 = Pay(C,10Jul2018)'</v>
      </c>
    </row>
    <row r="102" spans="13:13">
      <c r="M102" s="11" t="str">
        <v>Insert line 20: 'Red10Jul2018 = Pay(0,10Jul2018)'</v>
      </c>
    </row>
    <row r="103" spans="13:13">
      <c r="M103" s="11" t="str">
        <v>Payoff line 21: 'GBPUSD' is in map</v>
      </c>
    </row>
    <row r="104" spans="13:13">
      <c r="M104" s="11" t="str">
        <v>Payoff line 21: 'EURUSD' is in map</v>
      </c>
    </row>
    <row r="105" spans="13:13">
      <c r="M105" s="11" t="str">
        <v>Replace line 21: 'B = Cache(Min(EURUSD(10Oct2018),GBPUSD(10Oct2018)))'</v>
      </c>
    </row>
    <row r="106" spans="13:13">
      <c r="M106" s="11" t="str">
        <v>Payoff line 22: 'MemoryCpn' is in map</v>
      </c>
    </row>
    <row r="107" spans="13:13">
      <c r="M107" s="11" t="str">
        <v>Payoff line 22: 'Coupon' is in map</v>
      </c>
    </row>
    <row r="108" spans="13:13">
      <c r="M108" s="11" t="str">
        <v>Payoff line 22: 'CpDown' is in map</v>
      </c>
    </row>
    <row r="109" spans="13:13">
      <c r="M109" s="11" t="str">
        <v>Payoff line 22: 'B' is in map</v>
      </c>
    </row>
    <row r="110" spans="13:13">
      <c r="M110" s="11" t="str">
        <v>Payoff line 22: 'AutoCalled' is in map</v>
      </c>
    </row>
    <row r="111" spans="13:13">
      <c r="M111" s="11" t="str">
        <v>Replace line 22: 'C = (1-AutoCalled)*(B&gt;CpDown)*(Coupon+MemoryCpn)'</v>
      </c>
    </row>
    <row r="112" spans="13:13">
      <c r="M112" s="11" t="str">
        <v>Payoff line 23: 'Coupon' is in map</v>
      </c>
    </row>
    <row r="113" spans="13:13">
      <c r="M113" s="11" t="str">
        <v>Payoff line 23: 'MemoryCpn' is in map</v>
      </c>
    </row>
    <row r="114" spans="13:13">
      <c r="M114" s="11" t="str">
        <v>Payoff line 23: 'CpDown' is in map</v>
      </c>
    </row>
    <row r="115" spans="13:13">
      <c r="M115" s="11" t="str">
        <v>Payoff line 23: 'B' is in map</v>
      </c>
    </row>
    <row r="116" spans="13:13">
      <c r="M116" s="11" t="str">
        <v>Replace line 23: 'MemoryCpn = Cache(IfThenElse(B&gt;CpDown,0.0,MemoryCpn+Coupon))'</v>
      </c>
    </row>
    <row r="117" spans="13:13">
      <c r="M117" s="11" t="str">
        <v>Payoff line 24: 'EarlyRed' is in map</v>
      </c>
    </row>
    <row r="118" spans="13:13">
      <c r="M118" s="11" t="str">
        <v>Payoff line 24: 'TriggerUp' is in map</v>
      </c>
    </row>
    <row r="119" spans="13:13">
      <c r="M119" s="11" t="str">
        <v>Payoff line 24: 'B' is in map</v>
      </c>
    </row>
    <row r="120" spans="13:13">
      <c r="M120" s="11" t="str">
        <v>Payoff line 24: 'AutoCalled' is in map</v>
      </c>
    </row>
    <row r="121" spans="13:13">
      <c r="M121" s="11" t="str">
        <v>Replace line 24: 'Red = (1-AutoCalled)*(B&gt;TriggerUp)*EarlyRed'</v>
      </c>
    </row>
    <row r="122" spans="13:13">
      <c r="M122" s="11" t="str">
        <v>Payoff line 25: 'AutoCalled' is in map</v>
      </c>
    </row>
    <row r="123" spans="13:13">
      <c r="M123" s="11" t="str">
        <v>Payoff line 25: 'TriggerUp' is in map</v>
      </c>
    </row>
    <row r="124" spans="13:13">
      <c r="M124" s="11" t="str">
        <v>Payoff line 25: 'B' is in map</v>
      </c>
    </row>
    <row r="125" spans="13:13">
      <c r="M125" s="11" t="str">
        <v>Replace line 25: 'AutoCalled = Cache(IfThenElse(B&gt;TriggerUp,1.0,AutoCalled))'</v>
      </c>
    </row>
    <row r="126" spans="13:13">
      <c r="M126" s="11" t="str">
        <v>Payoff line 26: 'C' is in map</v>
      </c>
    </row>
    <row r="127" spans="13:13">
      <c r="M127" s="11" t="str">
        <v>Insert line 26: 'Cpn10Oct2018 = Pay(C,10Oct2018)'</v>
      </c>
    </row>
    <row r="128" spans="13:13">
      <c r="M128" s="11" t="str">
        <v>Insert line 27: 'Red10Oct2018 = Pay(0,10Oct2018)'</v>
      </c>
    </row>
    <row r="129" spans="13:13">
      <c r="M129" s="11" t="str">
        <v>Payoff line 28: 'B' is in map</v>
      </c>
    </row>
    <row r="130" spans="13:13">
      <c r="M130" s="11" t="str">
        <v>Payoff line 28: 'callStrike' is in map</v>
      </c>
    </row>
    <row r="131" spans="13:13">
      <c r="M131" s="11" t="str">
        <v>Payoff line 28: 'AutoCalled' is in map</v>
      </c>
    </row>
    <row r="132" spans="13:13">
      <c r="M132" s="11" t="str">
        <v>Insert line 28: 'R = (1-AutoCalled)*Max(B-callStrike,0)'</v>
      </c>
    </row>
    <row r="133" spans="13:13">
      <c r="M133" s="11" t="str">
        <v>Error line 29: 1.1: syntax error, unexpected end of file, expecting identifier</v>
      </c>
    </row>
    <row r="134" spans="13:13">
      <c r="M134" s="11" t="str">
        <v>Error line 30: 1.1: syntax error, unexpected end of file, expecting identifier</v>
      </c>
    </row>
    <row r="135" spans="13:13">
      <c r="M135" s="11" t="str">
        <v>Error line 31: 1.1: syntax error, unexpected end of file, expecting identifier</v>
      </c>
    </row>
    <row r="136" spans="13:13">
      <c r="M136" s="11" t="str">
        <v>Error line 32: 1.1: syntax error, unexpected end of file, expecting identifier</v>
      </c>
    </row>
    <row r="137" spans="13:13">
      <c r="M137" s="11" t="str">
        <v>Error line 33: 1.1: syntax error, unexpected end of file, expecting identifier</v>
      </c>
    </row>
    <row r="138" spans="13:13">
      <c r="M138" s="11" t="str">
        <v>Error line 34: 1.1: syntax error, unexpected end of file, expecting identifier</v>
      </c>
    </row>
    <row r="139" spans="13:13">
      <c r="M139" s="11" t="str">
        <v>Payoff line 35: 'R' is in map</v>
      </c>
    </row>
    <row r="140" spans="13:13">
      <c r="M140" s="11" t="str">
        <v>Insert line 35: 'FinalRed = Pay(R,10Oct2018)'</v>
      </c>
    </row>
    <row r="141" spans="13:13">
      <c r="M141" s="11" t="str">
        <v>Error line 36: 1.1: syntax error, unexpected end of file, expecting identifier</v>
      </c>
    </row>
    <row r="142" spans="13:13">
      <c r="M142" s="11" t="str">
        <v>Error line 37: 1.1: syntax error, unexpected end of file, expecting identifier</v>
      </c>
    </row>
    <row r="143" spans="13:13">
      <c r="M143" s="11" t="str">
        <v>Error line 38: 1.1: syntax error, unexpected end of file, expecting identifier</v>
      </c>
    </row>
    <row r="144" spans="13:13">
      <c r="M144" s="11" t="str">
        <v>Error line 39: 1.1: syntax error, unexpected end of file, expecting identifier</v>
      </c>
    </row>
    <row r="145" spans="13:13">
      <c r="M145" s="11" t="str">
        <v>Error line 40: 1.1: syntax error, unexpected end of file, expecting identifier</v>
      </c>
    </row>
    <row r="146" spans="13:13">
      <c r="M146" s="11" t="str">
        <v>Error line 41: 1.1: syntax error, unexpected end of file, expecting identifier</v>
      </c>
    </row>
    <row r="147" spans="13:13">
      <c r="M147" s="11" t="e">
        <v>#N/A</v>
      </c>
    </row>
    <row r="148" spans="13:13">
      <c r="M148" s="11" t="e">
        <v>#N/A</v>
      </c>
    </row>
    <row r="149" spans="13:13">
      <c r="M149" s="11" t="e">
        <v>#N/A</v>
      </c>
    </row>
    <row r="150" spans="13:13">
      <c r="M150" s="11" t="e">
        <v>#N/A</v>
      </c>
    </row>
    <row r="151" spans="13:13">
      <c r="M151" s="11" t="e">
        <v>#N/A</v>
      </c>
    </row>
    <row r="152" spans="13:13">
      <c r="M152" s="11" t="e">
        <v>#N/A</v>
      </c>
    </row>
    <row r="153" spans="13:13">
      <c r="M153" s="11" t="e">
        <v>#N/A</v>
      </c>
    </row>
    <row r="154" spans="13:13">
      <c r="M154" s="11" t="e">
        <v>#N/A</v>
      </c>
    </row>
    <row r="155" spans="13:13">
      <c r="M155" s="13" t="e">
        <v>#N/A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5"/>
  <sheetViews>
    <sheetView showGridLines="0" topLeftCell="A17" zoomScale="110" zoomScaleNormal="110" workbookViewId="0">
      <selection activeCell="G33" sqref="G33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3">
      <c r="B2" s="1"/>
      <c r="C2" s="2"/>
      <c r="D2" s="3">
        <f>Config!B1</f>
        <v>43018</v>
      </c>
    </row>
    <row r="4" spans="2:13">
      <c r="B4" s="7" t="s">
        <v>0</v>
      </c>
      <c r="C4" s="7" t="s">
        <v>1</v>
      </c>
      <c r="E4" s="7" t="s">
        <v>2</v>
      </c>
      <c r="F4" s="14" t="s">
        <v>3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2:13">
      <c r="B5" s="8" t="s">
        <v>5</v>
      </c>
      <c r="C5" s="9" t="str">
        <f>_xll.qlRealMCAsset(,,B5)</f>
        <v>obj_003c8#0012</v>
      </c>
      <c r="E5" s="30">
        <f>_xll.qlCalendarAdvance("Target",D2,"1m")</f>
        <v>43049</v>
      </c>
      <c r="F5" s="31" t="str">
        <f>TEXT(E5,"[$-900]TTMMMJJJ")</f>
        <v>10Nov2017</v>
      </c>
      <c r="G5" s="10" t="str">
        <f>"B = Cache(EURUSD("&amp;F5&amp;")/GBPUSD("&amp;F5&amp;"))"</f>
        <v>B = Cache(EURUSD(10Nov2017)/GBPUSD(10Nov2017))</v>
      </c>
      <c r="H5" s="10" t="s">
        <v>15</v>
      </c>
      <c r="I5" s="10" t="s">
        <v>16</v>
      </c>
      <c r="J5" s="10" t="s">
        <v>17</v>
      </c>
      <c r="K5" s="10" t="s">
        <v>18</v>
      </c>
      <c r="L5" s="10" t="str">
        <f>"Cpn"&amp;F5&amp;" = Pay(C,"&amp;F5&amp;")"</f>
        <v>Cpn10Nov2017 = Pay(C,10Nov2017)</v>
      </c>
      <c r="M5" s="10" t="str">
        <f>"Red"&amp;F5&amp;" = Pay(0,"&amp;F5&amp;")"</f>
        <v>Red10Nov2017 = Pay(0,10Nov2017)</v>
      </c>
    </row>
    <row r="6" spans="2:13">
      <c r="B6" s="10" t="s">
        <v>6</v>
      </c>
      <c r="C6" s="11" t="str">
        <f>_xll.qlRealMCAsset(,,B6)</f>
        <v>obj_003c9#0012</v>
      </c>
      <c r="E6" s="32">
        <f>_xll.qlCalendarAdvance("Target",E5,"1m")</f>
        <v>43080</v>
      </c>
      <c r="F6" s="33" t="str">
        <f>TEXT(E6,"[$-900]TTMMMJJJ")</f>
        <v>11Dec2017</v>
      </c>
      <c r="G6" s="10" t="str">
        <f>"B = Cache(EURUSD("&amp;F6&amp;")/GBPUSD("&amp;F6&amp;"))"</f>
        <v>B = Cache(EURUSD(11Dec2017)/GBPUSD(11Dec2017))</v>
      </c>
      <c r="H6" s="10" t="s">
        <v>15</v>
      </c>
      <c r="I6" s="10" t="s">
        <v>16</v>
      </c>
      <c r="J6" s="10" t="s">
        <v>17</v>
      </c>
      <c r="K6" s="10" t="s">
        <v>18</v>
      </c>
      <c r="L6" s="10" t="str">
        <f>"Cpn"&amp;F6&amp;" = Pay(C,"&amp;F6&amp;")"</f>
        <v>Cpn11Dec2017 = Pay(C,11Dec2017)</v>
      </c>
      <c r="M6" s="10" t="str">
        <f>"Red"&amp;F6&amp;" = Pay(0,"&amp;F6&amp;")"</f>
        <v>Red11Dec2017 = Pay(0,11Dec2017)</v>
      </c>
    </row>
    <row r="7" spans="2:13">
      <c r="B7" s="10" t="s">
        <v>19</v>
      </c>
      <c r="C7" s="11" t="str">
        <f>_xll.qlRealMCBasket(,C5:C6,{0,1},TRUE)</f>
        <v>obj_003ca#0012</v>
      </c>
      <c r="E7" s="32">
        <f>_xll.qlCalendarAdvance("Target",E6,"1m")</f>
        <v>43111</v>
      </c>
      <c r="F7" s="33" t="str">
        <f>TEXT(E7,"[$-900]TTMMMJJJ")</f>
        <v>11Jan2018</v>
      </c>
      <c r="G7" s="10" t="str">
        <f>"B = Cache(EURUSD("&amp;F7&amp;")/GBPUSD("&amp;F7&amp;"))"</f>
        <v>B = Cache(EURUSD(11Jan2018)/GBPUSD(11Jan2018))</v>
      </c>
      <c r="H7" s="10" t="s">
        <v>15</v>
      </c>
      <c r="I7" s="10" t="s">
        <v>16</v>
      </c>
      <c r="J7" s="10" t="s">
        <v>17</v>
      </c>
      <c r="K7" s="10" t="s">
        <v>18</v>
      </c>
      <c r="L7" s="10" t="str">
        <f>"Cpn"&amp;F7&amp;" = Pay(C,"&amp;F7&amp;")"</f>
        <v>Cpn11Jan2018 = Pay(C,11Jan2018)</v>
      </c>
      <c r="M7" s="10" t="str">
        <f>"Red"&amp;F7&amp;" = Pay(0,"&amp;F7&amp;")"</f>
        <v>Red11Jan2018 = Pay(0,11Jan2018)</v>
      </c>
    </row>
    <row r="8" spans="2:13">
      <c r="B8" s="10" t="s">
        <v>20</v>
      </c>
      <c r="C8" s="11" t="str">
        <f>_xll.qlRealMCFixedAmount(,0)</f>
        <v>obj_003cb#0012</v>
      </c>
      <c r="E8" s="34">
        <f>_xll.qlCalendarAdvance("Target",E7,"1m")</f>
        <v>43143</v>
      </c>
      <c r="F8" s="35" t="str">
        <f>TEXT(E8,"[$-900]TTMMMJJJ")</f>
        <v>12Feb2018</v>
      </c>
      <c r="G8" s="10" t="str">
        <f>"B = Cache(EURUSD("&amp;F8&amp;")/GBPUSD("&amp;F8&amp;"))"</f>
        <v>B = Cache(EURUSD(12Feb2018)/GBPUSD(12Feb2018))</v>
      </c>
      <c r="H8" s="12" t="s">
        <v>15</v>
      </c>
      <c r="I8" s="12" t="s">
        <v>16</v>
      </c>
      <c r="J8" s="12" t="s">
        <v>17</v>
      </c>
      <c r="K8" s="12" t="s">
        <v>18</v>
      </c>
      <c r="L8" s="10" t="str">
        <f>"Cpn"&amp;F8&amp;" = Pay(C,"&amp;F8&amp;")"</f>
        <v>Cpn12Feb2018 = Pay(C,12Feb2018)</v>
      </c>
      <c r="M8" s="10" t="str">
        <f>"Red"&amp;F8&amp;" = Pay(0,"&amp;F8&amp;")"</f>
        <v>Red12Feb2018 = Pay(0,12Feb2018)</v>
      </c>
    </row>
    <row r="9" spans="2:13">
      <c r="B9" s="10" t="s">
        <v>9</v>
      </c>
      <c r="C9" s="11" t="str">
        <f>_xll.qlRealMCFixedAmount(,0.02)</f>
        <v>obj_003cc#0012</v>
      </c>
      <c r="E9" s="4" t="s">
        <v>21</v>
      </c>
      <c r="F9" s="15"/>
      <c r="G9" s="36" t="str">
        <f>"R = (1-AutoCalled)*Max(EURUSD("&amp;F8&amp;")-callStrike*GBPUSD("&amp;F8&amp;"),0)"</f>
        <v>R = (1-AutoCalled)*Max(EURUSD(12Feb2018)-callStrike*GBPUSD(12Feb2018),0)</v>
      </c>
      <c r="H9" s="37"/>
      <c r="I9" s="37"/>
      <c r="J9" s="37"/>
      <c r="K9" s="37"/>
      <c r="L9" s="37"/>
      <c r="M9" s="38"/>
    </row>
    <row r="10" spans="2:13">
      <c r="B10" s="10" t="s">
        <v>23</v>
      </c>
      <c r="C10" s="11" t="str">
        <f>_xll.qlRealMCFixedAmount(,10)</f>
        <v>obj_003cd#0012</v>
      </c>
      <c r="E10" s="16"/>
      <c r="F10" s="17"/>
      <c r="G10" s="39" t="str">
        <f>"FinalRed = Pay(R,"&amp;F8&amp;")"</f>
        <v>FinalRed = Pay(R,12Feb2018)</v>
      </c>
      <c r="H10" s="40"/>
      <c r="I10" s="40"/>
      <c r="J10" s="40"/>
      <c r="K10" s="40"/>
      <c r="L10" s="40"/>
      <c r="M10" s="41"/>
    </row>
    <row r="11" spans="2:13">
      <c r="B11" s="10" t="s">
        <v>11</v>
      </c>
      <c r="C11" s="11" t="str">
        <f>_xll.qlRealMCFixedAmount(,1.01)</f>
        <v>obj_003ce#0012</v>
      </c>
    </row>
    <row r="12" spans="2:13">
      <c r="B12" s="10" t="s">
        <v>24</v>
      </c>
      <c r="C12" s="11" t="str">
        <f>_xll.qlRealMCFixedAmount(,0.6)</f>
        <v>obj_003cf#0012</v>
      </c>
    </row>
    <row r="13" spans="2:13">
      <c r="B13" s="10" t="s">
        <v>25</v>
      </c>
      <c r="C13" s="11" t="str">
        <f>_xll.qlRealMCFixedAmount(,1)</f>
        <v>obj_003d0#0012</v>
      </c>
    </row>
    <row r="14" spans="2:13">
      <c r="B14" s="10" t="s">
        <v>26</v>
      </c>
      <c r="C14" s="11" t="str">
        <f>_xll.qlRealMCFixedAmount(,0.3)</f>
        <v>obj_003d1#0012</v>
      </c>
      <c r="F14" s="5"/>
    </row>
    <row r="15" spans="2:13">
      <c r="B15" s="10" t="s">
        <v>27</v>
      </c>
      <c r="C15" s="11" t="str">
        <f>_xll.qlRealMCFixedAmount(,1)</f>
        <v>obj_003d2#0012</v>
      </c>
    </row>
    <row r="16" spans="2:13">
      <c r="B16" s="10" t="s">
        <v>53</v>
      </c>
      <c r="C16" s="11" t="str">
        <f>_xll.qlRealMCFixedAmount(,1)</f>
        <v>obj_003d3#0012</v>
      </c>
    </row>
    <row r="17" spans="2:13">
      <c r="B17" s="10" t="s">
        <v>29</v>
      </c>
      <c r="C17" s="11" t="str">
        <f>_xll.qlRealMCFixedAmount(,0)</f>
        <v>obj_003d4#0012</v>
      </c>
    </row>
    <row r="18" spans="2:13">
      <c r="B18" s="12" t="s">
        <v>30</v>
      </c>
      <c r="C18" s="13" t="str">
        <f>_xll.qlRealMCFixedAmount(,0)</f>
        <v>obj_003d5#0012</v>
      </c>
    </row>
    <row r="22" spans="2:13">
      <c r="F22" s="14" t="s">
        <v>31</v>
      </c>
      <c r="G22" s="18" t="str">
        <f>_xll.qlRealMCScript(,B5:B18,C5:C18,G5:M10,TRUE)</f>
        <v>obj_003d6#0012</v>
      </c>
    </row>
    <row r="23" spans="2:13">
      <c r="G23" t="str">
        <f>_xll.ohRangeRetrieveError(G25)</f>
        <v/>
      </c>
    </row>
    <row r="24" spans="2:13">
      <c r="F24" s="7" t="s">
        <v>32</v>
      </c>
      <c r="G24" s="7" t="s">
        <v>33</v>
      </c>
      <c r="K24" s="14" t="s">
        <v>34</v>
      </c>
      <c r="M24" s="7" t="s">
        <v>35</v>
      </c>
    </row>
    <row r="25" spans="2:13">
      <c r="F25" s="31" t="str">
        <f>LEFT(L5,12)</f>
        <v>Cpn10Nov2017</v>
      </c>
      <c r="G25" s="62">
        <f t="array" ref="G25:G33">_xll.qlRealMCScriptNPV(G22,Config!B2,F25:F33,)</f>
        <v>1.9999999999989061E-2</v>
      </c>
      <c r="H25" s="19"/>
      <c r="K25" s="9">
        <f t="array" ref="K25:K33">_xll.qlRealMCScriptObservationTimes(G22,F25:F33)</f>
        <v>0</v>
      </c>
      <c r="M25" s="9" t="str">
        <f t="array" ref="M25:M155">_xll.qlRealMCScriptLog(G22)</f>
        <v>Payoff line 0: 'GBPUSD' is in map</v>
      </c>
    </row>
    <row r="26" spans="2:13">
      <c r="F26" s="33" t="str">
        <f>LEFT(L6,12)</f>
        <v>Cpn11Dec2017</v>
      </c>
      <c r="G26" s="63">
        <v>1.9999999999989061E-2</v>
      </c>
      <c r="H26" s="19"/>
      <c r="K26" s="11">
        <v>8.4931506849315067E-2</v>
      </c>
      <c r="M26" s="11" t="str">
        <v>Payoff line 0: 'EURUSD' is in map</v>
      </c>
    </row>
    <row r="27" spans="2:13">
      <c r="F27" s="33" t="str">
        <f>LEFT(L7,12)</f>
        <v>Cpn11Jan2018</v>
      </c>
      <c r="G27" s="63">
        <v>1.9999999999989061E-2</v>
      </c>
      <c r="H27" s="19"/>
      <c r="K27" s="11">
        <v>0.16986301369863013</v>
      </c>
      <c r="M27" s="11" t="str">
        <v>Insert line 0: 'B = Cache(EURUSD(10Nov2017)/GBPUSD(10Nov2017))'</v>
      </c>
    </row>
    <row r="28" spans="2:13">
      <c r="F28" s="33" t="str">
        <f>LEFT(L8,12)</f>
        <v>Cpn12Feb2018</v>
      </c>
      <c r="G28" s="63">
        <v>1.9999999999989061E-2</v>
      </c>
      <c r="H28" s="19"/>
      <c r="K28" s="11">
        <v>0.25479452054794521</v>
      </c>
      <c r="M28" s="11" t="str">
        <v>Payoff line 1: 'MemoryCpn' is in map</v>
      </c>
    </row>
    <row r="29" spans="2:13">
      <c r="F29" s="33" t="str">
        <f>LEFT(M5,12)</f>
        <v>Red10Nov2017</v>
      </c>
      <c r="G29" s="63">
        <v>0</v>
      </c>
      <c r="H29" s="19"/>
      <c r="K29" s="11">
        <v>0.34246575342465752</v>
      </c>
      <c r="M29" s="11" t="str">
        <v>Payoff line 1: 'Coupon' is in map</v>
      </c>
    </row>
    <row r="30" spans="2:13">
      <c r="F30" s="33" t="str">
        <f>LEFT(M6,12)</f>
        <v>Red11Dec2017</v>
      </c>
      <c r="G30" s="63">
        <v>0</v>
      </c>
      <c r="H30" s="19"/>
      <c r="K30" s="11" t="e">
        <v>#N/A</v>
      </c>
      <c r="M30" s="11" t="str">
        <v>Payoff line 1: 'CpDown' is in map</v>
      </c>
    </row>
    <row r="31" spans="2:13">
      <c r="F31" s="33" t="str">
        <f>LEFT(M7,12)</f>
        <v>Red11Jan2018</v>
      </c>
      <c r="G31" s="63">
        <v>0</v>
      </c>
      <c r="H31" s="19"/>
      <c r="K31" s="11" t="e">
        <v>#N/A</v>
      </c>
      <c r="M31" s="11" t="str">
        <v>Payoff line 1: 'B' is in map</v>
      </c>
    </row>
    <row r="32" spans="2:13">
      <c r="F32" s="33" t="str">
        <f>LEFT(M8,12)</f>
        <v>Red12Feb2018</v>
      </c>
      <c r="G32" s="63">
        <v>0</v>
      </c>
      <c r="H32" s="19"/>
      <c r="K32" s="11" t="e">
        <v>#N/A</v>
      </c>
      <c r="M32" s="11" t="str">
        <v>Payoff line 1: 'AutoCalled' is in map</v>
      </c>
    </row>
    <row r="33" spans="4:13">
      <c r="F33" s="35" t="s">
        <v>36</v>
      </c>
      <c r="G33" s="64">
        <v>0</v>
      </c>
      <c r="H33" s="19"/>
      <c r="K33" s="13" t="e">
        <v>#N/A</v>
      </c>
      <c r="M33" s="11" t="str">
        <v>Insert line 1: 'C = (1-AutoCalled)*(B&gt;CpDown)*(Coupon+MemoryCpn)'</v>
      </c>
    </row>
    <row r="34" spans="4:13">
      <c r="F34" s="44"/>
      <c r="G34" s="44"/>
      <c r="M34" s="11" t="str">
        <v>Payoff line 2: 'Coupon' is in map</v>
      </c>
    </row>
    <row r="35" spans="4:13">
      <c r="F35" s="82" t="s">
        <v>37</v>
      </c>
      <c r="G35" s="83">
        <f>SUM(G25:G33)</f>
        <v>7.9999999999956245E-2</v>
      </c>
      <c r="M35" s="11" t="str">
        <v>Payoff line 2: 'MemoryCpn' is in map</v>
      </c>
    </row>
    <row r="36" spans="4:13">
      <c r="M36" s="11" t="str">
        <v>Payoff line 2: 'CpDown' is in map</v>
      </c>
    </row>
    <row r="37" spans="4:13">
      <c r="D37" s="47" t="s">
        <v>22</v>
      </c>
      <c r="E37" s="47"/>
      <c r="F37" s="47"/>
      <c r="G37" s="47"/>
      <c r="H37" s="47"/>
      <c r="I37" s="47"/>
      <c r="J37" s="47"/>
      <c r="K37" s="47"/>
      <c r="M37" s="11" t="str">
        <v>Payoff line 2: 'B' is in map</v>
      </c>
    </row>
    <row r="38" spans="4:13">
      <c r="D38" s="48"/>
      <c r="E38" s="47" t="s">
        <v>57</v>
      </c>
      <c r="F38" s="47" t="s">
        <v>48</v>
      </c>
      <c r="G38" s="47" t="s">
        <v>58</v>
      </c>
      <c r="H38" s="47" t="s">
        <v>49</v>
      </c>
      <c r="I38" s="47" t="s">
        <v>50</v>
      </c>
      <c r="J38" s="47" t="s">
        <v>51</v>
      </c>
      <c r="K38" s="47" t="s">
        <v>52</v>
      </c>
      <c r="M38" s="11" t="str">
        <v>Replace line 2: 'MemoryCpn = Cache(IfThenElse(B&gt;CpDown,0.0,MemoryCpn+Coupon))'</v>
      </c>
    </row>
    <row r="39" spans="4:13">
      <c r="D39" s="48" t="s">
        <v>32</v>
      </c>
      <c r="E39" s="47" t="s">
        <v>33</v>
      </c>
      <c r="F39" s="47" t="s">
        <v>33</v>
      </c>
      <c r="G39" s="47" t="s">
        <v>33</v>
      </c>
      <c r="H39" s="47"/>
      <c r="I39" s="47" t="s">
        <v>33</v>
      </c>
      <c r="J39" s="47" t="s">
        <v>33</v>
      </c>
      <c r="K39" s="47"/>
      <c r="M39" s="11" t="str">
        <v>Payoff line 3: 'EarlyRed' is in map</v>
      </c>
    </row>
    <row r="40" spans="4:13" ht="14.4">
      <c r="D40" s="48" t="s">
        <v>55</v>
      </c>
      <c r="E40" s="67">
        <v>5.0822078746560985E-3</v>
      </c>
      <c r="F40" s="67">
        <v>4.7394301441358935E-3</v>
      </c>
      <c r="G40" s="67">
        <v>5.1244169648115333E-3</v>
      </c>
      <c r="H40" s="67">
        <v>4.7333036606335629E-3</v>
      </c>
      <c r="I40" s="67">
        <v>4.753626211677092E-3</v>
      </c>
      <c r="J40" s="69"/>
      <c r="K40" s="69">
        <v>4.0630214193787557E-3</v>
      </c>
      <c r="M40" s="11" t="str">
        <v>Payoff line 3: 'TriggerUp' is in map</v>
      </c>
    </row>
    <row r="41" spans="4:13" ht="14.4">
      <c r="D41" s="48" t="s">
        <v>54</v>
      </c>
      <c r="E41" s="67">
        <v>1.2486499052650583E-3</v>
      </c>
      <c r="F41" s="67">
        <v>1.2802362445113655E-3</v>
      </c>
      <c r="G41" s="67">
        <v>1.2639275967704334E-3</v>
      </c>
      <c r="H41" s="67">
        <v>1.2716742529402063E-3</v>
      </c>
      <c r="I41" s="67">
        <v>1.2687021805302299E-3</v>
      </c>
      <c r="J41" s="69"/>
      <c r="K41" s="69">
        <v>9.5604736943278419E-4</v>
      </c>
      <c r="M41" s="11" t="str">
        <v>Payoff line 3: 'B' is in map</v>
      </c>
    </row>
    <row r="42" spans="4:13" ht="14.4">
      <c r="D42" s="48" t="s">
        <v>56</v>
      </c>
      <c r="E42" s="67">
        <v>1.5079051835536638E-2</v>
      </c>
      <c r="F42" s="67">
        <v>1.4947851671153776E-2</v>
      </c>
      <c r="G42" s="67">
        <v>1.4935968121853408E-2</v>
      </c>
      <c r="H42" s="67">
        <v>1.4984861482662652E-2</v>
      </c>
      <c r="I42" s="67">
        <v>1.4918877149656855E-2</v>
      </c>
      <c r="J42" s="69"/>
      <c r="K42" s="69">
        <v>1.8133394881316448E-2</v>
      </c>
      <c r="M42" s="11" t="str">
        <v>Payoff line 3: 'AutoCalled' is in map</v>
      </c>
    </row>
    <row r="43" spans="4:13">
      <c r="D43" s="48"/>
      <c r="E43" s="47"/>
      <c r="F43" s="47"/>
      <c r="G43" s="47"/>
      <c r="H43" s="47"/>
      <c r="I43" s="47"/>
      <c r="J43" s="47"/>
      <c r="K43" s="47"/>
      <c r="M43" s="11" t="str">
        <v>Insert line 3: 'Red = (1-AutoCalled)*(B&gt;TriggerUp)*EarlyRed'</v>
      </c>
    </row>
    <row r="44" spans="4:13">
      <c r="D44" s="48" t="s">
        <v>59</v>
      </c>
      <c r="E44" s="50">
        <f>E40-G40</f>
        <v>-4.220909015543485E-5</v>
      </c>
      <c r="F44" s="47"/>
      <c r="G44" s="47"/>
      <c r="H44" s="47"/>
      <c r="I44" s="47"/>
      <c r="J44" s="47"/>
      <c r="K44" s="47"/>
      <c r="M44" s="11" t="str">
        <v>Payoff line 4: 'AutoCalled' is in map</v>
      </c>
    </row>
    <row r="45" spans="4:13">
      <c r="D45" s="48"/>
      <c r="E45" s="50">
        <f>E41-G41</f>
        <v>-1.5277691505375052E-5</v>
      </c>
      <c r="F45" s="47"/>
      <c r="G45" s="47"/>
      <c r="H45" s="47"/>
      <c r="I45" s="47"/>
      <c r="J45" s="47"/>
      <c r="K45" s="47"/>
      <c r="M45" s="11" t="str">
        <v>Payoff line 4: 'TriggerUp' is in map</v>
      </c>
    </row>
    <row r="46" spans="4:13">
      <c r="D46" s="48"/>
      <c r="E46" s="50">
        <f>E42-G42</f>
        <v>1.4308371368322928E-4</v>
      </c>
      <c r="F46" s="47"/>
      <c r="G46" s="47"/>
      <c r="H46" s="47"/>
      <c r="I46" s="47"/>
      <c r="J46" s="47"/>
      <c r="K46" s="47"/>
      <c r="M46" s="11" t="str">
        <v>Payoff line 4: 'B' is in map</v>
      </c>
    </row>
    <row r="47" spans="4:13">
      <c r="D47" s="48"/>
      <c r="E47" s="47"/>
      <c r="F47" s="47"/>
      <c r="G47" s="47"/>
      <c r="H47" s="47"/>
      <c r="I47" s="47"/>
      <c r="J47" s="47"/>
      <c r="K47" s="47"/>
      <c r="M47" s="11" t="str">
        <v>Replace line 4: 'AutoCalled = Cache(IfThenElse(B&gt;TriggerUp,1.0,AutoCalled))'</v>
      </c>
    </row>
    <row r="48" spans="4:13">
      <c r="D48" s="48"/>
      <c r="E48" s="47"/>
      <c r="F48" s="47"/>
      <c r="G48" s="47"/>
      <c r="H48" s="47"/>
      <c r="I48" s="47"/>
      <c r="J48" s="47"/>
      <c r="K48" s="47"/>
      <c r="M48" s="11" t="str">
        <v>Payoff line 5: 'C' is in map</v>
      </c>
    </row>
    <row r="49" spans="4:13">
      <c r="D49" s="48"/>
      <c r="E49" s="47"/>
      <c r="F49" s="47"/>
      <c r="G49" s="47"/>
      <c r="H49" s="47"/>
      <c r="I49" s="47"/>
      <c r="J49" s="47"/>
      <c r="K49" s="47"/>
      <c r="M49" s="11" t="str">
        <v>Insert line 5: 'Cpn10Nov2017 = Pay(C,10Nov2017)'</v>
      </c>
    </row>
    <row r="50" spans="4:13">
      <c r="D50" s="48"/>
      <c r="E50" s="47"/>
      <c r="F50" s="47"/>
      <c r="G50" s="47"/>
      <c r="H50" s="47"/>
      <c r="I50" s="47"/>
      <c r="J50" s="47"/>
      <c r="K50" s="47"/>
      <c r="M50" s="11" t="str">
        <v>Insert line 6: 'Red10Nov2017 = Pay(0,10Nov2017)'</v>
      </c>
    </row>
    <row r="51" spans="4:13">
      <c r="M51" s="11" t="str">
        <v>Payoff line 7: 'GBPUSD' is in map</v>
      </c>
    </row>
    <row r="52" spans="4:13">
      <c r="M52" s="11" t="str">
        <v>Payoff line 7: 'EURUSD' is in map</v>
      </c>
    </row>
    <row r="53" spans="4:13">
      <c r="M53" s="11" t="str">
        <v>Replace line 7: 'B = Cache(EURUSD(11Dec2017)/GBPUSD(11Dec2017))'</v>
      </c>
    </row>
    <row r="54" spans="4:13">
      <c r="M54" s="11" t="str">
        <v>Payoff line 8: 'MemoryCpn' is in map</v>
      </c>
    </row>
    <row r="55" spans="4:13">
      <c r="M55" s="11" t="str">
        <v>Payoff line 8: 'Coupon' is in map</v>
      </c>
    </row>
    <row r="56" spans="4:13">
      <c r="M56" s="11" t="str">
        <v>Payoff line 8: 'CpDown' is in map</v>
      </c>
    </row>
    <row r="57" spans="4:13">
      <c r="M57" s="11" t="str">
        <v>Payoff line 8: 'B' is in map</v>
      </c>
    </row>
    <row r="58" spans="4:13">
      <c r="M58" s="11" t="str">
        <v>Payoff line 8: 'AutoCalled' is in map</v>
      </c>
    </row>
    <row r="59" spans="4:13">
      <c r="M59" s="11" t="str">
        <v>Replace line 8: 'C = (1-AutoCalled)*(B&gt;CpDown)*(Coupon+MemoryCpn)'</v>
      </c>
    </row>
    <row r="60" spans="4:13">
      <c r="M60" s="11" t="str">
        <v>Payoff line 9: 'Coupon' is in map</v>
      </c>
    </row>
    <row r="61" spans="4:13">
      <c r="M61" s="11" t="str">
        <v>Payoff line 9: 'MemoryCpn' is in map</v>
      </c>
    </row>
    <row r="62" spans="4:13">
      <c r="M62" s="11" t="str">
        <v>Payoff line 9: 'CpDown' is in map</v>
      </c>
    </row>
    <row r="63" spans="4:13">
      <c r="M63" s="11" t="str">
        <v>Payoff line 9: 'B' is in map</v>
      </c>
    </row>
    <row r="64" spans="4:13">
      <c r="M64" s="11" t="str">
        <v>Replace line 9: 'MemoryCpn = Cache(IfThenElse(B&gt;CpDown,0.0,MemoryCpn+Coupon))'</v>
      </c>
    </row>
    <row r="65" spans="13:13">
      <c r="M65" s="11" t="str">
        <v>Payoff line 10: 'EarlyRed' is in map</v>
      </c>
    </row>
    <row r="66" spans="13:13">
      <c r="M66" s="11" t="str">
        <v>Payoff line 10: 'TriggerUp' is in map</v>
      </c>
    </row>
    <row r="67" spans="13:13">
      <c r="M67" s="11" t="str">
        <v>Payoff line 10: 'B' is in map</v>
      </c>
    </row>
    <row r="68" spans="13:13">
      <c r="M68" s="11" t="str">
        <v>Payoff line 10: 'AutoCalled' is in map</v>
      </c>
    </row>
    <row r="69" spans="13:13">
      <c r="M69" s="11" t="str">
        <v>Replace line 10: 'Red = (1-AutoCalled)*(B&gt;TriggerUp)*EarlyRed'</v>
      </c>
    </row>
    <row r="70" spans="13:13">
      <c r="M70" s="11" t="str">
        <v>Payoff line 11: 'AutoCalled' is in map</v>
      </c>
    </row>
    <row r="71" spans="13:13">
      <c r="M71" s="11" t="str">
        <v>Payoff line 11: 'TriggerUp' is in map</v>
      </c>
    </row>
    <row r="72" spans="13:13">
      <c r="M72" s="11" t="str">
        <v>Payoff line 11: 'B' is in map</v>
      </c>
    </row>
    <row r="73" spans="13:13">
      <c r="M73" s="11" t="str">
        <v>Replace line 11: 'AutoCalled = Cache(IfThenElse(B&gt;TriggerUp,1.0,AutoCalled))'</v>
      </c>
    </row>
    <row r="74" spans="13:13">
      <c r="M74" s="11" t="str">
        <v>Payoff line 12: 'C' is in map</v>
      </c>
    </row>
    <row r="75" spans="13:13">
      <c r="M75" s="11" t="str">
        <v>Insert line 12: 'Cpn11Dec2017 = Pay(C,11Dec2017)'</v>
      </c>
    </row>
    <row r="76" spans="13:13">
      <c r="M76" s="11" t="str">
        <v>Insert line 13: 'Red11Dec2017 = Pay(0,11Dec2017)'</v>
      </c>
    </row>
    <row r="77" spans="13:13">
      <c r="M77" s="11" t="str">
        <v>Payoff line 14: 'GBPUSD' is in map</v>
      </c>
    </row>
    <row r="78" spans="13:13">
      <c r="M78" s="11" t="str">
        <v>Payoff line 14: 'EURUSD' is in map</v>
      </c>
    </row>
    <row r="79" spans="13:13">
      <c r="M79" s="11" t="str">
        <v>Replace line 14: 'B = Cache(EURUSD(11Jan2018)/GBPUSD(11Jan2018))'</v>
      </c>
    </row>
    <row r="80" spans="13:13">
      <c r="M80" s="11" t="str">
        <v>Payoff line 15: 'MemoryCpn' is in map</v>
      </c>
    </row>
    <row r="81" spans="13:13">
      <c r="M81" s="11" t="str">
        <v>Payoff line 15: 'Coupon' is in map</v>
      </c>
    </row>
    <row r="82" spans="13:13">
      <c r="M82" s="11" t="str">
        <v>Payoff line 15: 'CpDown' is in map</v>
      </c>
    </row>
    <row r="83" spans="13:13">
      <c r="M83" s="11" t="str">
        <v>Payoff line 15: 'B' is in map</v>
      </c>
    </row>
    <row r="84" spans="13:13">
      <c r="M84" s="11" t="str">
        <v>Payoff line 15: 'AutoCalled' is in map</v>
      </c>
    </row>
    <row r="85" spans="13:13">
      <c r="M85" s="11" t="str">
        <v>Replace line 15: 'C = (1-AutoCalled)*(B&gt;CpDown)*(Coupon+MemoryCpn)'</v>
      </c>
    </row>
    <row r="86" spans="13:13">
      <c r="M86" s="11" t="str">
        <v>Payoff line 16: 'Coupon' is in map</v>
      </c>
    </row>
    <row r="87" spans="13:13">
      <c r="M87" s="11" t="str">
        <v>Payoff line 16: 'MemoryCpn' is in map</v>
      </c>
    </row>
    <row r="88" spans="13:13">
      <c r="M88" s="11" t="str">
        <v>Payoff line 16: 'CpDown' is in map</v>
      </c>
    </row>
    <row r="89" spans="13:13">
      <c r="M89" s="11" t="str">
        <v>Payoff line 16: 'B' is in map</v>
      </c>
    </row>
    <row r="90" spans="13:13">
      <c r="M90" s="11" t="str">
        <v>Replace line 16: 'MemoryCpn = Cache(IfThenElse(B&gt;CpDown,0.0,MemoryCpn+Coupon))'</v>
      </c>
    </row>
    <row r="91" spans="13:13">
      <c r="M91" s="11" t="str">
        <v>Payoff line 17: 'EarlyRed' is in map</v>
      </c>
    </row>
    <row r="92" spans="13:13">
      <c r="M92" s="11" t="str">
        <v>Payoff line 17: 'TriggerUp' is in map</v>
      </c>
    </row>
    <row r="93" spans="13:13">
      <c r="M93" s="11" t="str">
        <v>Payoff line 17: 'B' is in map</v>
      </c>
    </row>
    <row r="94" spans="13:13">
      <c r="M94" s="11" t="str">
        <v>Payoff line 17: 'AutoCalled' is in map</v>
      </c>
    </row>
    <row r="95" spans="13:13">
      <c r="M95" s="11" t="str">
        <v>Replace line 17: 'Red = (1-AutoCalled)*(B&gt;TriggerUp)*EarlyRed'</v>
      </c>
    </row>
    <row r="96" spans="13:13">
      <c r="M96" s="11" t="str">
        <v>Payoff line 18: 'AutoCalled' is in map</v>
      </c>
    </row>
    <row r="97" spans="13:13">
      <c r="M97" s="11" t="str">
        <v>Payoff line 18: 'TriggerUp' is in map</v>
      </c>
    </row>
    <row r="98" spans="13:13">
      <c r="M98" s="11" t="str">
        <v>Payoff line 18: 'B' is in map</v>
      </c>
    </row>
    <row r="99" spans="13:13">
      <c r="M99" s="11" t="str">
        <v>Replace line 18: 'AutoCalled = Cache(IfThenElse(B&gt;TriggerUp,1.0,AutoCalled))'</v>
      </c>
    </row>
    <row r="100" spans="13:13">
      <c r="M100" s="11" t="str">
        <v>Payoff line 19: 'C' is in map</v>
      </c>
    </row>
    <row r="101" spans="13:13">
      <c r="M101" s="11" t="str">
        <v>Insert line 19: 'Cpn11Jan2018 = Pay(C,11Jan2018)'</v>
      </c>
    </row>
    <row r="102" spans="13:13">
      <c r="M102" s="11" t="str">
        <v>Insert line 20: 'Red11Jan2018 = Pay(0,11Jan2018)'</v>
      </c>
    </row>
    <row r="103" spans="13:13">
      <c r="M103" s="11" t="str">
        <v>Payoff line 21: 'GBPUSD' is in map</v>
      </c>
    </row>
    <row r="104" spans="13:13">
      <c r="M104" s="11" t="str">
        <v>Payoff line 21: 'EURUSD' is in map</v>
      </c>
    </row>
    <row r="105" spans="13:13">
      <c r="M105" s="11" t="str">
        <v>Replace line 21: 'B = Cache(EURUSD(12Feb2018)/GBPUSD(12Feb2018))'</v>
      </c>
    </row>
    <row r="106" spans="13:13">
      <c r="M106" s="11" t="str">
        <v>Payoff line 22: 'MemoryCpn' is in map</v>
      </c>
    </row>
    <row r="107" spans="13:13">
      <c r="M107" s="11" t="str">
        <v>Payoff line 22: 'Coupon' is in map</v>
      </c>
    </row>
    <row r="108" spans="13:13">
      <c r="M108" s="11" t="str">
        <v>Payoff line 22: 'CpDown' is in map</v>
      </c>
    </row>
    <row r="109" spans="13:13">
      <c r="M109" s="11" t="str">
        <v>Payoff line 22: 'B' is in map</v>
      </c>
    </row>
    <row r="110" spans="13:13">
      <c r="M110" s="11" t="str">
        <v>Payoff line 22: 'AutoCalled' is in map</v>
      </c>
    </row>
    <row r="111" spans="13:13">
      <c r="M111" s="11" t="str">
        <v>Replace line 22: 'C = (1-AutoCalled)*(B&gt;CpDown)*(Coupon+MemoryCpn)'</v>
      </c>
    </row>
    <row r="112" spans="13:13">
      <c r="M112" s="11" t="str">
        <v>Payoff line 23: 'Coupon' is in map</v>
      </c>
    </row>
    <row r="113" spans="13:13">
      <c r="M113" s="11" t="str">
        <v>Payoff line 23: 'MemoryCpn' is in map</v>
      </c>
    </row>
    <row r="114" spans="13:13">
      <c r="M114" s="11" t="str">
        <v>Payoff line 23: 'CpDown' is in map</v>
      </c>
    </row>
    <row r="115" spans="13:13">
      <c r="M115" s="11" t="str">
        <v>Payoff line 23: 'B' is in map</v>
      </c>
    </row>
    <row r="116" spans="13:13">
      <c r="M116" s="11" t="str">
        <v>Replace line 23: 'MemoryCpn = Cache(IfThenElse(B&gt;CpDown,0.0,MemoryCpn+Coupon))'</v>
      </c>
    </row>
    <row r="117" spans="13:13">
      <c r="M117" s="11" t="str">
        <v>Payoff line 24: 'EarlyRed' is in map</v>
      </c>
    </row>
    <row r="118" spans="13:13">
      <c r="M118" s="11" t="str">
        <v>Payoff line 24: 'TriggerUp' is in map</v>
      </c>
    </row>
    <row r="119" spans="13:13">
      <c r="M119" s="11" t="str">
        <v>Payoff line 24: 'B' is in map</v>
      </c>
    </row>
    <row r="120" spans="13:13">
      <c r="M120" s="11" t="str">
        <v>Payoff line 24: 'AutoCalled' is in map</v>
      </c>
    </row>
    <row r="121" spans="13:13">
      <c r="M121" s="11" t="str">
        <v>Replace line 24: 'Red = (1-AutoCalled)*(B&gt;TriggerUp)*EarlyRed'</v>
      </c>
    </row>
    <row r="122" spans="13:13">
      <c r="M122" s="11" t="str">
        <v>Payoff line 25: 'AutoCalled' is in map</v>
      </c>
    </row>
    <row r="123" spans="13:13">
      <c r="M123" s="11" t="str">
        <v>Payoff line 25: 'TriggerUp' is in map</v>
      </c>
    </row>
    <row r="124" spans="13:13">
      <c r="M124" s="11" t="str">
        <v>Payoff line 25: 'B' is in map</v>
      </c>
    </row>
    <row r="125" spans="13:13">
      <c r="M125" s="11" t="str">
        <v>Replace line 25: 'AutoCalled = Cache(IfThenElse(B&gt;TriggerUp,1.0,AutoCalled))'</v>
      </c>
    </row>
    <row r="126" spans="13:13">
      <c r="M126" s="11" t="str">
        <v>Payoff line 26: 'C' is in map</v>
      </c>
    </row>
    <row r="127" spans="13:13">
      <c r="M127" s="11" t="str">
        <v>Insert line 26: 'Cpn12Feb2018 = Pay(C,12Feb2018)'</v>
      </c>
    </row>
    <row r="128" spans="13:13">
      <c r="M128" s="11" t="str">
        <v>Insert line 27: 'Red12Feb2018 = Pay(0,12Feb2018)'</v>
      </c>
    </row>
    <row r="129" spans="13:13">
      <c r="M129" s="11" t="str">
        <v>Payoff line 28: 'EURUSD' is in map</v>
      </c>
    </row>
    <row r="130" spans="13:13">
      <c r="M130" s="11" t="str">
        <v>Payoff line 28: 'GBPUSD' is in map</v>
      </c>
    </row>
    <row r="131" spans="13:13">
      <c r="M131" s="11" t="str">
        <v>Payoff line 28: 'callStrike' is in map</v>
      </c>
    </row>
    <row r="132" spans="13:13">
      <c r="M132" s="11" t="str">
        <v>Payoff line 28: 'AutoCalled' is in map</v>
      </c>
    </row>
    <row r="133" spans="13:13">
      <c r="M133" s="11" t="str">
        <v>Insert line 28: 'R = (1-AutoCalled)*Max(EURUSD(12Feb2018)-callStrike*GBPUSD(12Feb2018),0)'</v>
      </c>
    </row>
    <row r="134" spans="13:13">
      <c r="M134" s="11" t="str">
        <v>Error line 29: 1.1: syntax error, unexpected end of file, expecting identifier</v>
      </c>
    </row>
    <row r="135" spans="13:13">
      <c r="M135" s="11" t="str">
        <v>Error line 30: 1.1: syntax error, unexpected end of file, expecting identifier</v>
      </c>
    </row>
    <row r="136" spans="13:13">
      <c r="M136" s="11" t="str">
        <v>Error line 31: 1.1: syntax error, unexpected end of file, expecting identifier</v>
      </c>
    </row>
    <row r="137" spans="13:13">
      <c r="M137" s="11" t="str">
        <v>Error line 32: 1.1: syntax error, unexpected end of file, expecting identifier</v>
      </c>
    </row>
    <row r="138" spans="13:13">
      <c r="M138" s="11" t="str">
        <v>Error line 33: 1.1: syntax error, unexpected end of file, expecting identifier</v>
      </c>
    </row>
    <row r="139" spans="13:13">
      <c r="M139" s="11" t="str">
        <v>Error line 34: 1.1: syntax error, unexpected end of file, expecting identifier</v>
      </c>
    </row>
    <row r="140" spans="13:13">
      <c r="M140" s="11" t="str">
        <v>Payoff line 35: 'R' is in map</v>
      </c>
    </row>
    <row r="141" spans="13:13">
      <c r="M141" s="11" t="str">
        <v>Insert line 35: 'FinalRed = Pay(R,12Feb2018)'</v>
      </c>
    </row>
    <row r="142" spans="13:13">
      <c r="M142" s="11" t="str">
        <v>Error line 36: 1.1: syntax error, unexpected end of file, expecting identifier</v>
      </c>
    </row>
    <row r="143" spans="13:13">
      <c r="M143" s="11" t="str">
        <v>Error line 37: 1.1: syntax error, unexpected end of file, expecting identifier</v>
      </c>
    </row>
    <row r="144" spans="13:13">
      <c r="M144" s="11" t="str">
        <v>Error line 38: 1.1: syntax error, unexpected end of file, expecting identifier</v>
      </c>
    </row>
    <row r="145" spans="13:13">
      <c r="M145" s="11" t="str">
        <v>Error line 39: 1.1: syntax error, unexpected end of file, expecting identifier</v>
      </c>
    </row>
    <row r="146" spans="13:13">
      <c r="M146" s="11" t="str">
        <v>Error line 40: 1.1: syntax error, unexpected end of file, expecting identifier</v>
      </c>
    </row>
    <row r="147" spans="13:13">
      <c r="M147" s="11" t="str">
        <v>Error line 41: 1.1: syntax error, unexpected end of file, expecting identifier</v>
      </c>
    </row>
    <row r="148" spans="13:13">
      <c r="M148" s="11" t="e">
        <v>#N/A</v>
      </c>
    </row>
    <row r="149" spans="13:13">
      <c r="M149" s="11" t="e">
        <v>#N/A</v>
      </c>
    </row>
    <row r="150" spans="13:13">
      <c r="M150" s="11" t="e">
        <v>#N/A</v>
      </c>
    </row>
    <row r="151" spans="13:13">
      <c r="M151" s="11" t="e">
        <v>#N/A</v>
      </c>
    </row>
    <row r="152" spans="13:13">
      <c r="M152" s="11" t="e">
        <v>#N/A</v>
      </c>
    </row>
    <row r="153" spans="13:13">
      <c r="M153" s="11" t="e">
        <v>#N/A</v>
      </c>
    </row>
    <row r="154" spans="13:13">
      <c r="M154" s="11" t="e">
        <v>#N/A</v>
      </c>
    </row>
    <row r="155" spans="13:13">
      <c r="M155" s="13" t="e"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9"/>
  <sheetViews>
    <sheetView showGridLines="0" zoomScale="110" zoomScaleNormal="110" workbookViewId="0">
      <selection activeCell="G29" sqref="G29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64" bestFit="1" customWidth="1"/>
    <col min="8" max="8" width="78.5546875" bestFit="1" customWidth="1"/>
    <col min="9" max="9" width="15" bestFit="1" customWidth="1"/>
    <col min="10" max="10" width="14" bestFit="1" customWidth="1"/>
    <col min="11" max="11" width="84.109375" bestFit="1" customWidth="1"/>
    <col min="12" max="12" width="78.5546875" bestFit="1" customWidth="1"/>
    <col min="13" max="13" width="77.44140625" bestFit="1" customWidth="1"/>
    <col min="14" max="14" width="69.5546875" bestFit="1" customWidth="1"/>
    <col min="15" max="15" width="66.6640625" bestFit="1" customWidth="1"/>
    <col min="16" max="16" width="70.6640625" bestFit="1" customWidth="1"/>
    <col min="17" max="17" width="34.44140625" bestFit="1" customWidth="1"/>
    <col min="29" max="29" width="7.88671875" customWidth="1"/>
  </cols>
  <sheetData>
    <row r="2" spans="2:13">
      <c r="B2" s="1"/>
      <c r="C2" s="2"/>
      <c r="D2" s="3">
        <f>Config!B1</f>
        <v>43018</v>
      </c>
      <c r="L2" s="10" t="s">
        <v>70</v>
      </c>
    </row>
    <row r="3" spans="2:13">
      <c r="B3" s="6"/>
      <c r="C3" s="6"/>
      <c r="D3" s="6"/>
    </row>
    <row r="4" spans="2:13">
      <c r="B4" s="7" t="s">
        <v>0</v>
      </c>
      <c r="C4" s="7" t="s">
        <v>1</v>
      </c>
      <c r="E4" s="7" t="s">
        <v>2</v>
      </c>
      <c r="F4" s="14" t="s">
        <v>3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2:13">
      <c r="B5" s="8" t="s">
        <v>5</v>
      </c>
      <c r="C5" s="9" t="str">
        <f>_xll.qlRealMCAsset(,,B5)</f>
        <v>obj_003d7#0012</v>
      </c>
      <c r="E5" s="30">
        <f>_xll.qlCalendarAdvance("Target",D2,"3m")</f>
        <v>43110</v>
      </c>
      <c r="F5" s="31" t="str">
        <f>TEXT(E5,"[$-900]TTMMMJJJ")</f>
        <v>10Jan2018</v>
      </c>
      <c r="G5" s="10" t="str">
        <f>"B = Cache(EURUSD("&amp;F5&amp;")/GBPUSD("&amp;F5&amp;"))"</f>
        <v>B = Cache(EURUSD(10Jan2018)/GBPUSD(10Jan2018))</v>
      </c>
      <c r="H5" s="10" t="s">
        <v>71</v>
      </c>
      <c r="I5" s="10" t="s">
        <v>74</v>
      </c>
      <c r="J5" s="10" t="s">
        <v>72</v>
      </c>
      <c r="K5" s="10" t="s">
        <v>73</v>
      </c>
      <c r="L5" s="10" t="str">
        <f>"Cpn"&amp;F5&amp;" = Pay(C,"&amp;F5&amp;")"</f>
        <v>Cpn10Jan2018 = Pay(C,10Jan2018)</v>
      </c>
      <c r="M5" s="10" t="str">
        <f>"Red"&amp;F5&amp;" = Pay(Red,"&amp;F5&amp;")"</f>
        <v>Red10Jan2018 = Pay(Red,10Jan2018)</v>
      </c>
    </row>
    <row r="6" spans="2:13">
      <c r="B6" s="10" t="s">
        <v>6</v>
      </c>
      <c r="C6" s="11" t="str">
        <f>_xll.qlRealMCAsset(,,B6)</f>
        <v>obj_003d8#0012</v>
      </c>
      <c r="E6" s="32">
        <f>_xll.qlCalendarAdvance("Target",E5,"3m")</f>
        <v>43200</v>
      </c>
      <c r="F6" s="33" t="str">
        <f>TEXT(E6,"[$-900]TTMMMJJJ")</f>
        <v>10Apr2018</v>
      </c>
      <c r="G6" s="10" t="str">
        <f>"B = Cache(EURUSD("&amp;F6&amp;")/GBPUSD("&amp;F6&amp;"))"</f>
        <v>B = Cache(EURUSD(10Apr2018)/GBPUSD(10Apr2018))</v>
      </c>
      <c r="H6" s="10" t="s">
        <v>71</v>
      </c>
      <c r="I6" s="10" t="s">
        <v>74</v>
      </c>
      <c r="J6" s="10" t="s">
        <v>72</v>
      </c>
      <c r="K6" s="10" t="s">
        <v>73</v>
      </c>
      <c r="L6" s="10" t="str">
        <f>"Cpn"&amp;F6&amp;" = Pay(C,"&amp;F6&amp;")"</f>
        <v>Cpn10Apr2018 = Pay(C,10Apr2018)</v>
      </c>
      <c r="M6" s="10" t="str">
        <f>"Red"&amp;F6&amp;" = Pay(Red,"&amp;F6&amp;")"</f>
        <v>Red10Apr2018 = Pay(Red,10Apr2018)</v>
      </c>
    </row>
    <row r="7" spans="2:13">
      <c r="B7" s="10" t="s">
        <v>19</v>
      </c>
      <c r="C7" s="11" t="str">
        <f>_xll.qlRealMCBasket(,C5:C6,{0,1},TRUE)</f>
        <v>obj_003d9#0012</v>
      </c>
      <c r="E7" s="32">
        <f>_xll.qlCalendarAdvance("Target",E6,"3m")</f>
        <v>43291</v>
      </c>
      <c r="F7" s="33" t="str">
        <f>TEXT(E7,"[$-900]TTMMMJJJ")</f>
        <v>10Jul2018</v>
      </c>
      <c r="G7" s="10" t="str">
        <f>"B = Cache(EURUSD("&amp;F7&amp;")/GBPUSD("&amp;F7&amp;"))"</f>
        <v>B = Cache(EURUSD(10Jul2018)/GBPUSD(10Jul2018))</v>
      </c>
      <c r="H7" s="10" t="s">
        <v>71</v>
      </c>
      <c r="I7" s="10" t="s">
        <v>74</v>
      </c>
      <c r="J7" s="10" t="s">
        <v>72</v>
      </c>
      <c r="K7" s="10" t="s">
        <v>73</v>
      </c>
      <c r="L7" s="10" t="str">
        <f>"Cpn"&amp;F7&amp;" = Pay(C,"&amp;F7&amp;")"</f>
        <v>Cpn10Jul2018 = Pay(C,10Jul2018)</v>
      </c>
      <c r="M7" s="10" t="str">
        <f>"Red"&amp;F7&amp;" = Pay(Red,"&amp;F7&amp;")"</f>
        <v>Red10Jul2018 = Pay(Red,10Jul2018)</v>
      </c>
    </row>
    <row r="8" spans="2:13">
      <c r="B8" s="10" t="s">
        <v>20</v>
      </c>
      <c r="C8" s="11" t="str">
        <f>_xll.qlRealMCFixedAmount(,1)</f>
        <v>obj_003da#0012</v>
      </c>
      <c r="E8" s="32">
        <f>_xll.qlCalendarAdvance("Target",E7,"3m")</f>
        <v>43383</v>
      </c>
      <c r="F8" s="35" t="str">
        <f>TEXT(E8,"[$-900]TTMMMJJJ")</f>
        <v>10Oct2018</v>
      </c>
      <c r="G8" s="10" t="str">
        <f>"B = Cache(EURUSD("&amp;F8&amp;")/GBPUSD("&amp;F8&amp;"))"</f>
        <v>B = Cache(EURUSD(10Oct2018)/GBPUSD(10Oct2018))</v>
      </c>
      <c r="H8" s="10" t="s">
        <v>71</v>
      </c>
      <c r="I8" s="10" t="s">
        <v>74</v>
      </c>
      <c r="J8" s="10" t="s">
        <v>72</v>
      </c>
      <c r="K8" s="10" t="s">
        <v>73</v>
      </c>
      <c r="L8" s="10" t="str">
        <f>"Cpn"&amp;F8&amp;" = Pay(C,"&amp;F8&amp;")"</f>
        <v>Cpn10Oct2018 = Pay(C,10Oct2018)</v>
      </c>
      <c r="M8" s="12" t="str">
        <f>"Red"&amp;F8&amp;" = Pay(Red,"&amp;F8&amp;")"</f>
        <v>Red10Oct2018 = Pay(Red,10Oct2018)</v>
      </c>
    </row>
    <row r="9" spans="2:13">
      <c r="B9" s="55" t="s">
        <v>65</v>
      </c>
      <c r="C9" s="11" t="str">
        <f>_xll.qlRealMCFixedAmount(,0.9)</f>
        <v>obj_003db#0012</v>
      </c>
      <c r="E9" s="4" t="s">
        <v>21</v>
      </c>
      <c r="F9" s="15"/>
      <c r="G9" s="36" t="str">
        <f>"R = (1-AutoCalled)*Max(GBPUSD("&amp;F8&amp;")*PutStrike-EURUSD("&amp;F8&amp;"),0)"</f>
        <v>R = (1-AutoCalled)*Max(GBPUSD(10Oct2018)*PutStrike-EURUSD(10Oct2018),0)</v>
      </c>
      <c r="H9" s="36" t="str">
        <f>"R2 = (1-AutoCalled)*Max(GBPUSD("&amp;F8&amp;")*1.05-EURUSD("&amp;F8&amp;"),0)"</f>
        <v>R2 = (1-AutoCalled)*Max(GBPUSD(10Oct2018)*1.05-EURUSD(10Oct2018),0)</v>
      </c>
      <c r="I9" s="36" t="str">
        <f>"R3 = (1-AutoCalled)*Max(GBPUSD("&amp;F8&amp;")*1-EURUSD("&amp;F8&amp;"),0)"</f>
        <v>R3 = (1-AutoCalled)*Max(GBPUSD(10Oct2018)*1-EURUSD(10Oct2018),0)</v>
      </c>
      <c r="J9" s="36" t="str">
        <f>"R4 = (1-AutoCalled)*Max(GBPUSD("&amp;F8&amp;")*0.95-EURUSD("&amp;F8&amp;"),0)"</f>
        <v>R4 = (1-AutoCalled)*Max(GBPUSD(10Oct2018)*0.95-EURUSD(10Oct2018),0)</v>
      </c>
      <c r="K9" s="37"/>
      <c r="L9" s="37"/>
      <c r="M9" s="38"/>
    </row>
    <row r="10" spans="2:13">
      <c r="B10" s="10" t="s">
        <v>9</v>
      </c>
      <c r="C10" s="11" t="str">
        <f>_xll.qlRealMCFixedAmount(,0.02)</f>
        <v>obj_003dc#0012</v>
      </c>
      <c r="E10" s="16"/>
      <c r="F10" s="17"/>
      <c r="G10" s="39" t="str">
        <f>"FinalRed = Pay(R,"&amp;F8&amp;")"</f>
        <v>FinalRed = Pay(R,10Oct2018)</v>
      </c>
      <c r="H10" s="39" t="str">
        <f>"FinalRed2 = Pay(R2,"&amp;F8&amp;")"</f>
        <v>FinalRed2 = Pay(R2,10Oct2018)</v>
      </c>
      <c r="I10" s="39" t="str">
        <f>"FinalRed3 = Pay(R3,"&amp;F8&amp;")"</f>
        <v>FinalRed3 = Pay(R3,10Oct2018)</v>
      </c>
      <c r="J10" s="39" t="str">
        <f>"FinalRed4 = Pay(R4,"&amp;F8&amp;")"</f>
        <v>FinalRed4 = Pay(R4,10Oct2018)</v>
      </c>
      <c r="K10" s="40"/>
      <c r="L10" s="40"/>
      <c r="M10" s="41"/>
    </row>
    <row r="11" spans="2:13">
      <c r="B11" s="10" t="s">
        <v>23</v>
      </c>
      <c r="C11" s="11" t="str">
        <f>_xll.qlRealMCFixedAmount(,1.1)</f>
        <v>obj_003dd#0012</v>
      </c>
    </row>
    <row r="12" spans="2:13">
      <c r="B12" s="10" t="s">
        <v>11</v>
      </c>
      <c r="C12" s="11" t="str">
        <f>_xll.qlRealMCFixedAmount(,1.01)</f>
        <v>obj_003de#0012</v>
      </c>
    </row>
    <row r="13" spans="2:13">
      <c r="B13" s="10" t="s">
        <v>24</v>
      </c>
      <c r="C13" s="11" t="str">
        <f>_xll.qlRealMCFixedAmount(,0.6)</f>
        <v>obj_003df#0012</v>
      </c>
    </row>
    <row r="14" spans="2:13">
      <c r="B14" s="10" t="s">
        <v>25</v>
      </c>
      <c r="C14" s="11" t="str">
        <f>_xll.qlRealMCFixedAmount(,1)</f>
        <v>obj_003e0#0012</v>
      </c>
      <c r="F14" s="5"/>
    </row>
    <row r="15" spans="2:13">
      <c r="B15" s="10" t="s">
        <v>26</v>
      </c>
      <c r="C15" s="11" t="str">
        <f>_xll.qlRealMCFixedAmount(,0.3)</f>
        <v>obj_003e1#0012</v>
      </c>
    </row>
    <row r="16" spans="2:13">
      <c r="B16" s="10" t="s">
        <v>27</v>
      </c>
      <c r="C16" s="11" t="str">
        <f>_xll.qlRealMCFixedAmount(,1)</f>
        <v>obj_003e2#0012</v>
      </c>
    </row>
    <row r="17" spans="2:13">
      <c r="B17" s="10" t="s">
        <v>28</v>
      </c>
      <c r="C17" s="11" t="str">
        <f>_xll.qlRealMCFixedAmount(,H33)</f>
        <v>obj_003e3#0012</v>
      </c>
    </row>
    <row r="18" spans="2:13">
      <c r="B18" s="10" t="s">
        <v>29</v>
      </c>
      <c r="C18" s="11" t="str">
        <f>_xll.qlRealMCFixedAmount(,0)</f>
        <v>obj_003e4#0012</v>
      </c>
    </row>
    <row r="19" spans="2:13">
      <c r="B19" s="12" t="s">
        <v>30</v>
      </c>
      <c r="C19" s="13" t="str">
        <f>_xll.qlRealMCFixedAmount(,0)</f>
        <v>obj_003e5#0012</v>
      </c>
    </row>
    <row r="20" spans="2:13">
      <c r="B20" s="6"/>
      <c r="C20" s="6"/>
      <c r="D20" s="6"/>
    </row>
    <row r="21" spans="2:13">
      <c r="B21" s="6"/>
      <c r="C21" s="6"/>
      <c r="D21" s="6"/>
    </row>
    <row r="22" spans="2:13">
      <c r="B22" s="6"/>
      <c r="C22" s="6"/>
      <c r="D22" s="6"/>
      <c r="F22" s="14" t="s">
        <v>31</v>
      </c>
      <c r="G22" s="18" t="str">
        <f>_xll.qlRealMCScript(,B5:B19,C5:C19,G5:M10,TRUE)</f>
        <v>obj_003e6#0012</v>
      </c>
    </row>
    <row r="23" spans="2:13">
      <c r="B23" s="6"/>
      <c r="C23" s="6"/>
      <c r="D23" s="6"/>
    </row>
    <row r="24" spans="2:13">
      <c r="B24" s="6"/>
      <c r="C24" s="6"/>
      <c r="D24" s="6"/>
      <c r="F24" s="7" t="s">
        <v>32</v>
      </c>
      <c r="G24" s="7" t="s">
        <v>33</v>
      </c>
      <c r="K24" s="14" t="s">
        <v>34</v>
      </c>
      <c r="M24" s="7" t="s">
        <v>35</v>
      </c>
    </row>
    <row r="25" spans="2:13">
      <c r="B25" s="6"/>
      <c r="C25" s="6"/>
      <c r="D25" s="6"/>
      <c r="F25" s="31" t="str">
        <f>LEFT(L5,12)</f>
        <v>Cpn10Jan2018</v>
      </c>
      <c r="G25" s="56">
        <f t="array" ref="G25:G33">_xll.qlRealMCScriptNPV(G22,Config!B2,F25:F33)</f>
        <v>1.9999999999989061E-2</v>
      </c>
      <c r="H25" s="19"/>
      <c r="K25" s="9">
        <f t="array" ref="K25:K33">_xll.qlRealMCScriptObservationTimes(G22,F25:F33)</f>
        <v>0</v>
      </c>
      <c r="M25" s="9" t="str">
        <f t="array" ref="M25:M209">_xll.qlRealMCScriptLog(G22)</f>
        <v>Payoff line 0: 'GBPUSD' is in map</v>
      </c>
    </row>
    <row r="26" spans="2:13">
      <c r="B26" s="6"/>
      <c r="C26" s="6"/>
      <c r="D26" s="6"/>
      <c r="F26" s="33" t="str">
        <f>LEFT(L6,12)</f>
        <v>Cpn10Apr2018</v>
      </c>
      <c r="G26" s="57">
        <v>1.9999999999989061E-2</v>
      </c>
      <c r="H26" s="19"/>
      <c r="K26" s="11">
        <v>0.25205479452054796</v>
      </c>
      <c r="M26" s="11" t="str">
        <v>Payoff line 0: 'EURUSD' is in map</v>
      </c>
    </row>
    <row r="27" spans="2:13">
      <c r="B27" s="6"/>
      <c r="C27" s="6"/>
      <c r="D27" s="6"/>
      <c r="F27" s="33" t="str">
        <f>LEFT(L7,12)</f>
        <v>Cpn10Jul2018</v>
      </c>
      <c r="G27" s="57">
        <v>1.9999999999989061E-2</v>
      </c>
      <c r="H27" s="19"/>
      <c r="K27" s="11">
        <v>0.49863013698630138</v>
      </c>
      <c r="M27" s="11" t="str">
        <v>Insert line 0: 'B = Cache(EURUSD(10Jan2018)/GBPUSD(10Jan2018))'</v>
      </c>
    </row>
    <row r="28" spans="2:13">
      <c r="B28" s="6"/>
      <c r="C28" s="6"/>
      <c r="D28" s="6"/>
      <c r="F28" s="33" t="str">
        <f>LEFT(L8,12)</f>
        <v>Cpn10Oct2018</v>
      </c>
      <c r="G28" s="57">
        <v>1.9999999999989061E-2</v>
      </c>
      <c r="H28" s="19"/>
      <c r="K28" s="11">
        <v>0.74794520547945209</v>
      </c>
      <c r="M28" s="11" t="str">
        <v>Payoff line 1: 'MemoryCpn' is in map</v>
      </c>
    </row>
    <row r="29" spans="2:13">
      <c r="B29" s="6"/>
      <c r="C29" s="6"/>
      <c r="D29" s="6"/>
      <c r="F29" s="33" t="str">
        <f>LEFT(M5,12)</f>
        <v>Red10Jan2018</v>
      </c>
      <c r="G29" s="57">
        <v>1.0099999999998126</v>
      </c>
      <c r="H29" s="19"/>
      <c r="K29" s="11">
        <v>1</v>
      </c>
      <c r="M29" s="11" t="str">
        <v>Payoff line 1: 'Coupon' is in map</v>
      </c>
    </row>
    <row r="30" spans="2:13">
      <c r="B30" s="6"/>
      <c r="C30" s="6"/>
      <c r="D30" s="6"/>
      <c r="F30" s="35" t="s">
        <v>36</v>
      </c>
      <c r="G30" s="57">
        <v>9.9999999999936431E-2</v>
      </c>
      <c r="H30" s="19"/>
      <c r="K30" s="11" t="e">
        <v>#N/A</v>
      </c>
      <c r="M30" s="11" t="str">
        <v>Payoff line 1: 'TriggerDn' is in map</v>
      </c>
    </row>
    <row r="31" spans="2:13">
      <c r="B31" s="6"/>
      <c r="C31" s="6"/>
      <c r="D31" s="6"/>
      <c r="F31" s="35" t="s">
        <v>79</v>
      </c>
      <c r="G31" s="57">
        <v>4.9999999999968216E-2</v>
      </c>
      <c r="H31" s="19"/>
      <c r="K31" s="11" t="e">
        <v>#N/A</v>
      </c>
      <c r="M31" s="11" t="str">
        <v>Payoff line 1: 'B' is in map</v>
      </c>
    </row>
    <row r="32" spans="2:13">
      <c r="B32" s="6"/>
      <c r="C32" s="6"/>
      <c r="D32" s="6"/>
      <c r="F32" s="35" t="s">
        <v>80</v>
      </c>
      <c r="G32" s="57">
        <v>0</v>
      </c>
      <c r="H32" s="19"/>
      <c r="K32" s="11" t="e">
        <v>#N/A</v>
      </c>
      <c r="M32" s="11" t="str">
        <v>Payoff line 1: 'TriggerUp' is in map</v>
      </c>
    </row>
    <row r="33" spans="2:13">
      <c r="B33" s="6"/>
      <c r="C33" s="6"/>
      <c r="D33" s="6"/>
      <c r="F33" s="35" t="s">
        <v>81</v>
      </c>
      <c r="G33" s="58">
        <v>0</v>
      </c>
      <c r="H33">
        <v>1.1000000000000001</v>
      </c>
      <c r="K33" s="13" t="e">
        <v>#N/A</v>
      </c>
      <c r="M33" s="11" t="str">
        <v>Payoff line 1: 'B' is in map</v>
      </c>
    </row>
    <row r="34" spans="2:13">
      <c r="B34" s="6"/>
      <c r="C34" s="6"/>
      <c r="D34" s="6"/>
      <c r="F34" s="44"/>
      <c r="G34" s="44"/>
      <c r="M34" s="11" t="str">
        <v>Payoff line 1: 'AutoCalled' is in map</v>
      </c>
    </row>
    <row r="35" spans="2:13">
      <c r="F35" s="45" t="s">
        <v>37</v>
      </c>
      <c r="G35" s="46">
        <f>SUM(G25:G33)</f>
        <v>1.2399999999996736</v>
      </c>
      <c r="M35" s="11" t="str">
        <v>Insert line 1: 'C = (1-AutoCalled)*(IfThenElse(B&gt;TriggerUp,0,IfThenElse(B&lt;TriggerDn,0,1)))*(Coupon+MemoryCpn)'</v>
      </c>
    </row>
    <row r="36" spans="2:13">
      <c r="D36" s="47" t="s">
        <v>22</v>
      </c>
      <c r="E36" s="47"/>
      <c r="F36" s="47"/>
      <c r="G36" s="47"/>
      <c r="H36" s="47"/>
      <c r="M36" s="11" t="str">
        <v>Payoff line 2: 'Coupon' is in map</v>
      </c>
    </row>
    <row r="37" spans="2:13">
      <c r="C37" t="s">
        <v>75</v>
      </c>
      <c r="D37" s="48"/>
      <c r="E37" s="47" t="s">
        <v>66</v>
      </c>
      <c r="F37" s="47" t="s">
        <v>67</v>
      </c>
      <c r="G37" s="47" t="s">
        <v>68</v>
      </c>
      <c r="H37" s="47" t="s">
        <v>69</v>
      </c>
      <c r="I37" s="47" t="s">
        <v>78</v>
      </c>
      <c r="M37" s="11" t="str">
        <v>Payoff line 2: 'MemoryCpn' is in map</v>
      </c>
    </row>
    <row r="38" spans="2:13">
      <c r="D38" s="48" t="s">
        <v>32</v>
      </c>
      <c r="E38" s="47" t="s">
        <v>33</v>
      </c>
      <c r="F38" s="47" t="s">
        <v>33</v>
      </c>
      <c r="G38" s="47" t="s">
        <v>33</v>
      </c>
      <c r="H38" s="47" t="s">
        <v>33</v>
      </c>
      <c r="I38" s="47"/>
      <c r="M38" s="11" t="str">
        <v>Payoff line 2: 'TriggerDn' is in map</v>
      </c>
    </row>
    <row r="39" spans="2:13" ht="14.4">
      <c r="D39" s="48" t="s">
        <v>38</v>
      </c>
      <c r="E39" s="84">
        <v>1.9412999999989595E-2</v>
      </c>
      <c r="F39" s="74">
        <v>1.9410499999989596E-2</v>
      </c>
      <c r="G39" s="74">
        <v>1.9456499999989555E-2</v>
      </c>
      <c r="H39" s="74">
        <v>1.9424999999989583E-2</v>
      </c>
      <c r="I39" s="84">
        <v>1.9668999999989362E-2</v>
      </c>
      <c r="M39" s="11" t="str">
        <v>Payoff line 2: 'B' is in map</v>
      </c>
    </row>
    <row r="40" spans="2:13" ht="14.4">
      <c r="D40" s="48" t="s">
        <v>39</v>
      </c>
      <c r="E40" s="84">
        <v>1.8006999999990874E-2</v>
      </c>
      <c r="F40" s="74">
        <v>1.8019999999990863E-2</v>
      </c>
      <c r="G40" s="74">
        <v>1.8050999999990835E-2</v>
      </c>
      <c r="H40" s="74">
        <v>1.8047999999990835E-2</v>
      </c>
      <c r="I40" s="84">
        <v>1.834149999999057E-2</v>
      </c>
      <c r="M40" s="11" t="str">
        <v>Payoff line 2: 'TriggerUp' is in map</v>
      </c>
    </row>
    <row r="41" spans="2:13" ht="14.4">
      <c r="D41" s="48" t="s">
        <v>40</v>
      </c>
      <c r="E41" s="84">
        <v>1.633849999999239E-2</v>
      </c>
      <c r="F41" s="74">
        <v>1.6342999999992388E-2</v>
      </c>
      <c r="G41" s="74">
        <v>1.6372999999992359E-2</v>
      </c>
      <c r="H41" s="74">
        <v>1.6381999999992351E-2</v>
      </c>
      <c r="I41" s="84">
        <v>1.6587499999992164E-2</v>
      </c>
      <c r="M41" s="11" t="str">
        <v>Payoff line 2: 'B' is in map</v>
      </c>
    </row>
    <row r="42" spans="2:13" ht="14.4">
      <c r="D42" s="48" t="s">
        <v>41</v>
      </c>
      <c r="E42" s="84">
        <v>1.4610999999993962E-2</v>
      </c>
      <c r="F42" s="74">
        <v>1.4658499999993918E-2</v>
      </c>
      <c r="G42" s="74">
        <v>1.4615999999993957E-2</v>
      </c>
      <c r="H42" s="74">
        <v>1.4661499999993916E-2</v>
      </c>
      <c r="I42" s="84">
        <v>1.4782999999993805E-2</v>
      </c>
      <c r="M42" s="11" t="str">
        <v>Replace line 2: 'MemoryCpn = Cache(IfThenElse(B&lt;TriggerUp,0.0,IfThenElse(B&gt;TriggerDn,0,MemoryCpn+Coupon)))'</v>
      </c>
    </row>
    <row r="43" spans="2:13" ht="14.4">
      <c r="D43" s="48" t="s">
        <v>42</v>
      </c>
      <c r="E43" s="84">
        <v>0.98035649999975283</v>
      </c>
      <c r="F43" s="74">
        <v>0.98023024999975261</v>
      </c>
      <c r="G43" s="74">
        <v>0.98255324999975724</v>
      </c>
      <c r="H43" s="74">
        <v>0.98096249999975405</v>
      </c>
      <c r="I43" s="84">
        <v>0.99328449999977897</v>
      </c>
      <c r="M43" s="11" t="str">
        <v>Payoff line 3: 'EarlyRed' is in map</v>
      </c>
    </row>
    <row r="44" spans="2:13" ht="14.4">
      <c r="D44" s="48" t="s">
        <v>43</v>
      </c>
      <c r="E44" s="84">
        <v>0.90935349999960968</v>
      </c>
      <c r="F44" s="74">
        <v>0.91000999999961096</v>
      </c>
      <c r="G44" s="74">
        <v>0.91157549999961407</v>
      </c>
      <c r="H44" s="74">
        <v>0.91142399999961377</v>
      </c>
      <c r="I44" s="84">
        <v>0.92624574999964371</v>
      </c>
      <c r="M44" s="11" t="str">
        <v>Payoff line 3: 'TriggerDn' is in map</v>
      </c>
    </row>
    <row r="45" spans="2:13" ht="14.4">
      <c r="D45" s="48" t="s">
        <v>44</v>
      </c>
      <c r="E45" s="84">
        <v>0.8250942499994397</v>
      </c>
      <c r="F45" s="74">
        <v>0.82532149999944016</v>
      </c>
      <c r="G45" s="74">
        <v>0.8268364999994432</v>
      </c>
      <c r="H45" s="74">
        <v>0.82729099999944411</v>
      </c>
      <c r="I45" s="84">
        <v>0.83766874999946506</v>
      </c>
      <c r="M45" s="11" t="str">
        <v>Payoff line 3: 'B' is in map</v>
      </c>
    </row>
    <row r="46" spans="2:13" ht="14.4">
      <c r="D46" s="48" t="s">
        <v>45</v>
      </c>
      <c r="E46" s="84">
        <v>0.7378554999995568</v>
      </c>
      <c r="F46" s="74">
        <v>0.74025424999955292</v>
      </c>
      <c r="G46" s="74">
        <v>0.73810799999955634</v>
      </c>
      <c r="H46" s="74">
        <v>0.74040574999955266</v>
      </c>
      <c r="I46" s="84">
        <v>0.746541499999543</v>
      </c>
      <c r="M46" s="11" t="str">
        <v>Payoff line 3: 'TriggerUp' is in map</v>
      </c>
    </row>
    <row r="47" spans="2:13" ht="14.4">
      <c r="D47" s="48" t="s">
        <v>36</v>
      </c>
      <c r="E47" s="84">
        <v>7.975163289484849E-2</v>
      </c>
      <c r="F47" s="74">
        <v>8.0048519851982899E-2</v>
      </c>
      <c r="G47" s="74">
        <v>7.984731340242758E-2</v>
      </c>
      <c r="H47" s="74">
        <v>7.9813132120499564E-2</v>
      </c>
      <c r="I47" s="84">
        <v>7.959786877055787E-2</v>
      </c>
      <c r="M47" s="11" t="str">
        <v>Payoff line 3: 'B' is in map</v>
      </c>
    </row>
    <row r="48" spans="2:13">
      <c r="D48" s="48"/>
      <c r="E48" s="59"/>
      <c r="F48" s="59"/>
      <c r="G48" s="59"/>
      <c r="H48" s="47"/>
      <c r="I48" s="47"/>
      <c r="M48" s="11" t="str">
        <v>Payoff line 3: 'AutoCalled' is in map</v>
      </c>
    </row>
    <row r="49" spans="4:13">
      <c r="D49" s="48" t="s">
        <v>37</v>
      </c>
      <c r="E49" s="47"/>
      <c r="F49" s="47"/>
      <c r="G49" s="47"/>
      <c r="H49" s="47"/>
      <c r="I49" s="47"/>
      <c r="M49" s="11" t="str">
        <v>Insert line 3: 'Red = (1-AutoCalled)*(IfThenElse(B&gt;TriggerUp,0.0,IfThenElse(B&lt;TriggerDn,0,1)))*EarlyRed'</v>
      </c>
    </row>
    <row r="50" spans="4:13">
      <c r="D50" s="5"/>
      <c r="M50" s="11" t="str">
        <v>Payoff line 4: 'AutoCalled' is in map</v>
      </c>
    </row>
    <row r="51" spans="4:13">
      <c r="M51" s="11" t="str">
        <v>Payoff line 4: 'TriggerDn' is in map</v>
      </c>
    </row>
    <row r="52" spans="4:13">
      <c r="M52" s="11" t="str">
        <v>Payoff line 4: 'B' is in map</v>
      </c>
    </row>
    <row r="53" spans="4:13">
      <c r="D53" t="s">
        <v>7</v>
      </c>
      <c r="M53" s="11" t="str">
        <v>Payoff line 4: 'TriggerUp' is in map</v>
      </c>
    </row>
    <row r="54" spans="4:13" ht="14.4">
      <c r="D54">
        <v>0.87151206299808792</v>
      </c>
      <c r="H54" s="75">
        <v>0</v>
      </c>
      <c r="I54" s="75">
        <v>0</v>
      </c>
      <c r="M54" s="11" t="str">
        <v>Payoff line 4: 'B' is in map</v>
      </c>
    </row>
    <row r="55" spans="4:13" ht="14.4">
      <c r="D55">
        <v>0.90216284644338041</v>
      </c>
      <c r="H55" s="75">
        <v>3.990493526473099E-6</v>
      </c>
      <c r="I55" s="75">
        <v>3.1366813055362653E-6</v>
      </c>
      <c r="M55" s="11" t="str">
        <v>Replace line 4: 'AutoCalled = Cache(IfThenElse(B&gt;TriggerUp,1,IfThenElse(B&lt;TriggerDn,1,AutoCalled)))'</v>
      </c>
    </row>
    <row r="56" spans="4:13" ht="14.4">
      <c r="D56">
        <v>0.92234769785879311</v>
      </c>
      <c r="H56" s="75">
        <v>4.9004497517219031E-4</v>
      </c>
      <c r="I56" s="75">
        <v>5.226979046962344E-4</v>
      </c>
      <c r="M56" s="11" t="str">
        <v>Payoff line 5: 'C' is in map</v>
      </c>
    </row>
    <row r="57" spans="4:13" ht="14.4">
      <c r="D57">
        <v>0.95081286797024822</v>
      </c>
      <c r="H57" s="75">
        <v>3.3614444570035226E-3</v>
      </c>
      <c r="I57" s="75">
        <v>3.5046204049370006E-3</v>
      </c>
      <c r="M57" s="11" t="str">
        <v>Insert line 5: 'Cpn10Jan2018 = Pay(C,10Jan2018)'</v>
      </c>
    </row>
    <row r="58" spans="4:13" ht="14.4">
      <c r="D58">
        <v>0.97294871335629129</v>
      </c>
      <c r="H58" s="75">
        <v>8.1598313467990784E-3</v>
      </c>
      <c r="I58" s="75">
        <v>8.3310435550172836E-3</v>
      </c>
      <c r="M58" s="11" t="str">
        <v>Payoff line 6: 'Red' is in map</v>
      </c>
    </row>
    <row r="59" spans="4:13" ht="14.4">
      <c r="D59">
        <v>1</v>
      </c>
      <c r="H59" s="75">
        <v>1.7687342462665009E-2</v>
      </c>
      <c r="I59" s="75">
        <v>1.7710447217148352E-2</v>
      </c>
      <c r="M59" s="11" t="str">
        <v>Insert line 6: 'Red10Jan2018 = Pay(Red,10Jan2018)'</v>
      </c>
    </row>
    <row r="60" spans="4:13" ht="14.4">
      <c r="D60">
        <v>1.0371120792715558</v>
      </c>
      <c r="H60" s="75">
        <v>3.6955321400700118E-2</v>
      </c>
      <c r="I60" s="75">
        <v>3.6955321400700118E-2</v>
      </c>
      <c r="M60" s="11" t="str">
        <v>Payoff line 7: 'GBPUSD' is in map</v>
      </c>
    </row>
    <row r="61" spans="4:13" ht="14.4">
      <c r="D61">
        <v>1.0668476834085139</v>
      </c>
      <c r="H61" s="75">
        <v>5.6166194650652118E-2</v>
      </c>
      <c r="I61" s="75">
        <v>5.5751227444828154E-2</v>
      </c>
      <c r="M61" s="11" t="str">
        <v>Payoff line 7: 'EURUSD' is in map</v>
      </c>
    </row>
    <row r="62" spans="4:13" ht="14.4">
      <c r="D62">
        <v>1.1095919855494891</v>
      </c>
      <c r="H62" s="75">
        <v>8.6866036003870509E-2</v>
      </c>
      <c r="I62" s="75">
        <v>8.6699791253194172E-2</v>
      </c>
      <c r="M62" s="11" t="str">
        <v>Replace line 7: 'B = Cache(EURUSD(10Apr2018)/GBPUSD(10Apr2018))'</v>
      </c>
    </row>
    <row r="63" spans="4:13" ht="14.4">
      <c r="D63">
        <v>1.1457807621080653</v>
      </c>
      <c r="H63" s="75">
        <v>0.11347532991987425</v>
      </c>
      <c r="I63" s="75">
        <v>0.11361136209389658</v>
      </c>
      <c r="M63" s="11" t="str">
        <v>Payoff line 8: 'MemoryCpn' is in map</v>
      </c>
    </row>
    <row r="64" spans="4:13">
      <c r="M64" s="11" t="str">
        <v>Payoff line 8: 'Coupon' is in map</v>
      </c>
    </row>
    <row r="65" spans="13:13">
      <c r="M65" s="11" t="str">
        <v>Payoff line 8: 'TriggerDn' is in map</v>
      </c>
    </row>
    <row r="66" spans="13:13">
      <c r="M66" s="11" t="str">
        <v>Payoff line 8: 'B' is in map</v>
      </c>
    </row>
    <row r="67" spans="13:13">
      <c r="M67" s="11" t="str">
        <v>Payoff line 8: 'TriggerUp' is in map</v>
      </c>
    </row>
    <row r="68" spans="13:13">
      <c r="M68" s="11" t="str">
        <v>Payoff line 8: 'B' is in map</v>
      </c>
    </row>
    <row r="69" spans="13:13">
      <c r="M69" s="11" t="str">
        <v>Payoff line 8: 'AutoCalled' is in map</v>
      </c>
    </row>
    <row r="70" spans="13:13">
      <c r="M70" s="11" t="str">
        <v>Replace line 8: 'C = (1-AutoCalled)*(IfThenElse(B&gt;TriggerUp,0,IfThenElse(B&lt;TriggerDn,0,1)))*(Coupon+MemoryCpn)'</v>
      </c>
    </row>
    <row r="71" spans="13:13">
      <c r="M71" s="11" t="str">
        <v>Payoff line 9: 'Coupon' is in map</v>
      </c>
    </row>
    <row r="72" spans="13:13">
      <c r="M72" s="11" t="str">
        <v>Payoff line 9: 'MemoryCpn' is in map</v>
      </c>
    </row>
    <row r="73" spans="13:13">
      <c r="M73" s="11" t="str">
        <v>Payoff line 9: 'TriggerDn' is in map</v>
      </c>
    </row>
    <row r="74" spans="13:13">
      <c r="M74" s="11" t="str">
        <v>Payoff line 9: 'B' is in map</v>
      </c>
    </row>
    <row r="75" spans="13:13">
      <c r="M75" s="11" t="str">
        <v>Payoff line 9: 'TriggerUp' is in map</v>
      </c>
    </row>
    <row r="76" spans="13:13">
      <c r="M76" s="11" t="str">
        <v>Payoff line 9: 'B' is in map</v>
      </c>
    </row>
    <row r="77" spans="13:13">
      <c r="M77" s="11" t="str">
        <v>Replace line 9: 'MemoryCpn = Cache(IfThenElse(B&lt;TriggerUp,0.0,IfThenElse(B&gt;TriggerDn,0,MemoryCpn+Coupon)))'</v>
      </c>
    </row>
    <row r="78" spans="13:13">
      <c r="M78" s="11" t="str">
        <v>Payoff line 10: 'EarlyRed' is in map</v>
      </c>
    </row>
    <row r="79" spans="13:13">
      <c r="M79" s="11" t="str">
        <v>Payoff line 10: 'TriggerDn' is in map</v>
      </c>
    </row>
    <row r="80" spans="13:13">
      <c r="M80" s="11" t="str">
        <v>Payoff line 10: 'B' is in map</v>
      </c>
    </row>
    <row r="81" spans="13:13">
      <c r="M81" s="11" t="str">
        <v>Payoff line 10: 'TriggerUp' is in map</v>
      </c>
    </row>
    <row r="82" spans="13:13">
      <c r="M82" s="11" t="str">
        <v>Payoff line 10: 'B' is in map</v>
      </c>
    </row>
    <row r="83" spans="13:13">
      <c r="M83" s="11" t="str">
        <v>Payoff line 10: 'AutoCalled' is in map</v>
      </c>
    </row>
    <row r="84" spans="13:13">
      <c r="M84" s="11" t="str">
        <v>Replace line 10: 'Red = (1-AutoCalled)*(IfThenElse(B&gt;TriggerUp,0.0,IfThenElse(B&lt;TriggerDn,0,1)))*EarlyRed'</v>
      </c>
    </row>
    <row r="85" spans="13:13">
      <c r="M85" s="11" t="str">
        <v>Payoff line 11: 'AutoCalled' is in map</v>
      </c>
    </row>
    <row r="86" spans="13:13">
      <c r="M86" s="11" t="str">
        <v>Payoff line 11: 'TriggerDn' is in map</v>
      </c>
    </row>
    <row r="87" spans="13:13">
      <c r="M87" s="11" t="str">
        <v>Payoff line 11: 'B' is in map</v>
      </c>
    </row>
    <row r="88" spans="13:13">
      <c r="M88" s="11" t="str">
        <v>Payoff line 11: 'TriggerUp' is in map</v>
      </c>
    </row>
    <row r="89" spans="13:13">
      <c r="M89" s="11" t="str">
        <v>Payoff line 11: 'B' is in map</v>
      </c>
    </row>
    <row r="90" spans="13:13">
      <c r="M90" s="11" t="str">
        <v>Replace line 11: 'AutoCalled = Cache(IfThenElse(B&gt;TriggerUp,1,IfThenElse(B&lt;TriggerDn,1,AutoCalled)))'</v>
      </c>
    </row>
    <row r="91" spans="13:13">
      <c r="M91" s="11" t="str">
        <v>Payoff line 12: 'C' is in map</v>
      </c>
    </row>
    <row r="92" spans="13:13">
      <c r="M92" s="11" t="str">
        <v>Insert line 12: 'Cpn10Apr2018 = Pay(C,10Apr2018)'</v>
      </c>
    </row>
    <row r="93" spans="13:13">
      <c r="M93" s="11" t="str">
        <v>Payoff line 13: 'Red' is in map</v>
      </c>
    </row>
    <row r="94" spans="13:13">
      <c r="M94" s="11" t="str">
        <v>Insert line 13: 'Red10Apr2018 = Pay(Red,10Apr2018)'</v>
      </c>
    </row>
    <row r="95" spans="13:13">
      <c r="M95" s="11" t="str">
        <v>Payoff line 14: 'GBPUSD' is in map</v>
      </c>
    </row>
    <row r="96" spans="13:13">
      <c r="M96" s="11" t="str">
        <v>Payoff line 14: 'EURUSD' is in map</v>
      </c>
    </row>
    <row r="97" spans="13:13">
      <c r="M97" s="11" t="str">
        <v>Replace line 14: 'B = Cache(EURUSD(10Jul2018)/GBPUSD(10Jul2018))'</v>
      </c>
    </row>
    <row r="98" spans="13:13">
      <c r="M98" s="11" t="str">
        <v>Payoff line 15: 'MemoryCpn' is in map</v>
      </c>
    </row>
    <row r="99" spans="13:13">
      <c r="M99" s="11" t="str">
        <v>Payoff line 15: 'Coupon' is in map</v>
      </c>
    </row>
    <row r="100" spans="13:13">
      <c r="M100" s="11" t="str">
        <v>Payoff line 15: 'TriggerDn' is in map</v>
      </c>
    </row>
    <row r="101" spans="13:13">
      <c r="M101" s="11" t="str">
        <v>Payoff line 15: 'B' is in map</v>
      </c>
    </row>
    <row r="102" spans="13:13">
      <c r="M102" s="11" t="str">
        <v>Payoff line 15: 'TriggerUp' is in map</v>
      </c>
    </row>
    <row r="103" spans="13:13">
      <c r="M103" s="11" t="str">
        <v>Payoff line 15: 'B' is in map</v>
      </c>
    </row>
    <row r="104" spans="13:13">
      <c r="M104" s="11" t="str">
        <v>Payoff line 15: 'AutoCalled' is in map</v>
      </c>
    </row>
    <row r="105" spans="13:13">
      <c r="M105" s="11" t="str">
        <v>Replace line 15: 'C = (1-AutoCalled)*(IfThenElse(B&gt;TriggerUp,0,IfThenElse(B&lt;TriggerDn,0,1)))*(Coupon+MemoryCpn)'</v>
      </c>
    </row>
    <row r="106" spans="13:13">
      <c r="M106" s="11" t="str">
        <v>Payoff line 16: 'Coupon' is in map</v>
      </c>
    </row>
    <row r="107" spans="13:13">
      <c r="M107" s="11" t="str">
        <v>Payoff line 16: 'MemoryCpn' is in map</v>
      </c>
    </row>
    <row r="108" spans="13:13">
      <c r="M108" s="11" t="str">
        <v>Payoff line 16: 'TriggerDn' is in map</v>
      </c>
    </row>
    <row r="109" spans="13:13">
      <c r="M109" s="11" t="str">
        <v>Payoff line 16: 'B' is in map</v>
      </c>
    </row>
    <row r="110" spans="13:13">
      <c r="M110" s="11" t="str">
        <v>Payoff line 16: 'TriggerUp' is in map</v>
      </c>
    </row>
    <row r="111" spans="13:13">
      <c r="M111" s="11" t="str">
        <v>Payoff line 16: 'B' is in map</v>
      </c>
    </row>
    <row r="112" spans="13:13">
      <c r="M112" s="11" t="str">
        <v>Replace line 16: 'MemoryCpn = Cache(IfThenElse(B&lt;TriggerUp,0.0,IfThenElse(B&gt;TriggerDn,0,MemoryCpn+Coupon)))'</v>
      </c>
    </row>
    <row r="113" spans="13:13">
      <c r="M113" s="11" t="str">
        <v>Payoff line 17: 'EarlyRed' is in map</v>
      </c>
    </row>
    <row r="114" spans="13:13">
      <c r="M114" s="11" t="str">
        <v>Payoff line 17: 'TriggerDn' is in map</v>
      </c>
    </row>
    <row r="115" spans="13:13">
      <c r="M115" s="11" t="str">
        <v>Payoff line 17: 'B' is in map</v>
      </c>
    </row>
    <row r="116" spans="13:13">
      <c r="M116" s="11" t="str">
        <v>Payoff line 17: 'TriggerUp' is in map</v>
      </c>
    </row>
    <row r="117" spans="13:13">
      <c r="M117" s="11" t="str">
        <v>Payoff line 17: 'B' is in map</v>
      </c>
    </row>
    <row r="118" spans="13:13">
      <c r="M118" s="11" t="str">
        <v>Payoff line 17: 'AutoCalled' is in map</v>
      </c>
    </row>
    <row r="119" spans="13:13">
      <c r="M119" s="11" t="str">
        <v>Replace line 17: 'Red = (1-AutoCalled)*(IfThenElse(B&gt;TriggerUp,0.0,IfThenElse(B&lt;TriggerDn,0,1)))*EarlyRed'</v>
      </c>
    </row>
    <row r="120" spans="13:13">
      <c r="M120" s="11" t="str">
        <v>Payoff line 18: 'AutoCalled' is in map</v>
      </c>
    </row>
    <row r="121" spans="13:13">
      <c r="M121" s="11" t="str">
        <v>Payoff line 18: 'TriggerDn' is in map</v>
      </c>
    </row>
    <row r="122" spans="13:13">
      <c r="M122" s="11" t="str">
        <v>Payoff line 18: 'B' is in map</v>
      </c>
    </row>
    <row r="123" spans="13:13">
      <c r="M123" s="11" t="str">
        <v>Payoff line 18: 'TriggerUp' is in map</v>
      </c>
    </row>
    <row r="124" spans="13:13">
      <c r="M124" s="11" t="str">
        <v>Payoff line 18: 'B' is in map</v>
      </c>
    </row>
    <row r="125" spans="13:13">
      <c r="M125" s="11" t="str">
        <v>Replace line 18: 'AutoCalled = Cache(IfThenElse(B&gt;TriggerUp,1,IfThenElse(B&lt;TriggerDn,1,AutoCalled)))'</v>
      </c>
    </row>
    <row r="126" spans="13:13">
      <c r="M126" s="11" t="str">
        <v>Payoff line 19: 'C' is in map</v>
      </c>
    </row>
    <row r="127" spans="13:13">
      <c r="M127" s="11" t="str">
        <v>Insert line 19: 'Cpn10Jul2018 = Pay(C,10Jul2018)'</v>
      </c>
    </row>
    <row r="128" spans="13:13">
      <c r="M128" s="11" t="str">
        <v>Payoff line 20: 'Red' is in map</v>
      </c>
    </row>
    <row r="129" spans="13:13">
      <c r="M129" s="11" t="str">
        <v>Insert line 20: 'Red10Jul2018 = Pay(Red,10Jul2018)'</v>
      </c>
    </row>
    <row r="130" spans="13:13">
      <c r="M130" s="11" t="str">
        <v>Payoff line 21: 'GBPUSD' is in map</v>
      </c>
    </row>
    <row r="131" spans="13:13">
      <c r="M131" s="11" t="str">
        <v>Payoff line 21: 'EURUSD' is in map</v>
      </c>
    </row>
    <row r="132" spans="13:13">
      <c r="M132" s="11" t="str">
        <v>Replace line 21: 'B = Cache(EURUSD(10Oct2018)/GBPUSD(10Oct2018))'</v>
      </c>
    </row>
    <row r="133" spans="13:13">
      <c r="M133" s="11" t="str">
        <v>Payoff line 22: 'MemoryCpn' is in map</v>
      </c>
    </row>
    <row r="134" spans="13:13">
      <c r="M134" s="11" t="str">
        <v>Payoff line 22: 'Coupon' is in map</v>
      </c>
    </row>
    <row r="135" spans="13:13">
      <c r="M135" s="11" t="str">
        <v>Payoff line 22: 'TriggerDn' is in map</v>
      </c>
    </row>
    <row r="136" spans="13:13">
      <c r="M136" s="11" t="str">
        <v>Payoff line 22: 'B' is in map</v>
      </c>
    </row>
    <row r="137" spans="13:13">
      <c r="M137" s="11" t="str">
        <v>Payoff line 22: 'TriggerUp' is in map</v>
      </c>
    </row>
    <row r="138" spans="13:13">
      <c r="M138" s="11" t="str">
        <v>Payoff line 22: 'B' is in map</v>
      </c>
    </row>
    <row r="139" spans="13:13">
      <c r="M139" s="11" t="str">
        <v>Payoff line 22: 'AutoCalled' is in map</v>
      </c>
    </row>
    <row r="140" spans="13:13">
      <c r="M140" s="11" t="str">
        <v>Replace line 22: 'C = (1-AutoCalled)*(IfThenElse(B&gt;TriggerUp,0,IfThenElse(B&lt;TriggerDn,0,1)))*(Coupon+MemoryCpn)'</v>
      </c>
    </row>
    <row r="141" spans="13:13">
      <c r="M141" s="11" t="str">
        <v>Payoff line 23: 'Coupon' is in map</v>
      </c>
    </row>
    <row r="142" spans="13:13">
      <c r="M142" s="11" t="str">
        <v>Payoff line 23: 'MemoryCpn' is in map</v>
      </c>
    </row>
    <row r="143" spans="13:13">
      <c r="M143" s="11" t="str">
        <v>Payoff line 23: 'TriggerDn' is in map</v>
      </c>
    </row>
    <row r="144" spans="13:13">
      <c r="M144" s="11" t="str">
        <v>Payoff line 23: 'B' is in map</v>
      </c>
    </row>
    <row r="145" spans="13:13">
      <c r="M145" s="11" t="str">
        <v>Payoff line 23: 'TriggerUp' is in map</v>
      </c>
    </row>
    <row r="146" spans="13:13">
      <c r="M146" s="11" t="str">
        <v>Payoff line 23: 'B' is in map</v>
      </c>
    </row>
    <row r="147" spans="13:13">
      <c r="M147" s="11" t="str">
        <v>Replace line 23: 'MemoryCpn = Cache(IfThenElse(B&lt;TriggerUp,0.0,IfThenElse(B&gt;TriggerDn,0,MemoryCpn+Coupon)))'</v>
      </c>
    </row>
    <row r="148" spans="13:13">
      <c r="M148" s="11" t="str">
        <v>Payoff line 24: 'EarlyRed' is in map</v>
      </c>
    </row>
    <row r="149" spans="13:13">
      <c r="M149" s="11" t="str">
        <v>Payoff line 24: 'TriggerDn' is in map</v>
      </c>
    </row>
    <row r="150" spans="13:13">
      <c r="M150" s="11" t="str">
        <v>Payoff line 24: 'B' is in map</v>
      </c>
    </row>
    <row r="151" spans="13:13">
      <c r="M151" s="11" t="str">
        <v>Payoff line 24: 'TriggerUp' is in map</v>
      </c>
    </row>
    <row r="152" spans="13:13">
      <c r="M152" s="11" t="str">
        <v>Payoff line 24: 'B' is in map</v>
      </c>
    </row>
    <row r="153" spans="13:13">
      <c r="M153" s="11" t="str">
        <v>Payoff line 24: 'AutoCalled' is in map</v>
      </c>
    </row>
    <row r="154" spans="13:13">
      <c r="M154" s="11" t="str">
        <v>Replace line 24: 'Red = (1-AutoCalled)*(IfThenElse(B&gt;TriggerUp,0.0,IfThenElse(B&lt;TriggerDn,0,1)))*EarlyRed'</v>
      </c>
    </row>
    <row r="155" spans="13:13">
      <c r="M155" s="13" t="str">
        <v>Payoff line 25: 'AutoCalled' is in map</v>
      </c>
    </row>
    <row r="156" spans="13:13">
      <c r="M156" t="str">
        <v>Payoff line 25: 'TriggerDn' is in map</v>
      </c>
    </row>
    <row r="157" spans="13:13">
      <c r="M157" t="str">
        <v>Payoff line 25: 'B' is in map</v>
      </c>
    </row>
    <row r="158" spans="13:13">
      <c r="M158" t="str">
        <v>Payoff line 25: 'TriggerUp' is in map</v>
      </c>
    </row>
    <row r="159" spans="13:13">
      <c r="M159" t="str">
        <v>Payoff line 25: 'B' is in map</v>
      </c>
    </row>
    <row r="160" spans="13:13">
      <c r="M160" t="str">
        <v>Replace line 25: 'AutoCalled = Cache(IfThenElse(B&gt;TriggerUp,1,IfThenElse(B&lt;TriggerDn,1,AutoCalled)))'</v>
      </c>
    </row>
    <row r="161" spans="13:13">
      <c r="M161" t="str">
        <v>Payoff line 26: 'C' is in map</v>
      </c>
    </row>
    <row r="162" spans="13:13">
      <c r="M162" t="str">
        <v>Insert line 26: 'Cpn10Oct2018 = Pay(C,10Oct2018)'</v>
      </c>
    </row>
    <row r="163" spans="13:13">
      <c r="M163" t="str">
        <v>Payoff line 27: 'Red' is in map</v>
      </c>
    </row>
    <row r="164" spans="13:13">
      <c r="M164" t="str">
        <v>Insert line 27: 'Red10Oct2018 = Pay(Red,10Oct2018)'</v>
      </c>
    </row>
    <row r="165" spans="13:13">
      <c r="M165" t="str">
        <v>Payoff line 28: 'PutStrike' is in map</v>
      </c>
    </row>
    <row r="166" spans="13:13">
      <c r="M166" t="str">
        <v>Payoff line 28: 'GBPUSD' is in map</v>
      </c>
    </row>
    <row r="167" spans="13:13">
      <c r="M167" t="str">
        <v>Payoff line 28: 'EURUSD' is in map</v>
      </c>
    </row>
    <row r="168" spans="13:13">
      <c r="M168" t="str">
        <v>Payoff line 28: 'AutoCalled' is in map</v>
      </c>
    </row>
    <row r="169" spans="13:13">
      <c r="M169" t="str">
        <v>Insert line 28: 'R = (1-AutoCalled)*Max(GBPUSD(10Oct2018)*PutStrike-EURUSD(10Oct2018),0)'</v>
      </c>
    </row>
    <row r="170" spans="13:13">
      <c r="M170" t="str">
        <v>Payoff line 29: 'GBPUSD' is in map</v>
      </c>
    </row>
    <row r="171" spans="13:13">
      <c r="M171" t="str">
        <v>Payoff line 29: 'EURUSD' is in map</v>
      </c>
    </row>
    <row r="172" spans="13:13">
      <c r="M172" t="str">
        <v>Payoff line 29: 'AutoCalled' is in map</v>
      </c>
    </row>
    <row r="173" spans="13:13">
      <c r="M173" t="str">
        <v>Insert line 29: 'R2 = (1-AutoCalled)*Max(GBPUSD(10Oct2018)*1.05-EURUSD(10Oct2018),0)'</v>
      </c>
    </row>
    <row r="174" spans="13:13">
      <c r="M174" t="str">
        <v>Payoff line 30: 'GBPUSD' is in map</v>
      </c>
    </row>
    <row r="175" spans="13:13">
      <c r="M175" t="str">
        <v>Payoff line 30: 'EURUSD' is in map</v>
      </c>
    </row>
    <row r="176" spans="13:13">
      <c r="M176" t="str">
        <v>Payoff line 30: 'AutoCalled' is in map</v>
      </c>
    </row>
    <row r="177" spans="13:13">
      <c r="M177" t="str">
        <v>Insert line 30: 'R3 = (1-AutoCalled)*Max(GBPUSD(10Oct2018)*1-EURUSD(10Oct2018),0)'</v>
      </c>
    </row>
    <row r="178" spans="13:13">
      <c r="M178" t="str">
        <v>Payoff line 31: 'GBPUSD' is in map</v>
      </c>
    </row>
    <row r="179" spans="13:13">
      <c r="M179" t="str">
        <v>Payoff line 31: 'EURUSD' is in map</v>
      </c>
    </row>
    <row r="180" spans="13:13">
      <c r="M180" t="str">
        <v>Payoff line 31: 'AutoCalled' is in map</v>
      </c>
    </row>
    <row r="181" spans="13:13">
      <c r="M181" t="str">
        <v>Insert line 31: 'R4 = (1-AutoCalled)*Max(GBPUSD(10Oct2018)*0.95-EURUSD(10Oct2018),0)'</v>
      </c>
    </row>
    <row r="182" spans="13:13">
      <c r="M182" t="str">
        <v>Error line 32: 1.1: syntax error, unexpected end of file, expecting identifier</v>
      </c>
    </row>
    <row r="183" spans="13:13">
      <c r="M183" t="str">
        <v>Error line 33: 1.1: syntax error, unexpected end of file, expecting identifier</v>
      </c>
    </row>
    <row r="184" spans="13:13">
      <c r="M184" t="str">
        <v>Error line 34: 1.1: syntax error, unexpected end of file, expecting identifier</v>
      </c>
    </row>
    <row r="185" spans="13:13">
      <c r="M185" t="str">
        <v>Payoff line 35: 'R' is in map</v>
      </c>
    </row>
    <row r="186" spans="13:13">
      <c r="M186" t="str">
        <v>Insert line 35: 'FinalRed = Pay(R,10Oct2018)'</v>
      </c>
    </row>
    <row r="187" spans="13:13">
      <c r="M187" t="str">
        <v>Payoff line 36: 'R2' is in map</v>
      </c>
    </row>
    <row r="188" spans="13:13">
      <c r="M188" t="str">
        <v>Insert line 36: 'FinalRed2 = Pay(R2,10Oct2018)'</v>
      </c>
    </row>
    <row r="189" spans="13:13">
      <c r="M189" t="str">
        <v>Payoff line 37: 'R3' is in map</v>
      </c>
    </row>
    <row r="190" spans="13:13">
      <c r="M190" t="str">
        <v>Insert line 37: 'FinalRed3 = Pay(R3,10Oct2018)'</v>
      </c>
    </row>
    <row r="191" spans="13:13">
      <c r="M191" t="str">
        <v>Payoff line 38: 'R4' is in map</v>
      </c>
    </row>
    <row r="192" spans="13:13">
      <c r="M192" t="str">
        <v>Insert line 38: 'FinalRed4 = Pay(R4,10Oct2018)'</v>
      </c>
    </row>
    <row r="193" spans="13:13">
      <c r="M193" t="str">
        <v>Error line 39: 1.1: syntax error, unexpected end of file, expecting identifier</v>
      </c>
    </row>
    <row r="194" spans="13:13">
      <c r="M194" t="str">
        <v>Error line 40: 1.1: syntax error, unexpected end of file, expecting identifier</v>
      </c>
    </row>
    <row r="195" spans="13:13">
      <c r="M195" t="str">
        <v>Error line 41: 1.1: syntax error, unexpected end of file, expecting identifier</v>
      </c>
    </row>
    <row r="196" spans="13:13">
      <c r="M196" t="e">
        <v>#N/A</v>
      </c>
    </row>
    <row r="197" spans="13:13">
      <c r="M197" t="e">
        <v>#N/A</v>
      </c>
    </row>
    <row r="198" spans="13:13">
      <c r="M198" t="e">
        <v>#N/A</v>
      </c>
    </row>
    <row r="199" spans="13:13">
      <c r="M199" t="e">
        <v>#N/A</v>
      </c>
    </row>
    <row r="200" spans="13:13">
      <c r="M200" t="e">
        <v>#N/A</v>
      </c>
    </row>
    <row r="201" spans="13:13">
      <c r="M201" t="e">
        <v>#N/A</v>
      </c>
    </row>
    <row r="202" spans="13:13">
      <c r="M202" t="e">
        <v>#N/A</v>
      </c>
    </row>
    <row r="203" spans="13:13">
      <c r="M203" t="e">
        <v>#N/A</v>
      </c>
    </row>
    <row r="204" spans="13:13">
      <c r="M204" t="e">
        <v>#N/A</v>
      </c>
    </row>
    <row r="205" spans="13:13">
      <c r="M205" t="e">
        <v>#N/A</v>
      </c>
    </row>
    <row r="206" spans="13:13">
      <c r="M206" t="e">
        <v>#N/A</v>
      </c>
    </row>
    <row r="207" spans="13:13">
      <c r="M207" t="e">
        <v>#N/A</v>
      </c>
    </row>
    <row r="208" spans="13:13">
      <c r="M208" t="e">
        <v>#N/A</v>
      </c>
    </row>
    <row r="209" spans="13:13">
      <c r="M209" t="e">
        <v>#N/A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5"/>
  <sheetViews>
    <sheetView showGridLines="0" topLeftCell="A14" zoomScale="110" zoomScaleNormal="110" workbookViewId="0">
      <selection activeCell="D30" sqref="D30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3">
      <c r="D2" s="29">
        <f>Config!B1</f>
        <v>43018</v>
      </c>
    </row>
    <row r="4" spans="2:13">
      <c r="B4" s="7" t="s">
        <v>0</v>
      </c>
      <c r="C4" s="7" t="s">
        <v>1</v>
      </c>
      <c r="E4" s="7" t="s">
        <v>2</v>
      </c>
      <c r="F4" s="14" t="s">
        <v>3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2:13">
      <c r="B5" s="8" t="s">
        <v>5</v>
      </c>
      <c r="C5" s="9" t="str">
        <f>_xll.qlRealMCAsset(,,B5)</f>
        <v>obj_003e7#0012</v>
      </c>
      <c r="E5" s="30">
        <f>_xll.qlCalendarAdvance("Target",D2,"1m")</f>
        <v>43049</v>
      </c>
      <c r="F5" s="31" t="str">
        <f>TEXT(E5,"[$-900]TTMMMJJJ")</f>
        <v>10Nov2017</v>
      </c>
      <c r="G5" s="10" t="str">
        <f>"B = Cache(Min(EURUSD("&amp;F5&amp;"),GBPUSD("&amp;F5&amp;")))"</f>
        <v>B = Cache(Min(EURUSD(10Nov2017),GBPUSD(10Nov2017)))</v>
      </c>
      <c r="H5" s="10" t="s">
        <v>15</v>
      </c>
      <c r="I5" s="10" t="s">
        <v>16</v>
      </c>
      <c r="J5" s="10" t="s">
        <v>17</v>
      </c>
      <c r="K5" s="10" t="s">
        <v>18</v>
      </c>
      <c r="L5" s="10" t="str">
        <f>"Cpn"&amp;F5&amp;" = Pay(C,"&amp;F5&amp;")"</f>
        <v>Cpn10Nov2017 = Pay(C,10Nov2017)</v>
      </c>
      <c r="M5" s="10" t="str">
        <f>"Red"&amp;F5&amp;" = Pay(0,"&amp;F5&amp;")"</f>
        <v>Red10Nov2017 = Pay(0,10Nov2017)</v>
      </c>
    </row>
    <row r="6" spans="2:13">
      <c r="B6" s="10" t="s">
        <v>6</v>
      </c>
      <c r="C6" s="11" t="str">
        <f>_xll.qlRealMCAsset(,,B6)</f>
        <v>obj_003e8#0012</v>
      </c>
      <c r="E6" s="32">
        <f>_xll.qlCalendarAdvance("Target",E5,"1m")</f>
        <v>43080</v>
      </c>
      <c r="F6" s="33" t="str">
        <f>TEXT(E6,"[$-900]TTMMMJJJ")</f>
        <v>11Dec2017</v>
      </c>
      <c r="G6" s="10" t="str">
        <f>"B = Cache(Min(EURUSD("&amp;F6&amp;"),GBPUSD("&amp;F6&amp;")))"</f>
        <v>B = Cache(Min(EURUSD(11Dec2017),GBPUSD(11Dec2017)))</v>
      </c>
      <c r="H6" s="10" t="s">
        <v>15</v>
      </c>
      <c r="I6" s="10" t="s">
        <v>16</v>
      </c>
      <c r="J6" s="10" t="s">
        <v>17</v>
      </c>
      <c r="K6" s="10" t="s">
        <v>18</v>
      </c>
      <c r="L6" s="10" t="str">
        <f>"Cpn"&amp;F6&amp;" = Pay(C,"&amp;F6&amp;")"</f>
        <v>Cpn11Dec2017 = Pay(C,11Dec2017)</v>
      </c>
      <c r="M6" s="10" t="str">
        <f>"Red"&amp;F6&amp;" = Pay(0,"&amp;F6&amp;")"</f>
        <v>Red11Dec2017 = Pay(0,11Dec2017)</v>
      </c>
    </row>
    <row r="7" spans="2:13">
      <c r="B7" s="10" t="s">
        <v>19</v>
      </c>
      <c r="C7" s="11" t="str">
        <f>_xll.qlRealMCBasket(,C5:C6,{0,1},TRUE)</f>
        <v>obj_003e9#0012</v>
      </c>
      <c r="E7" s="32">
        <f>_xll.qlCalendarAdvance("Target",E6,"1m")</f>
        <v>43111</v>
      </c>
      <c r="F7" s="33" t="str">
        <f>TEXT(E7,"[$-900]TTMMMJJJ")</f>
        <v>11Jan2018</v>
      </c>
      <c r="G7" s="10" t="str">
        <f>"B = Cache(Min(EURUSD("&amp;F7&amp;"),GBPUSD("&amp;F7&amp;")))"</f>
        <v>B = Cache(Min(EURUSD(11Jan2018),GBPUSD(11Jan2018)))</v>
      </c>
      <c r="H7" s="10" t="s">
        <v>15</v>
      </c>
      <c r="I7" s="10" t="s">
        <v>16</v>
      </c>
      <c r="J7" s="10" t="s">
        <v>17</v>
      </c>
      <c r="K7" s="10" t="s">
        <v>18</v>
      </c>
      <c r="L7" s="10" t="str">
        <f>"Cpn"&amp;F7&amp;" = Pay(C,"&amp;F7&amp;")"</f>
        <v>Cpn11Jan2018 = Pay(C,11Jan2018)</v>
      </c>
      <c r="M7" s="10" t="str">
        <f>"Red"&amp;F7&amp;" = Pay(0,"&amp;F7&amp;")"</f>
        <v>Red11Jan2018 = Pay(0,11Jan2018)</v>
      </c>
    </row>
    <row r="8" spans="2:13">
      <c r="B8" s="10" t="s">
        <v>20</v>
      </c>
      <c r="C8" s="11" t="str">
        <f>_xll.qlRealMCFixedAmount(,0)</f>
        <v>obj_003ea#0012</v>
      </c>
      <c r="E8" s="34">
        <f>_xll.qlCalendarAdvance("Target",E7,"1m")</f>
        <v>43143</v>
      </c>
      <c r="F8" s="35" t="str">
        <f>TEXT(E8,"[$-900]TTMMMJJJ")</f>
        <v>12Feb2018</v>
      </c>
      <c r="G8" s="10" t="str">
        <f>"B = Cache(Min(EURUSD("&amp;F8&amp;"),GBPUSD("&amp;F8&amp;")))"</f>
        <v>B = Cache(Min(EURUSD(12Feb2018),GBPUSD(12Feb2018)))</v>
      </c>
      <c r="H8" s="12" t="s">
        <v>15</v>
      </c>
      <c r="I8" s="12" t="s">
        <v>16</v>
      </c>
      <c r="J8" s="12" t="s">
        <v>17</v>
      </c>
      <c r="K8" s="12" t="s">
        <v>18</v>
      </c>
      <c r="L8" s="10" t="str">
        <f>"Cpn"&amp;F8&amp;" = Pay(C,"&amp;F8&amp;")"</f>
        <v>Cpn12Feb2018 = Pay(C,12Feb2018)</v>
      </c>
      <c r="M8" s="10" t="str">
        <f>"Red"&amp;F8&amp;" = Pay(0,"&amp;F8&amp;")"</f>
        <v>Red12Feb2018 = Pay(0,12Feb2018)</v>
      </c>
    </row>
    <row r="9" spans="2:13">
      <c r="B9" s="10" t="s">
        <v>9</v>
      </c>
      <c r="C9" s="11" t="str">
        <f>_xll.qlRealMCFixedAmount(,0.02)</f>
        <v>obj_003eb#0012</v>
      </c>
      <c r="E9" s="4" t="s">
        <v>21</v>
      </c>
      <c r="F9" s="15"/>
      <c r="G9" s="36" t="str">
        <f>"R = (1-AutoCalled)*Max(B-callStrike,0)"</f>
        <v>R = (1-AutoCalled)*Max(B-callStrike,0)</v>
      </c>
      <c r="H9" s="37"/>
      <c r="I9" s="37"/>
      <c r="J9" s="37"/>
      <c r="K9" s="37"/>
      <c r="L9" s="37"/>
      <c r="M9" s="38"/>
    </row>
    <row r="10" spans="2:13">
      <c r="B10" s="10" t="s">
        <v>23</v>
      </c>
      <c r="C10" s="11" t="str">
        <f>_xll.qlRealMCFixedAmount(,1.04)</f>
        <v>obj_003ec#0012</v>
      </c>
      <c r="E10" s="16"/>
      <c r="F10" s="17"/>
      <c r="G10" s="39" t="str">
        <f>"FinalRed = Pay(R,"&amp;F8&amp;")"</f>
        <v>FinalRed = Pay(R,12Feb2018)</v>
      </c>
      <c r="H10" s="40"/>
      <c r="I10" s="40"/>
      <c r="J10" s="40"/>
      <c r="K10" s="40"/>
      <c r="L10" s="40"/>
      <c r="M10" s="41"/>
    </row>
    <row r="11" spans="2:13">
      <c r="B11" s="10" t="s">
        <v>11</v>
      </c>
      <c r="C11" s="11" t="str">
        <f>_xll.qlRealMCFixedAmount(,1.01)</f>
        <v>obj_003ed#0012</v>
      </c>
    </row>
    <row r="12" spans="2:13">
      <c r="B12" s="10" t="s">
        <v>24</v>
      </c>
      <c r="C12" s="11" t="str">
        <f>_xll.qlRealMCFixedAmount(,0.6)</f>
        <v>obj_003ee#0012</v>
      </c>
    </row>
    <row r="13" spans="2:13">
      <c r="B13" s="10" t="s">
        <v>25</v>
      </c>
      <c r="C13" s="11" t="str">
        <f>_xll.qlRealMCFixedAmount(,1)</f>
        <v>obj_003ef#0012</v>
      </c>
    </row>
    <row r="14" spans="2:13">
      <c r="B14" s="10" t="s">
        <v>26</v>
      </c>
      <c r="C14" s="11" t="str">
        <f>_xll.qlRealMCFixedAmount(,0.3)</f>
        <v>obj_003f0#0012</v>
      </c>
      <c r="F14" s="5"/>
    </row>
    <row r="15" spans="2:13">
      <c r="B15" s="10" t="s">
        <v>27</v>
      </c>
      <c r="C15" s="11" t="str">
        <f>_xll.qlRealMCFixedAmount(,1)</f>
        <v>obj_003f1#0012</v>
      </c>
    </row>
    <row r="16" spans="2:13">
      <c r="B16" s="10" t="s">
        <v>53</v>
      </c>
      <c r="C16" s="11" t="str">
        <f>_xll.qlRealMCFixedAmount(,1)</f>
        <v>obj_003f2#0012</v>
      </c>
    </row>
    <row r="17" spans="2:13">
      <c r="B17" s="10" t="s">
        <v>29</v>
      </c>
      <c r="C17" s="11" t="str">
        <f>_xll.qlRealMCFixedAmount(,0)</f>
        <v>obj_003f3#0012</v>
      </c>
    </row>
    <row r="18" spans="2:13">
      <c r="B18" s="12" t="s">
        <v>30</v>
      </c>
      <c r="C18" s="13" t="str">
        <f>_xll.qlRealMCFixedAmount(,0)</f>
        <v>obj_003f4#0012</v>
      </c>
    </row>
    <row r="22" spans="2:13">
      <c r="F22" s="14" t="s">
        <v>31</v>
      </c>
      <c r="G22" s="18" t="str">
        <f>_xll.qlRealMCScript(,B5:B18,C5:C18,G5:M10,TRUE)</f>
        <v>obj_003f5#0012</v>
      </c>
    </row>
    <row r="23" spans="2:13">
      <c r="G23" t="str">
        <f>_xll.ohRangeRetrieveError(G25)</f>
        <v/>
      </c>
    </row>
    <row r="24" spans="2:13">
      <c r="F24" s="7" t="s">
        <v>32</v>
      </c>
      <c r="G24" s="7" t="s">
        <v>33</v>
      </c>
      <c r="K24" s="14" t="s">
        <v>34</v>
      </c>
      <c r="M24" s="7" t="s">
        <v>35</v>
      </c>
    </row>
    <row r="25" spans="2:13">
      <c r="F25" s="31" t="str">
        <f>LEFT(L5,12)</f>
        <v>Cpn10Nov2017</v>
      </c>
      <c r="G25" s="62">
        <f t="array" ref="G25:G33">_xll.qlRealMCScriptNPV(G22,Config!B2,F25:F33,)</f>
        <v>1.9999999999989061E-2</v>
      </c>
      <c r="H25" s="19"/>
      <c r="K25" s="9">
        <f t="array" ref="K25:K33">_xll.qlRealMCScriptObservationTimes(G22,F25:F33)</f>
        <v>0</v>
      </c>
      <c r="M25" s="9" t="str">
        <f t="array" ref="M25:M155">_xll.qlRealMCScriptLog(G22)</f>
        <v>Payoff line 0: 'GBPUSD' is in map</v>
      </c>
    </row>
    <row r="26" spans="2:13">
      <c r="F26" s="33" t="str">
        <f>LEFT(L6,12)</f>
        <v>Cpn11Dec2017</v>
      </c>
      <c r="G26" s="63">
        <v>1.9999999999989061E-2</v>
      </c>
      <c r="H26" s="19"/>
      <c r="K26" s="11">
        <v>8.4931506849315067E-2</v>
      </c>
      <c r="M26" s="11" t="str">
        <v>Payoff line 0: 'EURUSD' is in map</v>
      </c>
    </row>
    <row r="27" spans="2:13">
      <c r="F27" s="33" t="str">
        <f>LEFT(L7,12)</f>
        <v>Cpn11Jan2018</v>
      </c>
      <c r="G27" s="63">
        <v>1.9999999999989061E-2</v>
      </c>
      <c r="H27" s="19"/>
      <c r="K27" s="11">
        <v>0.16986301369863013</v>
      </c>
      <c r="M27" s="11" t="str">
        <v>Insert line 0: 'B = Cache(Min(EURUSD(10Nov2017),GBPUSD(10Nov2017)))'</v>
      </c>
    </row>
    <row r="28" spans="2:13">
      <c r="F28" s="33" t="str">
        <f>LEFT(L8,12)</f>
        <v>Cpn12Feb2018</v>
      </c>
      <c r="G28" s="63">
        <v>1.9999999999989061E-2</v>
      </c>
      <c r="H28" s="19"/>
      <c r="K28" s="11">
        <v>0.25479452054794521</v>
      </c>
      <c r="M28" s="11" t="str">
        <v>Payoff line 1: 'MemoryCpn' is in map</v>
      </c>
    </row>
    <row r="29" spans="2:13">
      <c r="F29" s="33" t="str">
        <f>LEFT(M5,12)</f>
        <v>Red10Nov2017</v>
      </c>
      <c r="G29" s="63">
        <v>0</v>
      </c>
      <c r="H29" s="19"/>
      <c r="K29" s="11">
        <v>0.34246575342465752</v>
      </c>
      <c r="M29" s="11" t="str">
        <v>Payoff line 1: 'Coupon' is in map</v>
      </c>
    </row>
    <row r="30" spans="2:13">
      <c r="F30" s="33" t="str">
        <f>LEFT(M6,12)</f>
        <v>Red11Dec2017</v>
      </c>
      <c r="G30" s="63">
        <v>0</v>
      </c>
      <c r="H30" s="19"/>
      <c r="K30" s="11" t="e">
        <v>#N/A</v>
      </c>
      <c r="M30" s="11" t="str">
        <v>Payoff line 1: 'CpDown' is in map</v>
      </c>
    </row>
    <row r="31" spans="2:13">
      <c r="F31" s="33" t="str">
        <f>LEFT(M7,12)</f>
        <v>Red11Jan2018</v>
      </c>
      <c r="G31" s="63">
        <v>0</v>
      </c>
      <c r="H31" s="19"/>
      <c r="K31" s="11" t="e">
        <v>#N/A</v>
      </c>
      <c r="M31" s="11" t="str">
        <v>Payoff line 1: 'B' is in map</v>
      </c>
    </row>
    <row r="32" spans="2:13">
      <c r="F32" s="33" t="str">
        <f>LEFT(M8,12)</f>
        <v>Red12Feb2018</v>
      </c>
      <c r="G32" s="63">
        <v>0</v>
      </c>
      <c r="H32" s="19"/>
      <c r="K32" s="11" t="e">
        <v>#N/A</v>
      </c>
      <c r="M32" s="11" t="str">
        <v>Payoff line 1: 'AutoCalled' is in map</v>
      </c>
    </row>
    <row r="33" spans="4:13">
      <c r="F33" s="35" t="s">
        <v>36</v>
      </c>
      <c r="G33" s="64">
        <v>0</v>
      </c>
      <c r="H33" s="19"/>
      <c r="K33" s="13" t="e">
        <v>#N/A</v>
      </c>
      <c r="M33" s="11" t="str">
        <v>Insert line 1: 'C = (1-AutoCalled)*(B&gt;CpDown)*(Coupon+MemoryCpn)'</v>
      </c>
    </row>
    <row r="34" spans="4:13">
      <c r="F34" s="44"/>
      <c r="G34" s="44"/>
      <c r="M34" s="11" t="str">
        <v>Payoff line 2: 'Coupon' is in map</v>
      </c>
    </row>
    <row r="35" spans="4:13">
      <c r="F35" s="82" t="s">
        <v>37</v>
      </c>
      <c r="G35" s="83">
        <f>SUM(G25:G33)</f>
        <v>7.9999999999956245E-2</v>
      </c>
      <c r="M35" s="11" t="str">
        <v>Payoff line 2: 'MemoryCpn' is in map</v>
      </c>
    </row>
    <row r="36" spans="4:13">
      <c r="M36" s="11" t="str">
        <v>Payoff line 2: 'CpDown' is in map</v>
      </c>
    </row>
    <row r="37" spans="4:13">
      <c r="D37" s="47" t="s">
        <v>22</v>
      </c>
      <c r="E37" s="47"/>
      <c r="F37" s="47"/>
      <c r="G37" s="47"/>
      <c r="H37" s="47"/>
      <c r="I37" s="47"/>
      <c r="J37" s="47"/>
      <c r="K37" s="47"/>
      <c r="M37" s="11" t="str">
        <v>Payoff line 2: 'B' is in map</v>
      </c>
    </row>
    <row r="38" spans="4:13">
      <c r="D38" s="48"/>
      <c r="E38" s="47" t="s">
        <v>57</v>
      </c>
      <c r="F38" s="47" t="s">
        <v>48</v>
      </c>
      <c r="G38" s="47" t="s">
        <v>58</v>
      </c>
      <c r="H38" s="47" t="s">
        <v>49</v>
      </c>
      <c r="I38" s="47" t="s">
        <v>50</v>
      </c>
      <c r="J38" s="47" t="s">
        <v>51</v>
      </c>
      <c r="K38" s="47" t="s">
        <v>52</v>
      </c>
      <c r="M38" s="11" t="str">
        <v>Replace line 2: 'MemoryCpn = Cache(IfThenElse(B&gt;CpDown,0.0,MemoryCpn+Coupon))'</v>
      </c>
    </row>
    <row r="39" spans="4:13">
      <c r="D39" s="48" t="s">
        <v>32</v>
      </c>
      <c r="E39" s="47" t="s">
        <v>33</v>
      </c>
      <c r="F39" s="47" t="s">
        <v>33</v>
      </c>
      <c r="G39" s="47" t="s">
        <v>33</v>
      </c>
      <c r="H39" s="47"/>
      <c r="I39" s="47" t="s">
        <v>33</v>
      </c>
      <c r="J39" s="47" t="s">
        <v>33</v>
      </c>
      <c r="K39" s="47"/>
      <c r="M39" s="11" t="str">
        <v>Payoff line 3: 'EarlyRed' is in map</v>
      </c>
    </row>
    <row r="40" spans="4:13" ht="14.4">
      <c r="D40" s="48" t="s">
        <v>55</v>
      </c>
      <c r="E40" s="67">
        <v>3.8792310181961489E-3</v>
      </c>
      <c r="F40" s="67">
        <v>3.89201404009238E-3</v>
      </c>
      <c r="G40" s="67">
        <v>3.9022393939484199E-3</v>
      </c>
      <c r="H40" s="67">
        <v>4.0836016109992599E-3</v>
      </c>
      <c r="I40" s="67">
        <v>3.7036400665582318E-3</v>
      </c>
      <c r="J40" s="69"/>
      <c r="K40" s="69">
        <v>3.8156933280956728E-3</v>
      </c>
      <c r="M40" s="11" t="str">
        <v>Payoff line 3: 'TriggerUp' is in map</v>
      </c>
    </row>
    <row r="41" spans="4:13" ht="14.4">
      <c r="D41" s="48" t="s">
        <v>54</v>
      </c>
      <c r="E41" s="67">
        <v>1.306991013073712E-3</v>
      </c>
      <c r="F41" s="67">
        <v>1.3055572509300714E-3</v>
      </c>
      <c r="G41" s="67">
        <v>1.3068779379121157E-3</v>
      </c>
      <c r="H41" s="67">
        <v>1.3555313335368916E-3</v>
      </c>
      <c r="I41" s="67">
        <v>1.2677274504220865E-3</v>
      </c>
      <c r="J41" s="69"/>
      <c r="K41" s="69">
        <v>1.1011798929515173E-3</v>
      </c>
      <c r="M41" s="11" t="str">
        <v>Payoff line 3: 'B' is in map</v>
      </c>
    </row>
    <row r="42" spans="4:13" ht="14.4">
      <c r="D42" s="48" t="s">
        <v>56</v>
      </c>
      <c r="E42" s="67">
        <v>6.7891611231588418E-3</v>
      </c>
      <c r="F42" s="67">
        <v>6.8527655272073856E-3</v>
      </c>
      <c r="G42" s="67">
        <v>6.8620784849888665E-3</v>
      </c>
      <c r="H42" s="67">
        <v>6.7902978550377392E-3</v>
      </c>
      <c r="I42" s="67">
        <v>6.8839437178303611E-3</v>
      </c>
      <c r="J42" s="69"/>
      <c r="K42" s="69">
        <v>7.9297888646064473E-3</v>
      </c>
      <c r="M42" s="11" t="str">
        <v>Payoff line 3: 'AutoCalled' is in map</v>
      </c>
    </row>
    <row r="43" spans="4:13" ht="14.4">
      <c r="D43" s="48"/>
      <c r="E43" s="69"/>
      <c r="F43" s="69"/>
      <c r="G43" s="69"/>
      <c r="H43" s="69"/>
      <c r="I43" s="69"/>
      <c r="J43" s="69"/>
      <c r="K43" s="69"/>
      <c r="M43" s="11" t="str">
        <v>Insert line 3: 'Red = (1-AutoCalled)*(B&gt;TriggerUp)*EarlyRed'</v>
      </c>
    </row>
    <row r="44" spans="4:13" ht="14.4">
      <c r="D44" s="48" t="s">
        <v>59</v>
      </c>
      <c r="E44" s="70">
        <f>E40-G40</f>
        <v>-2.3008375752271021E-5</v>
      </c>
      <c r="F44" s="71">
        <f>(F40-$E40)/$E44</f>
        <v>-0.55558123849613061</v>
      </c>
      <c r="G44" s="71">
        <f>(G40-$E40)/$E44</f>
        <v>-1</v>
      </c>
      <c r="H44" s="71">
        <f>(H40-$E40)/$E44</f>
        <v>-8.8824432895024668</v>
      </c>
      <c r="I44" s="71">
        <f>(I40-$E40)/$E44</f>
        <v>7.6316100505523758</v>
      </c>
      <c r="J44" s="69"/>
      <c r="K44" s="69"/>
      <c r="M44" s="11" t="str">
        <v>Payoff line 4: 'AutoCalled' is in map</v>
      </c>
    </row>
    <row r="45" spans="4:13" ht="14.4">
      <c r="D45" s="48"/>
      <c r="E45" s="70">
        <f>E41-G41</f>
        <v>1.130751615962839E-7</v>
      </c>
      <c r="F45" s="71">
        <f>(F41-$E41)/$E45</f>
        <v>-12.679726682678956</v>
      </c>
      <c r="G45" s="71">
        <f>(G41-$E41)/$E45</f>
        <v>-1</v>
      </c>
      <c r="H45" s="71">
        <f>(H41-$E41)/$E45</f>
        <v>429.27482727360336</v>
      </c>
      <c r="I45" s="71">
        <f>(I41-$E41)/$E45</f>
        <v>-347.23419447154549</v>
      </c>
      <c r="J45" s="69"/>
      <c r="K45" s="69"/>
      <c r="M45" s="11" t="str">
        <v>Payoff line 4: 'TriggerUp' is in map</v>
      </c>
    </row>
    <row r="46" spans="4:13" ht="14.4">
      <c r="D46" s="48"/>
      <c r="E46" s="70">
        <f>E42-G42</f>
        <v>-7.2917361830024743E-5</v>
      </c>
      <c r="F46" s="71">
        <f>(F42-$E42)/$E46</f>
        <v>-0.87228065377365094</v>
      </c>
      <c r="G46" s="71">
        <f>(G42-$E42)/$E46</f>
        <v>-1</v>
      </c>
      <c r="H46" s="71">
        <f>(H42-$E42)/$E46</f>
        <v>-1.5589317144348065E-2</v>
      </c>
      <c r="I46" s="71">
        <f>(I42-$E42)/$E46</f>
        <v>-1.2998631916012531</v>
      </c>
      <c r="J46" s="69"/>
      <c r="K46" s="69"/>
      <c r="M46" s="11" t="str">
        <v>Payoff line 4: 'B' is in map</v>
      </c>
    </row>
    <row r="47" spans="4:13" ht="14.4">
      <c r="D47" s="48"/>
      <c r="E47" s="69"/>
      <c r="F47" s="69"/>
      <c r="G47" s="69"/>
      <c r="H47" s="69"/>
      <c r="I47" s="69"/>
      <c r="J47" s="69"/>
      <c r="K47" s="69"/>
      <c r="M47" s="11" t="str">
        <v>Replace line 4: 'AutoCalled = Cache(IfThenElse(B&gt;TriggerUp,1.0,AutoCalled))'</v>
      </c>
    </row>
    <row r="48" spans="4:13" ht="14.4">
      <c r="D48" s="48"/>
      <c r="E48" s="69"/>
      <c r="F48" s="69"/>
      <c r="G48" s="69"/>
      <c r="H48" s="69"/>
      <c r="I48" s="69"/>
      <c r="J48" s="69"/>
      <c r="K48" s="69"/>
      <c r="M48" s="11" t="str">
        <v>Payoff line 5: 'C' is in map</v>
      </c>
    </row>
    <row r="49" spans="4:13" ht="14.4">
      <c r="D49" s="48" t="s">
        <v>62</v>
      </c>
      <c r="E49" s="76">
        <v>0.49</v>
      </c>
      <c r="F49" s="69"/>
      <c r="G49" s="69"/>
      <c r="H49" s="69"/>
      <c r="I49" s="69"/>
      <c r="J49" s="69"/>
      <c r="K49" s="69"/>
      <c r="M49" s="11" t="str">
        <v>Insert line 5: 'Cpn10Nov2017 = Pay(C,10Nov2017)'</v>
      </c>
    </row>
    <row r="50" spans="4:13" ht="14.4">
      <c r="D50" s="48" t="s">
        <v>56</v>
      </c>
      <c r="E50" s="69">
        <v>1.4866587597220106E-3</v>
      </c>
      <c r="F50" s="69">
        <v>1.532858E-3</v>
      </c>
      <c r="G50" s="69">
        <v>1.5384068232542378E-3</v>
      </c>
      <c r="H50" s="69"/>
      <c r="I50" s="69"/>
      <c r="J50" s="69"/>
      <c r="K50" s="69"/>
      <c r="M50" s="11" t="str">
        <v>Insert line 6: 'Red10Nov2017 = Pay(0,10Nov2017)'</v>
      </c>
    </row>
    <row r="51" spans="4:13">
      <c r="M51" s="11" t="str">
        <v>Payoff line 7: 'GBPUSD' is in map</v>
      </c>
    </row>
    <row r="52" spans="4:13">
      <c r="D52" s="52" t="s">
        <v>63</v>
      </c>
      <c r="E52">
        <v>1.0464573763345799</v>
      </c>
      <c r="M52" s="11" t="str">
        <v>Payoff line 7: 'EURUSD' is in map</v>
      </c>
    </row>
    <row r="53" spans="4:13">
      <c r="M53" s="11" t="str">
        <v>Replace line 7: 'B = Cache(Min(EURUSD(11Dec2017),GBPUSD(11Dec2017)))'</v>
      </c>
    </row>
    <row r="54" spans="4:13">
      <c r="M54" s="11" t="str">
        <v>Payoff line 8: 'MemoryCpn' is in map</v>
      </c>
    </row>
    <row r="55" spans="4:13">
      <c r="M55" s="11" t="str">
        <v>Payoff line 8: 'Coupon' is in map</v>
      </c>
    </row>
    <row r="56" spans="4:13">
      <c r="M56" s="11" t="str">
        <v>Payoff line 8: 'CpDown' is in map</v>
      </c>
    </row>
    <row r="57" spans="4:13">
      <c r="M57" s="11" t="str">
        <v>Payoff line 8: 'B' is in map</v>
      </c>
    </row>
    <row r="58" spans="4:13">
      <c r="M58" s="11" t="str">
        <v>Payoff line 8: 'AutoCalled' is in map</v>
      </c>
    </row>
    <row r="59" spans="4:13">
      <c r="M59" s="11" t="str">
        <v>Replace line 8: 'C = (1-AutoCalled)*(B&gt;CpDown)*(Coupon+MemoryCpn)'</v>
      </c>
    </row>
    <row r="60" spans="4:13">
      <c r="M60" s="11" t="str">
        <v>Payoff line 9: 'Coupon' is in map</v>
      </c>
    </row>
    <row r="61" spans="4:13">
      <c r="M61" s="11" t="str">
        <v>Payoff line 9: 'MemoryCpn' is in map</v>
      </c>
    </row>
    <row r="62" spans="4:13">
      <c r="M62" s="11" t="str">
        <v>Payoff line 9: 'CpDown' is in map</v>
      </c>
    </row>
    <row r="63" spans="4:13">
      <c r="M63" s="11" t="str">
        <v>Payoff line 9: 'B' is in map</v>
      </c>
    </row>
    <row r="64" spans="4:13">
      <c r="M64" s="11" t="str">
        <v>Replace line 9: 'MemoryCpn = Cache(IfThenElse(B&gt;CpDown,0.0,MemoryCpn+Coupon))'</v>
      </c>
    </row>
    <row r="65" spans="13:13">
      <c r="M65" s="11" t="str">
        <v>Payoff line 10: 'EarlyRed' is in map</v>
      </c>
    </row>
    <row r="66" spans="13:13">
      <c r="M66" s="11" t="str">
        <v>Payoff line 10: 'TriggerUp' is in map</v>
      </c>
    </row>
    <row r="67" spans="13:13">
      <c r="M67" s="11" t="str">
        <v>Payoff line 10: 'B' is in map</v>
      </c>
    </row>
    <row r="68" spans="13:13">
      <c r="M68" s="11" t="str">
        <v>Payoff line 10: 'AutoCalled' is in map</v>
      </c>
    </row>
    <row r="69" spans="13:13">
      <c r="M69" s="11" t="str">
        <v>Replace line 10: 'Red = (1-AutoCalled)*(B&gt;TriggerUp)*EarlyRed'</v>
      </c>
    </row>
    <row r="70" spans="13:13">
      <c r="M70" s="11" t="str">
        <v>Payoff line 11: 'AutoCalled' is in map</v>
      </c>
    </row>
    <row r="71" spans="13:13">
      <c r="M71" s="11" t="str">
        <v>Payoff line 11: 'TriggerUp' is in map</v>
      </c>
    </row>
    <row r="72" spans="13:13">
      <c r="M72" s="11" t="str">
        <v>Payoff line 11: 'B' is in map</v>
      </c>
    </row>
    <row r="73" spans="13:13">
      <c r="M73" s="11" t="str">
        <v>Replace line 11: 'AutoCalled = Cache(IfThenElse(B&gt;TriggerUp,1.0,AutoCalled))'</v>
      </c>
    </row>
    <row r="74" spans="13:13">
      <c r="M74" s="11" t="str">
        <v>Payoff line 12: 'C' is in map</v>
      </c>
    </row>
    <row r="75" spans="13:13">
      <c r="M75" s="11" t="str">
        <v>Insert line 12: 'Cpn11Dec2017 = Pay(C,11Dec2017)'</v>
      </c>
    </row>
    <row r="76" spans="13:13">
      <c r="M76" s="11" t="str">
        <v>Insert line 13: 'Red11Dec2017 = Pay(0,11Dec2017)'</v>
      </c>
    </row>
    <row r="77" spans="13:13">
      <c r="M77" s="11" t="str">
        <v>Payoff line 14: 'GBPUSD' is in map</v>
      </c>
    </row>
    <row r="78" spans="13:13">
      <c r="M78" s="11" t="str">
        <v>Payoff line 14: 'EURUSD' is in map</v>
      </c>
    </row>
    <row r="79" spans="13:13">
      <c r="M79" s="11" t="str">
        <v>Replace line 14: 'B = Cache(Min(EURUSD(11Jan2018),GBPUSD(11Jan2018)))'</v>
      </c>
    </row>
    <row r="80" spans="13:13">
      <c r="M80" s="11" t="str">
        <v>Payoff line 15: 'MemoryCpn' is in map</v>
      </c>
    </row>
    <row r="81" spans="13:13">
      <c r="M81" s="11" t="str">
        <v>Payoff line 15: 'Coupon' is in map</v>
      </c>
    </row>
    <row r="82" spans="13:13">
      <c r="M82" s="11" t="str">
        <v>Payoff line 15: 'CpDown' is in map</v>
      </c>
    </row>
    <row r="83" spans="13:13">
      <c r="M83" s="11" t="str">
        <v>Payoff line 15: 'B' is in map</v>
      </c>
    </row>
    <row r="84" spans="13:13">
      <c r="M84" s="11" t="str">
        <v>Payoff line 15: 'AutoCalled' is in map</v>
      </c>
    </row>
    <row r="85" spans="13:13">
      <c r="M85" s="11" t="str">
        <v>Replace line 15: 'C = (1-AutoCalled)*(B&gt;CpDown)*(Coupon+MemoryCpn)'</v>
      </c>
    </row>
    <row r="86" spans="13:13">
      <c r="M86" s="11" t="str">
        <v>Payoff line 16: 'Coupon' is in map</v>
      </c>
    </row>
    <row r="87" spans="13:13">
      <c r="M87" s="11" t="str">
        <v>Payoff line 16: 'MemoryCpn' is in map</v>
      </c>
    </row>
    <row r="88" spans="13:13">
      <c r="M88" s="11" t="str">
        <v>Payoff line 16: 'CpDown' is in map</v>
      </c>
    </row>
    <row r="89" spans="13:13">
      <c r="M89" s="11" t="str">
        <v>Payoff line 16: 'B' is in map</v>
      </c>
    </row>
    <row r="90" spans="13:13">
      <c r="M90" s="11" t="str">
        <v>Replace line 16: 'MemoryCpn = Cache(IfThenElse(B&gt;CpDown,0.0,MemoryCpn+Coupon))'</v>
      </c>
    </row>
    <row r="91" spans="13:13">
      <c r="M91" s="11" t="str">
        <v>Payoff line 17: 'EarlyRed' is in map</v>
      </c>
    </row>
    <row r="92" spans="13:13">
      <c r="M92" s="11" t="str">
        <v>Payoff line 17: 'TriggerUp' is in map</v>
      </c>
    </row>
    <row r="93" spans="13:13">
      <c r="M93" s="11" t="str">
        <v>Payoff line 17: 'B' is in map</v>
      </c>
    </row>
    <row r="94" spans="13:13">
      <c r="M94" s="11" t="str">
        <v>Payoff line 17: 'AutoCalled' is in map</v>
      </c>
    </row>
    <row r="95" spans="13:13">
      <c r="M95" s="11" t="str">
        <v>Replace line 17: 'Red = (1-AutoCalled)*(B&gt;TriggerUp)*EarlyRed'</v>
      </c>
    </row>
    <row r="96" spans="13:13">
      <c r="M96" s="11" t="str">
        <v>Payoff line 18: 'AutoCalled' is in map</v>
      </c>
    </row>
    <row r="97" spans="13:13">
      <c r="M97" s="11" t="str">
        <v>Payoff line 18: 'TriggerUp' is in map</v>
      </c>
    </row>
    <row r="98" spans="13:13">
      <c r="M98" s="11" t="str">
        <v>Payoff line 18: 'B' is in map</v>
      </c>
    </row>
    <row r="99" spans="13:13">
      <c r="M99" s="11" t="str">
        <v>Replace line 18: 'AutoCalled = Cache(IfThenElse(B&gt;TriggerUp,1.0,AutoCalled))'</v>
      </c>
    </row>
    <row r="100" spans="13:13">
      <c r="M100" s="11" t="str">
        <v>Payoff line 19: 'C' is in map</v>
      </c>
    </row>
    <row r="101" spans="13:13">
      <c r="M101" s="11" t="str">
        <v>Insert line 19: 'Cpn11Jan2018 = Pay(C,11Jan2018)'</v>
      </c>
    </row>
    <row r="102" spans="13:13">
      <c r="M102" s="11" t="str">
        <v>Insert line 20: 'Red11Jan2018 = Pay(0,11Jan2018)'</v>
      </c>
    </row>
    <row r="103" spans="13:13">
      <c r="M103" s="11" t="str">
        <v>Payoff line 21: 'GBPUSD' is in map</v>
      </c>
    </row>
    <row r="104" spans="13:13">
      <c r="M104" s="11" t="str">
        <v>Payoff line 21: 'EURUSD' is in map</v>
      </c>
    </row>
    <row r="105" spans="13:13">
      <c r="M105" s="11" t="str">
        <v>Replace line 21: 'B = Cache(Min(EURUSD(12Feb2018),GBPUSD(12Feb2018)))'</v>
      </c>
    </row>
    <row r="106" spans="13:13">
      <c r="M106" s="11" t="str">
        <v>Payoff line 22: 'MemoryCpn' is in map</v>
      </c>
    </row>
    <row r="107" spans="13:13">
      <c r="M107" s="11" t="str">
        <v>Payoff line 22: 'Coupon' is in map</v>
      </c>
    </row>
    <row r="108" spans="13:13">
      <c r="M108" s="11" t="str">
        <v>Payoff line 22: 'CpDown' is in map</v>
      </c>
    </row>
    <row r="109" spans="13:13">
      <c r="M109" s="11" t="str">
        <v>Payoff line 22: 'B' is in map</v>
      </c>
    </row>
    <row r="110" spans="13:13">
      <c r="M110" s="11" t="str">
        <v>Payoff line 22: 'AutoCalled' is in map</v>
      </c>
    </row>
    <row r="111" spans="13:13">
      <c r="M111" s="11" t="str">
        <v>Replace line 22: 'C = (1-AutoCalled)*(B&gt;CpDown)*(Coupon+MemoryCpn)'</v>
      </c>
    </row>
    <row r="112" spans="13:13">
      <c r="M112" s="11" t="str">
        <v>Payoff line 23: 'Coupon' is in map</v>
      </c>
    </row>
    <row r="113" spans="13:13">
      <c r="M113" s="11" t="str">
        <v>Payoff line 23: 'MemoryCpn' is in map</v>
      </c>
    </row>
    <row r="114" spans="13:13">
      <c r="M114" s="11" t="str">
        <v>Payoff line 23: 'CpDown' is in map</v>
      </c>
    </row>
    <row r="115" spans="13:13">
      <c r="M115" s="11" t="str">
        <v>Payoff line 23: 'B' is in map</v>
      </c>
    </row>
    <row r="116" spans="13:13">
      <c r="M116" s="11" t="str">
        <v>Replace line 23: 'MemoryCpn = Cache(IfThenElse(B&gt;CpDown,0.0,MemoryCpn+Coupon))'</v>
      </c>
    </row>
    <row r="117" spans="13:13">
      <c r="M117" s="11" t="str">
        <v>Payoff line 24: 'EarlyRed' is in map</v>
      </c>
    </row>
    <row r="118" spans="13:13">
      <c r="M118" s="11" t="str">
        <v>Payoff line 24: 'TriggerUp' is in map</v>
      </c>
    </row>
    <row r="119" spans="13:13">
      <c r="M119" s="11" t="str">
        <v>Payoff line 24: 'B' is in map</v>
      </c>
    </row>
    <row r="120" spans="13:13">
      <c r="M120" s="11" t="str">
        <v>Payoff line 24: 'AutoCalled' is in map</v>
      </c>
    </row>
    <row r="121" spans="13:13">
      <c r="M121" s="11" t="str">
        <v>Replace line 24: 'Red = (1-AutoCalled)*(B&gt;TriggerUp)*EarlyRed'</v>
      </c>
    </row>
    <row r="122" spans="13:13">
      <c r="M122" s="11" t="str">
        <v>Payoff line 25: 'AutoCalled' is in map</v>
      </c>
    </row>
    <row r="123" spans="13:13">
      <c r="M123" s="11" t="str">
        <v>Payoff line 25: 'TriggerUp' is in map</v>
      </c>
    </row>
    <row r="124" spans="13:13">
      <c r="M124" s="11" t="str">
        <v>Payoff line 25: 'B' is in map</v>
      </c>
    </row>
    <row r="125" spans="13:13">
      <c r="M125" s="11" t="str">
        <v>Replace line 25: 'AutoCalled = Cache(IfThenElse(B&gt;TriggerUp,1.0,AutoCalled))'</v>
      </c>
    </row>
    <row r="126" spans="13:13">
      <c r="M126" s="11" t="str">
        <v>Payoff line 26: 'C' is in map</v>
      </c>
    </row>
    <row r="127" spans="13:13">
      <c r="M127" s="11" t="str">
        <v>Insert line 26: 'Cpn12Feb2018 = Pay(C,12Feb2018)'</v>
      </c>
    </row>
    <row r="128" spans="13:13">
      <c r="M128" s="11" t="str">
        <v>Insert line 27: 'Red12Feb2018 = Pay(0,12Feb2018)'</v>
      </c>
    </row>
    <row r="129" spans="13:13">
      <c r="M129" s="11" t="str">
        <v>Payoff line 28: 'B' is in map</v>
      </c>
    </row>
    <row r="130" spans="13:13">
      <c r="M130" s="11" t="str">
        <v>Payoff line 28: 'callStrike' is in map</v>
      </c>
    </row>
    <row r="131" spans="13:13">
      <c r="M131" s="11" t="str">
        <v>Payoff line 28: 'AutoCalled' is in map</v>
      </c>
    </row>
    <row r="132" spans="13:13">
      <c r="M132" s="11" t="str">
        <v>Insert line 28: 'R = (1-AutoCalled)*Max(B-callStrike,0)'</v>
      </c>
    </row>
    <row r="133" spans="13:13">
      <c r="M133" s="11" t="str">
        <v>Error line 29: 1.1: syntax error, unexpected end of file, expecting identifier</v>
      </c>
    </row>
    <row r="134" spans="13:13">
      <c r="M134" s="11" t="str">
        <v>Error line 30: 1.1: syntax error, unexpected end of file, expecting identifier</v>
      </c>
    </row>
    <row r="135" spans="13:13">
      <c r="M135" s="11" t="str">
        <v>Error line 31: 1.1: syntax error, unexpected end of file, expecting identifier</v>
      </c>
    </row>
    <row r="136" spans="13:13">
      <c r="M136" s="11" t="str">
        <v>Error line 32: 1.1: syntax error, unexpected end of file, expecting identifier</v>
      </c>
    </row>
    <row r="137" spans="13:13">
      <c r="M137" s="11" t="str">
        <v>Error line 33: 1.1: syntax error, unexpected end of file, expecting identifier</v>
      </c>
    </row>
    <row r="138" spans="13:13">
      <c r="M138" s="11" t="str">
        <v>Error line 34: 1.1: syntax error, unexpected end of file, expecting identifier</v>
      </c>
    </row>
    <row r="139" spans="13:13">
      <c r="M139" s="11" t="str">
        <v>Payoff line 35: 'R' is in map</v>
      </c>
    </row>
    <row r="140" spans="13:13">
      <c r="M140" s="11" t="str">
        <v>Insert line 35: 'FinalRed = Pay(R,12Feb2018)'</v>
      </c>
    </row>
    <row r="141" spans="13:13">
      <c r="M141" s="11" t="str">
        <v>Error line 36: 1.1: syntax error, unexpected end of file, expecting identifier</v>
      </c>
    </row>
    <row r="142" spans="13:13">
      <c r="M142" s="11" t="str">
        <v>Error line 37: 1.1: syntax error, unexpected end of file, expecting identifier</v>
      </c>
    </row>
    <row r="143" spans="13:13">
      <c r="M143" s="11" t="str">
        <v>Error line 38: 1.1: syntax error, unexpected end of file, expecting identifier</v>
      </c>
    </row>
    <row r="144" spans="13:13">
      <c r="M144" s="11" t="str">
        <v>Error line 39: 1.1: syntax error, unexpected end of file, expecting identifier</v>
      </c>
    </row>
    <row r="145" spans="13:13">
      <c r="M145" s="11" t="str">
        <v>Error line 40: 1.1: syntax error, unexpected end of file, expecting identifier</v>
      </c>
    </row>
    <row r="146" spans="13:13">
      <c r="M146" s="11" t="str">
        <v>Error line 41: 1.1: syntax error, unexpected end of file, expecting identifier</v>
      </c>
    </row>
    <row r="147" spans="13:13">
      <c r="M147" s="11" t="e">
        <v>#N/A</v>
      </c>
    </row>
    <row r="148" spans="13:13">
      <c r="M148" s="11" t="e">
        <v>#N/A</v>
      </c>
    </row>
    <row r="149" spans="13:13">
      <c r="M149" s="11" t="e">
        <v>#N/A</v>
      </c>
    </row>
    <row r="150" spans="13:13">
      <c r="M150" s="11" t="e">
        <v>#N/A</v>
      </c>
    </row>
    <row r="151" spans="13:13">
      <c r="M151" s="11" t="e">
        <v>#N/A</v>
      </c>
    </row>
    <row r="152" spans="13:13">
      <c r="M152" s="11" t="e">
        <v>#N/A</v>
      </c>
    </row>
    <row r="153" spans="13:13">
      <c r="M153" s="11" t="e">
        <v>#N/A</v>
      </c>
    </row>
    <row r="154" spans="13:13">
      <c r="M154" s="11" t="e">
        <v>#N/A</v>
      </c>
    </row>
    <row r="155" spans="13:13">
      <c r="M155" s="13" t="e">
        <v>#N/A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showGridLines="0" topLeftCell="A14" zoomScale="110" zoomScaleNormal="110" workbookViewId="0">
      <selection activeCell="G33" sqref="G33"/>
    </sheetView>
  </sheetViews>
  <sheetFormatPr defaultRowHeight="13.8"/>
  <cols>
    <col min="1" max="1" width="10.6640625" bestFit="1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1" spans="1:12">
      <c r="A1" s="6"/>
      <c r="B1" s="6"/>
      <c r="C1" s="6"/>
      <c r="D1" s="6"/>
      <c r="E1" s="6"/>
    </row>
    <row r="2" spans="1:12">
      <c r="A2" s="6"/>
      <c r="B2" s="79"/>
      <c r="C2" s="6"/>
      <c r="D2" s="26">
        <f>Config!B1</f>
        <v>43018</v>
      </c>
      <c r="E2" s="6"/>
    </row>
    <row r="3" spans="1:12">
      <c r="A3" s="6"/>
      <c r="B3" s="79"/>
      <c r="C3" s="81"/>
      <c r="D3" s="25"/>
      <c r="E3" s="6"/>
    </row>
    <row r="4" spans="1:12">
      <c r="A4" s="77" t="s">
        <v>0</v>
      </c>
      <c r="B4" s="7" t="s">
        <v>1</v>
      </c>
      <c r="D4" s="7" t="s">
        <v>2</v>
      </c>
      <c r="E4" s="14" t="s">
        <v>3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</row>
    <row r="5" spans="1:12">
      <c r="A5" s="38" t="s">
        <v>5</v>
      </c>
      <c r="B5" s="9" t="str">
        <f>_xll.qlRealMCAsset(,,A5)</f>
        <v>obj_003f6#0012</v>
      </c>
      <c r="D5" s="30">
        <f>_xll.qlCalendarAdvance("Target",D2,"1m")</f>
        <v>43049</v>
      </c>
      <c r="E5" s="31" t="str">
        <f>TEXT(D5,"[$-900]TTMMMJJJ")</f>
        <v>10Nov2017</v>
      </c>
      <c r="F5" s="10" t="str">
        <f>"B = Cache(EURUSD("&amp;E5&amp;")/GBPUSD("&amp;E5&amp;"))"</f>
        <v>B = Cache(EURUSD(10Nov2017)/GBPUSD(10Nov2017))</v>
      </c>
      <c r="G5" s="10" t="s">
        <v>15</v>
      </c>
      <c r="H5" s="10" t="s">
        <v>16</v>
      </c>
      <c r="I5" s="10" t="s">
        <v>17</v>
      </c>
      <c r="J5" s="10" t="s">
        <v>18</v>
      </c>
      <c r="K5" s="10" t="str">
        <f>"Cpn"&amp;E5&amp;" = Pay(C,"&amp;E5&amp;")"</f>
        <v>Cpn10Nov2017 = Pay(C,10Nov2017)</v>
      </c>
      <c r="L5" s="10" t="str">
        <f>"Red"&amp;E5&amp;" = Pay(Red,"&amp;E5&amp;")"</f>
        <v>Red10Nov2017 = Pay(Red,10Nov2017)</v>
      </c>
    </row>
    <row r="6" spans="1:12">
      <c r="A6" s="78" t="s">
        <v>6</v>
      </c>
      <c r="B6" s="11" t="str">
        <f>_xll.qlRealMCAsset(,,A6)</f>
        <v>obj_003f7#0012</v>
      </c>
      <c r="D6" s="32">
        <f>_xll.qlCalendarAdvance("Target",D5,"1m")</f>
        <v>43080</v>
      </c>
      <c r="E6" s="33" t="str">
        <f>TEXT(D6,"[$-900]TTMMMJJJ")</f>
        <v>11Dec2017</v>
      </c>
      <c r="F6" s="10" t="str">
        <f>"B = Cache(EURUSD("&amp;E6&amp;")/GBPUSD("&amp;E6&amp;"))"</f>
        <v>B = Cache(EURUSD(11Dec2017)/GBPUSD(11Dec2017))</v>
      </c>
      <c r="G6" s="10" t="s">
        <v>15</v>
      </c>
      <c r="H6" s="10" t="s">
        <v>16</v>
      </c>
      <c r="I6" s="10" t="s">
        <v>17</v>
      </c>
      <c r="J6" s="10" t="s">
        <v>18</v>
      </c>
      <c r="K6" s="10" t="str">
        <f>"Cpn"&amp;E6&amp;" = Pay(C,"&amp;E6&amp;")"</f>
        <v>Cpn11Dec2017 = Pay(C,11Dec2017)</v>
      </c>
      <c r="L6" s="10" t="str">
        <f>"Red"&amp;E6&amp;" = Pay(Red,"&amp;E6&amp;")"</f>
        <v>Red11Dec2017 = Pay(Red,11Dec2017)</v>
      </c>
    </row>
    <row r="7" spans="1:12">
      <c r="A7" s="78" t="s">
        <v>19</v>
      </c>
      <c r="B7" s="11" t="str">
        <f>_xll.qlRealMCBasket(,B5:B6,{0,1},TRUE)</f>
        <v>obj_003f8#0012</v>
      </c>
      <c r="D7" s="32">
        <f>_xll.qlCalendarAdvance("Target",D6,"1m")</f>
        <v>43111</v>
      </c>
      <c r="E7" s="33" t="str">
        <f>TEXT(D7,"[$-900]TTMMMJJJ")</f>
        <v>11Jan2018</v>
      </c>
      <c r="F7" s="10" t="str">
        <f>"B = Cache(EURUSD("&amp;E7&amp;")/GBPUSD("&amp;E7&amp;"))"</f>
        <v>B = Cache(EURUSD(11Jan2018)/GBPUSD(11Jan2018))</v>
      </c>
      <c r="G7" s="10" t="s">
        <v>15</v>
      </c>
      <c r="H7" s="10" t="s">
        <v>16</v>
      </c>
      <c r="I7" s="10" t="s">
        <v>17</v>
      </c>
      <c r="J7" s="10" t="s">
        <v>18</v>
      </c>
      <c r="K7" s="10" t="str">
        <f>"Cpn"&amp;E7&amp;" = Pay(C,"&amp;E7&amp;")"</f>
        <v>Cpn11Jan2018 = Pay(C,11Jan2018)</v>
      </c>
      <c r="L7" s="10" t="str">
        <f>"Red"&amp;E7&amp;" = Pay(Red,"&amp;E7&amp;")"</f>
        <v>Red11Jan2018 = Pay(Red,11Jan2018)</v>
      </c>
    </row>
    <row r="8" spans="1:12">
      <c r="A8" s="78" t="s">
        <v>20</v>
      </c>
      <c r="B8" s="11" t="str">
        <f>_xll.qlRealMCFixedAmount(,1)</f>
        <v>obj_003f9#0012</v>
      </c>
      <c r="D8" s="34">
        <f>_xll.qlCalendarAdvance("Target",D7,"1m")</f>
        <v>43143</v>
      </c>
      <c r="E8" s="35" t="str">
        <f>TEXT(D8,"[$-900]TTMMMJJJ")</f>
        <v>12Feb2018</v>
      </c>
      <c r="F8" s="10" t="str">
        <f>"B = Cache(EURUSD("&amp;E8&amp;")/GBPUSD("&amp;E8&amp;"))"</f>
        <v>B = Cache(EURUSD(12Feb2018)/GBPUSD(12Feb2018))</v>
      </c>
      <c r="G8" s="12" t="s">
        <v>15</v>
      </c>
      <c r="H8" s="12" t="s">
        <v>16</v>
      </c>
      <c r="I8" s="12" t="s">
        <v>17</v>
      </c>
      <c r="J8" s="12" t="s">
        <v>18</v>
      </c>
      <c r="K8" s="12" t="str">
        <f>"Cpn"&amp;E8&amp;" = Pay(C,"&amp;E8&amp;")"</f>
        <v>Cpn12Feb2018 = Pay(C,12Feb2018)</v>
      </c>
      <c r="L8" s="12" t="str">
        <f>"Red"&amp;E8&amp;" = Pay(Red,"&amp;E8&amp;")"</f>
        <v>Red12Feb2018 = Pay(Red,12Feb2018)</v>
      </c>
    </row>
    <row r="9" spans="1:12">
      <c r="A9" s="78" t="s">
        <v>9</v>
      </c>
      <c r="B9" s="11" t="str">
        <f>_xll.qlRealMCFixedAmount(,0.02)</f>
        <v>obj_003fa#0012</v>
      </c>
      <c r="D9" s="4" t="s">
        <v>21</v>
      </c>
      <c r="E9" s="15"/>
      <c r="F9" s="36" t="str">
        <f>"R = (1-AutoCalled)*IfThenElse(B&lt;RedDown,Max(GuarRed,InRed-Max(GBPUSD("&amp;E8&amp;")*PutStrike-Cache(EURUSD("&amp;E8&amp;")),0)),NoInRed)"</f>
        <v>R = (1-AutoCalled)*IfThenElse(B&lt;RedDown,Max(GuarRed,InRed-Max(GBPUSD(12Feb2018)*PutStrike-Cache(EURUSD(12Feb2018)),0)),NoInRed)</v>
      </c>
      <c r="G9" s="37"/>
      <c r="H9" s="37"/>
      <c r="I9" s="37"/>
      <c r="J9" s="37"/>
      <c r="K9" s="37"/>
      <c r="L9" s="38"/>
    </row>
    <row r="10" spans="1:12">
      <c r="A10" s="78" t="s">
        <v>23</v>
      </c>
      <c r="B10" s="11" t="str">
        <f>_xll.qlRealMCFixedAmount(,1.04)</f>
        <v>obj_003fb#0012</v>
      </c>
      <c r="D10" s="16"/>
      <c r="E10" s="17"/>
      <c r="F10" s="39" t="str">
        <f>"FinalRed = Pay(R,"&amp;E8&amp;")"</f>
        <v>FinalRed = Pay(R,12Feb2018)</v>
      </c>
      <c r="G10" s="40"/>
      <c r="H10" s="40"/>
      <c r="I10" s="40"/>
      <c r="J10" s="40"/>
      <c r="K10" s="40"/>
      <c r="L10" s="41"/>
    </row>
    <row r="11" spans="1:12">
      <c r="A11" s="78" t="s">
        <v>11</v>
      </c>
      <c r="B11" s="11" t="str">
        <f>_xll.qlRealMCFixedAmount(,1.01)</f>
        <v>obj_003fc#0012</v>
      </c>
    </row>
    <row r="12" spans="1:12">
      <c r="A12" s="78" t="s">
        <v>24</v>
      </c>
      <c r="B12" s="11" t="str">
        <f>_xll.qlRealMCFixedAmount(,0.6)</f>
        <v>obj_003fd#0012</v>
      </c>
    </row>
    <row r="13" spans="1:12">
      <c r="A13" s="78" t="s">
        <v>25</v>
      </c>
      <c r="B13" s="11" t="str">
        <f>_xll.qlRealMCFixedAmount(,1)</f>
        <v>obj_003fe#0012</v>
      </c>
    </row>
    <row r="14" spans="1:12">
      <c r="A14" s="78" t="s">
        <v>26</v>
      </c>
      <c r="B14" s="11" t="str">
        <f>_xll.qlRealMCFixedAmount(,0.3)</f>
        <v>obj_003ff#0012</v>
      </c>
      <c r="E14" s="5"/>
    </row>
    <row r="15" spans="1:12">
      <c r="A15" s="78" t="s">
        <v>27</v>
      </c>
      <c r="B15" s="11" t="str">
        <f>_xll.qlRealMCFixedAmount(,1)</f>
        <v>obj_00400#0012</v>
      </c>
    </row>
    <row r="16" spans="1:12">
      <c r="A16" s="78" t="s">
        <v>28</v>
      </c>
      <c r="B16" s="11" t="str">
        <f>_xll.qlRealMCFixedAmount(,1)</f>
        <v>obj_00401#0012</v>
      </c>
    </row>
    <row r="17" spans="1:13">
      <c r="A17" s="78" t="s">
        <v>29</v>
      </c>
      <c r="B17" s="11" t="str">
        <f>_xll.qlRealMCFixedAmount(,0)</f>
        <v>obj_00402#0012</v>
      </c>
    </row>
    <row r="18" spans="1:13">
      <c r="A18" s="41" t="s">
        <v>30</v>
      </c>
      <c r="B18" s="13" t="str">
        <f>_xll.qlRealMCFixedAmount(,0)</f>
        <v>obj_00403#0012</v>
      </c>
    </row>
    <row r="19" spans="1:13">
      <c r="A19" s="6"/>
      <c r="E19" s="6"/>
    </row>
    <row r="20" spans="1:13">
      <c r="A20" s="6"/>
      <c r="B20" s="79"/>
      <c r="C20" s="6"/>
      <c r="D20" s="25"/>
      <c r="E20" s="6"/>
    </row>
    <row r="21" spans="1:13">
      <c r="A21" s="6"/>
      <c r="B21" s="6"/>
      <c r="C21" s="6"/>
      <c r="D21" s="6"/>
      <c r="E21" s="6"/>
    </row>
    <row r="22" spans="1:13">
      <c r="A22" s="6"/>
      <c r="B22" s="6"/>
      <c r="C22" s="6"/>
      <c r="D22" s="6"/>
      <c r="E22" s="6"/>
      <c r="F22" s="54" t="s">
        <v>31</v>
      </c>
      <c r="G22" s="18" t="str">
        <f>_xll.qlRealMCScript(,A5:A18,B5:B18,F5:L10,TRUE)</f>
        <v>obj_00404#0012</v>
      </c>
    </row>
    <row r="23" spans="1:13">
      <c r="A23" s="6"/>
      <c r="B23" s="79"/>
      <c r="C23" s="6"/>
      <c r="D23" s="27"/>
      <c r="E23" s="6"/>
      <c r="G23" t="str">
        <f>_xll.ohRangeRetrieveError(G26)</f>
        <v/>
      </c>
    </row>
    <row r="24" spans="1:13">
      <c r="A24" s="6"/>
      <c r="B24" s="79"/>
      <c r="C24" s="6"/>
      <c r="D24" s="27"/>
      <c r="E24" s="6"/>
      <c r="F24" s="77" t="s">
        <v>32</v>
      </c>
      <c r="G24" s="7" t="s">
        <v>33</v>
      </c>
      <c r="K24" s="14" t="s">
        <v>34</v>
      </c>
      <c r="M24" s="7" t="s">
        <v>35</v>
      </c>
    </row>
    <row r="25" spans="1:13">
      <c r="A25" s="6"/>
      <c r="B25" s="79"/>
      <c r="C25" s="6"/>
      <c r="D25" s="25"/>
      <c r="E25" s="6"/>
      <c r="F25" s="20" t="str">
        <f>LEFT(K5,12)</f>
        <v>Cpn10Nov2017</v>
      </c>
      <c r="G25" s="42">
        <f t="array" ref="G25:G33">_xll.qlRealMCScriptNPV(G22,Config!B2,F25:F33)</f>
        <v>0</v>
      </c>
      <c r="H25" s="19"/>
      <c r="K25" s="9">
        <f t="array" ref="K25:K33">_xll.qlRealMCScriptObservationTimes(G22,F25:F33)</f>
        <v>0</v>
      </c>
      <c r="M25" s="9" t="str">
        <f t="array" ref="M25:M155">_xll.qlRealMCScriptLog(G22)</f>
        <v>Payoff line 0: 'GBPUSD' is in map</v>
      </c>
    </row>
    <row r="26" spans="1:13">
      <c r="A26" s="6"/>
      <c r="B26" s="79"/>
      <c r="C26" s="6"/>
      <c r="D26" s="23"/>
      <c r="E26" s="6"/>
      <c r="F26" s="21" t="str">
        <f>LEFT(K6,12)</f>
        <v>Cpn11Dec2017</v>
      </c>
      <c r="G26" s="43">
        <v>0</v>
      </c>
      <c r="H26" s="19"/>
      <c r="K26" s="11">
        <v>8.4931506849315067E-2</v>
      </c>
      <c r="M26" s="11" t="str">
        <v>Payoff line 0: 'EURUSD' is in map</v>
      </c>
    </row>
    <row r="27" spans="1:13">
      <c r="A27" s="6"/>
      <c r="B27" s="79"/>
      <c r="C27" s="6"/>
      <c r="D27" s="23"/>
      <c r="E27" s="6"/>
      <c r="F27" s="21" t="str">
        <f>LEFT(K7,12)</f>
        <v>Cpn11Jan2018</v>
      </c>
      <c r="G27" s="43">
        <v>0</v>
      </c>
      <c r="H27" s="19"/>
      <c r="K27" s="11">
        <v>0.16986301369863013</v>
      </c>
      <c r="M27" s="11" t="str">
        <v>Insert line 0: 'B = Cache(EURUSD(10Nov2017)/GBPUSD(10Nov2017))'</v>
      </c>
    </row>
    <row r="28" spans="1:13">
      <c r="A28" s="6"/>
      <c r="B28" s="79"/>
      <c r="C28" s="6"/>
      <c r="D28" s="27"/>
      <c r="E28" s="6"/>
      <c r="F28" s="21" t="str">
        <f>LEFT(K8,12)</f>
        <v>Cpn12Feb2018</v>
      </c>
      <c r="G28" s="43">
        <v>0</v>
      </c>
      <c r="H28" s="19"/>
      <c r="K28" s="11">
        <v>0.25479452054794521</v>
      </c>
      <c r="M28" s="11" t="str">
        <v>Payoff line 1: 'MemoryCpn' is in map</v>
      </c>
    </row>
    <row r="29" spans="1:13">
      <c r="A29" s="6"/>
      <c r="B29" s="79"/>
      <c r="C29" s="6"/>
      <c r="D29" s="27"/>
      <c r="E29" s="6"/>
      <c r="F29" s="21" t="str">
        <f>LEFT(L5,12)</f>
        <v>Red10Nov2017</v>
      </c>
      <c r="G29" s="43">
        <v>0</v>
      </c>
      <c r="H29" s="19"/>
      <c r="K29" s="11">
        <v>0.34246575342465752</v>
      </c>
      <c r="M29" s="11" t="str">
        <v>Payoff line 1: 'Coupon' is in map</v>
      </c>
    </row>
    <row r="30" spans="1:13">
      <c r="A30" s="6"/>
      <c r="B30" s="79"/>
      <c r="C30" s="6"/>
      <c r="D30" s="27"/>
      <c r="E30" s="6"/>
      <c r="F30" s="21" t="str">
        <f>LEFT(L6,12)</f>
        <v>Red11Dec2017</v>
      </c>
      <c r="G30" s="43">
        <v>0</v>
      </c>
      <c r="H30" s="19"/>
      <c r="K30" s="11" t="e">
        <v>#N/A</v>
      </c>
      <c r="M30" s="11" t="str">
        <v>Payoff line 1: 'CpDown' is in map</v>
      </c>
    </row>
    <row r="31" spans="1:13">
      <c r="A31" s="6"/>
      <c r="B31" s="79"/>
      <c r="C31" s="6"/>
      <c r="D31" s="25"/>
      <c r="E31" s="6"/>
      <c r="F31" s="21" t="str">
        <f>LEFT(L7,12)</f>
        <v>Red11Jan2018</v>
      </c>
      <c r="G31" s="43">
        <v>0</v>
      </c>
      <c r="H31" s="19"/>
      <c r="K31" s="11" t="e">
        <v>#N/A</v>
      </c>
      <c r="M31" s="11" t="str">
        <v>Payoff line 1: 'B' is in map</v>
      </c>
    </row>
    <row r="32" spans="1:13">
      <c r="A32" s="6"/>
      <c r="B32" s="80"/>
      <c r="C32" s="6"/>
      <c r="D32" s="24"/>
      <c r="E32" s="6"/>
      <c r="F32" s="21" t="str">
        <f>LEFT(L8,12)</f>
        <v>Red12Feb2018</v>
      </c>
      <c r="G32" s="43">
        <v>0</v>
      </c>
      <c r="H32" s="19"/>
      <c r="K32" s="11" t="e">
        <v>#N/A</v>
      </c>
      <c r="M32" s="11" t="str">
        <v>Payoff line 1: 'AutoCalled' is in map</v>
      </c>
    </row>
    <row r="33" spans="1:13">
      <c r="A33" s="6"/>
      <c r="B33" s="80"/>
      <c r="C33" s="6"/>
      <c r="D33" s="27"/>
      <c r="E33" s="6"/>
      <c r="F33" s="22" t="s">
        <v>36</v>
      </c>
      <c r="G33" s="64">
        <v>1</v>
      </c>
      <c r="H33" s="19"/>
      <c r="K33" s="13" t="e">
        <v>#N/A</v>
      </c>
      <c r="M33" s="11" t="str">
        <v>Insert line 1: 'C = (1-AutoCalled)*(B&gt;CpDown)*(Coupon+MemoryCpn)'</v>
      </c>
    </row>
    <row r="34" spans="1:13">
      <c r="A34" s="6"/>
      <c r="B34" s="80"/>
      <c r="C34" s="6"/>
      <c r="D34" s="28"/>
      <c r="E34" s="6"/>
      <c r="F34" s="15"/>
      <c r="G34" s="44"/>
      <c r="M34" s="11" t="str">
        <v>Payoff line 2: 'Coupon' is in map</v>
      </c>
    </row>
    <row r="35" spans="1:13">
      <c r="F35" s="45" t="s">
        <v>37</v>
      </c>
      <c r="G35" s="46">
        <f>SUM(G25:G33)</f>
        <v>1</v>
      </c>
      <c r="M35" s="11" t="str">
        <v>Payoff line 2: 'MemoryCpn' is in map</v>
      </c>
    </row>
    <row r="36" spans="1:13">
      <c r="M36" s="11" t="str">
        <v>Payoff line 2: 'CpDown' is in map</v>
      </c>
    </row>
    <row r="37" spans="1:13">
      <c r="D37" s="47" t="s">
        <v>22</v>
      </c>
      <c r="E37" s="47"/>
      <c r="F37" s="47"/>
      <c r="G37" s="47"/>
      <c r="H37" s="47"/>
      <c r="I37" s="47"/>
      <c r="J37" s="47"/>
      <c r="K37" s="47"/>
      <c r="M37" s="11" t="str">
        <v>Payoff line 2: 'B' is in map</v>
      </c>
    </row>
    <row r="38" spans="1:13">
      <c r="D38" s="48"/>
      <c r="E38" s="47" t="s">
        <v>47</v>
      </c>
      <c r="F38" s="47" t="s">
        <v>48</v>
      </c>
      <c r="G38" s="47" t="s">
        <v>46</v>
      </c>
      <c r="H38" s="47" t="s">
        <v>49</v>
      </c>
      <c r="I38" s="47" t="s">
        <v>50</v>
      </c>
      <c r="J38" s="47" t="s">
        <v>51</v>
      </c>
      <c r="K38" s="47" t="s">
        <v>52</v>
      </c>
      <c r="M38" s="11" t="str">
        <v>Replace line 2: 'MemoryCpn = Cache(IfThenElse(B&gt;CpDown,0.0,MemoryCpn+Coupon))'</v>
      </c>
    </row>
    <row r="39" spans="1:13">
      <c r="D39" s="48" t="s">
        <v>32</v>
      </c>
      <c r="E39" s="47" t="s">
        <v>33</v>
      </c>
      <c r="F39" s="47" t="s">
        <v>33</v>
      </c>
      <c r="G39" s="47" t="s">
        <v>33</v>
      </c>
      <c r="H39" s="47"/>
      <c r="I39" s="47" t="s">
        <v>33</v>
      </c>
      <c r="J39" s="47" t="s">
        <v>33</v>
      </c>
      <c r="K39" s="47"/>
      <c r="M39" s="11" t="str">
        <v>Payoff line 3: 'EarlyRed' is in map</v>
      </c>
    </row>
    <row r="40" spans="1:13" ht="14.4">
      <c r="D40" s="48" t="s">
        <v>38</v>
      </c>
      <c r="E40" s="69">
        <v>9.6399999999997963E-3</v>
      </c>
      <c r="F40" s="69">
        <v>9.6891999999940883E-3</v>
      </c>
      <c r="G40" s="69">
        <v>9.6239999999997994E-3</v>
      </c>
      <c r="H40" s="69">
        <v>9.6733999999941023E-3</v>
      </c>
      <c r="I40" s="69">
        <v>9.7097999999940683E-3</v>
      </c>
      <c r="J40" s="69">
        <v>9.6439999999997951E-3</v>
      </c>
      <c r="K40" s="69">
        <v>9.6499999999984723E-3</v>
      </c>
      <c r="M40" s="11" t="str">
        <v>Payoff line 3: 'TriggerUp' is in map</v>
      </c>
    </row>
    <row r="41" spans="1:13" ht="14.4">
      <c r="D41" s="48" t="s">
        <v>39</v>
      </c>
      <c r="E41" s="69">
        <v>1.1092000000000025E-2</v>
      </c>
      <c r="F41" s="69">
        <v>1.1226799999994026E-2</v>
      </c>
      <c r="G41" s="69">
        <v>1.1154000000000035E-2</v>
      </c>
      <c r="H41" s="69">
        <v>1.1221799999994031E-2</v>
      </c>
      <c r="I41" s="69">
        <v>1.1279999999993994E-2</v>
      </c>
      <c r="J41" s="69">
        <v>1.1196000000000039E-2</v>
      </c>
      <c r="K41" s="69">
        <v>1.1150999999999278E-2</v>
      </c>
      <c r="M41" s="11" t="str">
        <v>Payoff line 3: 'B' is in map</v>
      </c>
    </row>
    <row r="42" spans="1:13" ht="14.4">
      <c r="D42" s="48" t="s">
        <v>40</v>
      </c>
      <c r="E42" s="69">
        <v>1.0765999999999994E-2</v>
      </c>
      <c r="F42" s="69">
        <v>1.0561799999994426E-2</v>
      </c>
      <c r="G42" s="69">
        <v>1.0640000000000002E-2</v>
      </c>
      <c r="H42" s="69">
        <v>1.0514799999994466E-2</v>
      </c>
      <c r="I42" s="69">
        <v>1.0528599999994432E-2</v>
      </c>
      <c r="J42" s="69">
        <v>1.0753999999999988E-2</v>
      </c>
      <c r="K42" s="69">
        <v>1.050449999999919E-2</v>
      </c>
      <c r="M42" s="11" t="str">
        <v>Payoff line 3: 'AutoCalled' is in map</v>
      </c>
    </row>
    <row r="43" spans="1:13" ht="14.4">
      <c r="D43" s="48" t="s">
        <v>41</v>
      </c>
      <c r="E43" s="69">
        <v>6.0760000000003901E-3</v>
      </c>
      <c r="F43" s="69">
        <v>5.9661999999974739E-3</v>
      </c>
      <c r="G43" s="69">
        <v>5.982000000000375E-3</v>
      </c>
      <c r="H43" s="69">
        <v>5.9575999999974816E-3</v>
      </c>
      <c r="I43" s="69">
        <v>5.9523999999974864E-3</v>
      </c>
      <c r="J43" s="69">
        <v>6.0680000000003891E-3</v>
      </c>
      <c r="K43" s="69">
        <v>1.0131499999999242E-2</v>
      </c>
      <c r="M43" s="11" t="str">
        <v>Insert line 3: 'Red = (1-AutoCalled)*(B&gt;TriggerUp)*EarlyRed'</v>
      </c>
    </row>
    <row r="44" spans="1:13" ht="14.4">
      <c r="D44" s="48" t="s">
        <v>42</v>
      </c>
      <c r="E44" s="69">
        <v>4.6358999999999727E-2</v>
      </c>
      <c r="F44" s="69">
        <v>4.5147000000005162E-2</v>
      </c>
      <c r="G44" s="69">
        <v>4.5752999999999731E-2</v>
      </c>
      <c r="H44" s="69">
        <v>4.5530800000005249E-2</v>
      </c>
      <c r="I44" s="69">
        <v>4.4389500000005001E-2</v>
      </c>
      <c r="J44" s="69">
        <v>4.4843999999999738E-2</v>
      </c>
      <c r="K44" s="69">
        <v>4.7444749999999612E-2</v>
      </c>
      <c r="M44" s="11" t="str">
        <v>Payoff line 4: 'AutoCalled' is in map</v>
      </c>
    </row>
    <row r="45" spans="1:13" ht="14.4">
      <c r="D45" s="48" t="s">
        <v>43</v>
      </c>
      <c r="E45" s="69">
        <v>7.1709999999999496E-2</v>
      </c>
      <c r="F45" s="69">
        <v>7.4386500000011485E-2</v>
      </c>
      <c r="G45" s="69">
        <v>7.2820999999999497E-2</v>
      </c>
      <c r="H45" s="69">
        <v>7.4325900000011463E-2</v>
      </c>
      <c r="I45" s="69">
        <v>7.5144000000011646E-2</v>
      </c>
      <c r="J45" s="69">
        <v>7.453799999999948E-2</v>
      </c>
      <c r="K45" s="69">
        <v>7.2770500000004248E-2</v>
      </c>
      <c r="M45" s="11" t="str">
        <v>Payoff line 4: 'TriggerUp' is in map</v>
      </c>
    </row>
    <row r="46" spans="1:13" ht="14.4">
      <c r="D46" s="48" t="s">
        <v>44</v>
      </c>
      <c r="E46" s="69">
        <v>6.2821999999999587E-2</v>
      </c>
      <c r="F46" s="69">
        <v>6.5124800000009475E-2</v>
      </c>
      <c r="G46" s="69">
        <v>6.373099999999958E-2</v>
      </c>
      <c r="H46" s="69">
        <v>6.495310000000945E-2</v>
      </c>
      <c r="I46" s="69">
        <v>6.5296500000009514E-2</v>
      </c>
      <c r="J46" s="69">
        <v>6.201399999999959E-2</v>
      </c>
      <c r="K46" s="69">
        <v>6.4412750000002433E-2</v>
      </c>
      <c r="M46" s="11" t="str">
        <v>Payoff line 4: 'B' is in map</v>
      </c>
    </row>
    <row r="47" spans="1:13" ht="14.4">
      <c r="D47" s="48" t="s">
        <v>45</v>
      </c>
      <c r="E47" s="69">
        <v>0</v>
      </c>
      <c r="F47" s="69">
        <v>0</v>
      </c>
      <c r="G47" s="69">
        <v>0</v>
      </c>
      <c r="H47" s="69">
        <v>0</v>
      </c>
      <c r="I47" s="69">
        <v>0</v>
      </c>
      <c r="J47" s="69">
        <v>0</v>
      </c>
      <c r="K47" s="69">
        <v>6.0120250000001513E-2</v>
      </c>
      <c r="M47" s="11" t="str">
        <v>Replace line 4: 'AutoCalled = Cache(IfThenElse(B&gt;TriggerUp,1.0,AutoCalled))'</v>
      </c>
    </row>
    <row r="48" spans="1:13" ht="14.4">
      <c r="D48" s="48" t="s">
        <v>36</v>
      </c>
      <c r="E48" s="69">
        <v>0.82089999999999996</v>
      </c>
      <c r="F48" s="69">
        <v>0.81716999999999995</v>
      </c>
      <c r="G48" s="69">
        <v>0.81950000000000001</v>
      </c>
      <c r="H48" s="69">
        <v>0.81701999999999997</v>
      </c>
      <c r="I48" s="69">
        <v>0.81699999999999995</v>
      </c>
      <c r="J48" s="69">
        <v>0.82040000000000002</v>
      </c>
      <c r="K48" s="69">
        <v>0.75767499999999999</v>
      </c>
      <c r="M48" s="11" t="str">
        <v>Payoff line 5: 'C' is in map</v>
      </c>
    </row>
    <row r="49" spans="4:13" ht="14.4">
      <c r="D49" s="48"/>
      <c r="E49" s="69"/>
      <c r="F49" s="69"/>
      <c r="G49" s="69"/>
      <c r="H49" s="69"/>
      <c r="I49" s="69"/>
      <c r="J49" s="69"/>
      <c r="K49" s="69"/>
      <c r="M49" s="11" t="str">
        <v>Insert line 5: 'Cpn10Nov2017 = Pay(C,10Nov2017)'</v>
      </c>
    </row>
    <row r="50" spans="4:13" ht="14.4">
      <c r="D50" s="48" t="s">
        <v>37</v>
      </c>
      <c r="E50" s="69">
        <v>1.039364999999999</v>
      </c>
      <c r="F50" s="69">
        <v>1.0392723000000061</v>
      </c>
      <c r="G50" s="69">
        <v>1.039204999999999</v>
      </c>
      <c r="H50" s="69">
        <v>1.0391974000000062</v>
      </c>
      <c r="I50" s="69">
        <v>1.0393008000000061</v>
      </c>
      <c r="J50" s="69">
        <v>1.0394579999999991</v>
      </c>
      <c r="K50" s="69">
        <v>1.043860250000004</v>
      </c>
      <c r="M50" s="11" t="str">
        <v>Payoff line 6: 'Red' is in map</v>
      </c>
    </row>
    <row r="51" spans="4:13">
      <c r="M51" s="11" t="str">
        <v>Insert line 6: 'Red10Nov2017 = Pay(Red,10Nov2017)'</v>
      </c>
    </row>
    <row r="52" spans="4:13">
      <c r="M52" s="11" t="str">
        <v>Payoff line 7: 'GBPUSD' is in map</v>
      </c>
    </row>
    <row r="53" spans="4:13">
      <c r="M53" s="11" t="str">
        <v>Payoff line 7: 'EURUSD' is in map</v>
      </c>
    </row>
    <row r="54" spans="4:13">
      <c r="M54" s="11" t="str">
        <v>Replace line 7: 'B = Cache(EURUSD(11Dec2017)/GBPUSD(11Dec2017))'</v>
      </c>
    </row>
    <row r="55" spans="4:13">
      <c r="M55" s="11" t="str">
        <v>Payoff line 8: 'MemoryCpn' is in map</v>
      </c>
    </row>
    <row r="56" spans="4:13">
      <c r="M56" s="11" t="str">
        <v>Payoff line 8: 'Coupon' is in map</v>
      </c>
    </row>
    <row r="57" spans="4:13">
      <c r="M57" s="11" t="str">
        <v>Payoff line 8: 'CpDown' is in map</v>
      </c>
    </row>
    <row r="58" spans="4:13">
      <c r="M58" s="11" t="str">
        <v>Payoff line 8: 'B' is in map</v>
      </c>
    </row>
    <row r="59" spans="4:13">
      <c r="M59" s="11" t="str">
        <v>Payoff line 8: 'AutoCalled' is in map</v>
      </c>
    </row>
    <row r="60" spans="4:13">
      <c r="M60" s="11" t="str">
        <v>Replace line 8: 'C = (1-AutoCalled)*(B&gt;CpDown)*(Coupon+MemoryCpn)'</v>
      </c>
    </row>
    <row r="61" spans="4:13">
      <c r="M61" s="11" t="str">
        <v>Payoff line 9: 'Coupon' is in map</v>
      </c>
    </row>
    <row r="62" spans="4:13">
      <c r="M62" s="11" t="str">
        <v>Payoff line 9: 'MemoryCpn' is in map</v>
      </c>
    </row>
    <row r="63" spans="4:13">
      <c r="M63" s="11" t="str">
        <v>Payoff line 9: 'CpDown' is in map</v>
      </c>
    </row>
    <row r="64" spans="4:13">
      <c r="M64" s="11" t="str">
        <v>Payoff line 9: 'B' is in map</v>
      </c>
    </row>
    <row r="65" spans="13:13">
      <c r="M65" s="11" t="str">
        <v>Replace line 9: 'MemoryCpn = Cache(IfThenElse(B&gt;CpDown,0.0,MemoryCpn+Coupon))'</v>
      </c>
    </row>
    <row r="66" spans="13:13">
      <c r="M66" s="11" t="str">
        <v>Payoff line 10: 'EarlyRed' is in map</v>
      </c>
    </row>
    <row r="67" spans="13:13">
      <c r="M67" s="11" t="str">
        <v>Payoff line 10: 'TriggerUp' is in map</v>
      </c>
    </row>
    <row r="68" spans="13:13">
      <c r="M68" s="11" t="str">
        <v>Payoff line 10: 'B' is in map</v>
      </c>
    </row>
    <row r="69" spans="13:13">
      <c r="M69" s="11" t="str">
        <v>Payoff line 10: 'AutoCalled' is in map</v>
      </c>
    </row>
    <row r="70" spans="13:13">
      <c r="M70" s="11" t="str">
        <v>Replace line 10: 'Red = (1-AutoCalled)*(B&gt;TriggerUp)*EarlyRed'</v>
      </c>
    </row>
    <row r="71" spans="13:13">
      <c r="M71" s="11" t="str">
        <v>Payoff line 11: 'AutoCalled' is in map</v>
      </c>
    </row>
    <row r="72" spans="13:13">
      <c r="M72" s="11" t="str">
        <v>Payoff line 11: 'TriggerUp' is in map</v>
      </c>
    </row>
    <row r="73" spans="13:13">
      <c r="M73" s="11" t="str">
        <v>Payoff line 11: 'B' is in map</v>
      </c>
    </row>
    <row r="74" spans="13:13">
      <c r="M74" s="11" t="str">
        <v>Replace line 11: 'AutoCalled = Cache(IfThenElse(B&gt;TriggerUp,1.0,AutoCalled))'</v>
      </c>
    </row>
    <row r="75" spans="13:13">
      <c r="M75" s="11" t="str">
        <v>Payoff line 12: 'C' is in map</v>
      </c>
    </row>
    <row r="76" spans="13:13">
      <c r="M76" s="11" t="str">
        <v>Insert line 12: 'Cpn11Dec2017 = Pay(C,11Dec2017)'</v>
      </c>
    </row>
    <row r="77" spans="13:13">
      <c r="M77" s="11" t="str">
        <v>Payoff line 13: 'Red' is in map</v>
      </c>
    </row>
    <row r="78" spans="13:13">
      <c r="M78" s="11" t="str">
        <v>Insert line 13: 'Red11Dec2017 = Pay(Red,11Dec2017)'</v>
      </c>
    </row>
    <row r="79" spans="13:13">
      <c r="M79" s="11" t="str">
        <v>Payoff line 14: 'GBPUSD' is in map</v>
      </c>
    </row>
    <row r="80" spans="13:13">
      <c r="M80" s="11" t="str">
        <v>Payoff line 14: 'EURUSD' is in map</v>
      </c>
    </row>
    <row r="81" spans="13:13">
      <c r="M81" s="11" t="str">
        <v>Replace line 14: 'B = Cache(EURUSD(11Jan2018)/GBPUSD(11Jan2018))'</v>
      </c>
    </row>
    <row r="82" spans="13:13">
      <c r="M82" s="11" t="str">
        <v>Payoff line 15: 'MemoryCpn' is in map</v>
      </c>
    </row>
    <row r="83" spans="13:13">
      <c r="M83" s="11" t="str">
        <v>Payoff line 15: 'Coupon' is in map</v>
      </c>
    </row>
    <row r="84" spans="13:13">
      <c r="M84" s="11" t="str">
        <v>Payoff line 15: 'CpDown' is in map</v>
      </c>
    </row>
    <row r="85" spans="13:13">
      <c r="M85" s="11" t="str">
        <v>Payoff line 15: 'B' is in map</v>
      </c>
    </row>
    <row r="86" spans="13:13">
      <c r="M86" s="11" t="str">
        <v>Payoff line 15: 'AutoCalled' is in map</v>
      </c>
    </row>
    <row r="87" spans="13:13">
      <c r="M87" s="11" t="str">
        <v>Replace line 15: 'C = (1-AutoCalled)*(B&gt;CpDown)*(Coupon+MemoryCpn)'</v>
      </c>
    </row>
    <row r="88" spans="13:13">
      <c r="M88" s="11" t="str">
        <v>Payoff line 16: 'Coupon' is in map</v>
      </c>
    </row>
    <row r="89" spans="13:13">
      <c r="M89" s="11" t="str">
        <v>Payoff line 16: 'MemoryCpn' is in map</v>
      </c>
    </row>
    <row r="90" spans="13:13">
      <c r="M90" s="11" t="str">
        <v>Payoff line 16: 'CpDown' is in map</v>
      </c>
    </row>
    <row r="91" spans="13:13">
      <c r="M91" s="11" t="str">
        <v>Payoff line 16: 'B' is in map</v>
      </c>
    </row>
    <row r="92" spans="13:13">
      <c r="M92" s="11" t="str">
        <v>Replace line 16: 'MemoryCpn = Cache(IfThenElse(B&gt;CpDown,0.0,MemoryCpn+Coupon))'</v>
      </c>
    </row>
    <row r="93" spans="13:13">
      <c r="M93" s="11" t="str">
        <v>Payoff line 17: 'EarlyRed' is in map</v>
      </c>
    </row>
    <row r="94" spans="13:13">
      <c r="M94" s="11" t="str">
        <v>Payoff line 17: 'TriggerUp' is in map</v>
      </c>
    </row>
    <row r="95" spans="13:13">
      <c r="M95" s="11" t="str">
        <v>Payoff line 17: 'B' is in map</v>
      </c>
    </row>
    <row r="96" spans="13:13">
      <c r="M96" s="11" t="str">
        <v>Payoff line 17: 'AutoCalled' is in map</v>
      </c>
    </row>
    <row r="97" spans="13:13">
      <c r="M97" s="11" t="str">
        <v>Replace line 17: 'Red = (1-AutoCalled)*(B&gt;TriggerUp)*EarlyRed'</v>
      </c>
    </row>
    <row r="98" spans="13:13">
      <c r="M98" s="11" t="str">
        <v>Payoff line 18: 'AutoCalled' is in map</v>
      </c>
    </row>
    <row r="99" spans="13:13">
      <c r="M99" s="11" t="str">
        <v>Payoff line 18: 'TriggerUp' is in map</v>
      </c>
    </row>
    <row r="100" spans="13:13">
      <c r="M100" s="11" t="str">
        <v>Payoff line 18: 'B' is in map</v>
      </c>
    </row>
    <row r="101" spans="13:13">
      <c r="M101" s="11" t="str">
        <v>Replace line 18: 'AutoCalled = Cache(IfThenElse(B&gt;TriggerUp,1.0,AutoCalled))'</v>
      </c>
    </row>
    <row r="102" spans="13:13">
      <c r="M102" s="11" t="str">
        <v>Payoff line 19: 'C' is in map</v>
      </c>
    </row>
    <row r="103" spans="13:13">
      <c r="M103" s="11" t="str">
        <v>Insert line 19: 'Cpn11Jan2018 = Pay(C,11Jan2018)'</v>
      </c>
    </row>
    <row r="104" spans="13:13">
      <c r="M104" s="11" t="str">
        <v>Payoff line 20: 'Red' is in map</v>
      </c>
    </row>
    <row r="105" spans="13:13">
      <c r="M105" s="11" t="str">
        <v>Insert line 20: 'Red11Jan2018 = Pay(Red,11Jan2018)'</v>
      </c>
    </row>
    <row r="106" spans="13:13">
      <c r="M106" s="11" t="str">
        <v>Payoff line 21: 'GBPUSD' is in map</v>
      </c>
    </row>
    <row r="107" spans="13:13">
      <c r="M107" s="11" t="str">
        <v>Payoff line 21: 'EURUSD' is in map</v>
      </c>
    </row>
    <row r="108" spans="13:13">
      <c r="M108" s="11" t="str">
        <v>Replace line 21: 'B = Cache(EURUSD(12Feb2018)/GBPUSD(12Feb2018))'</v>
      </c>
    </row>
    <row r="109" spans="13:13">
      <c r="M109" s="11" t="str">
        <v>Payoff line 22: 'MemoryCpn' is in map</v>
      </c>
    </row>
    <row r="110" spans="13:13">
      <c r="M110" s="11" t="str">
        <v>Payoff line 22: 'Coupon' is in map</v>
      </c>
    </row>
    <row r="111" spans="13:13">
      <c r="M111" s="11" t="str">
        <v>Payoff line 22: 'CpDown' is in map</v>
      </c>
    </row>
    <row r="112" spans="13:13">
      <c r="M112" s="11" t="str">
        <v>Payoff line 22: 'B' is in map</v>
      </c>
    </row>
    <row r="113" spans="13:13">
      <c r="M113" s="11" t="str">
        <v>Payoff line 22: 'AutoCalled' is in map</v>
      </c>
    </row>
    <row r="114" spans="13:13">
      <c r="M114" s="11" t="str">
        <v>Replace line 22: 'C = (1-AutoCalled)*(B&gt;CpDown)*(Coupon+MemoryCpn)'</v>
      </c>
    </row>
    <row r="115" spans="13:13">
      <c r="M115" s="11" t="str">
        <v>Payoff line 23: 'Coupon' is in map</v>
      </c>
    </row>
    <row r="116" spans="13:13">
      <c r="M116" s="11" t="str">
        <v>Payoff line 23: 'MemoryCpn' is in map</v>
      </c>
    </row>
    <row r="117" spans="13:13">
      <c r="M117" s="11" t="str">
        <v>Payoff line 23: 'CpDown' is in map</v>
      </c>
    </row>
    <row r="118" spans="13:13">
      <c r="M118" s="11" t="str">
        <v>Payoff line 23: 'B' is in map</v>
      </c>
    </row>
    <row r="119" spans="13:13">
      <c r="M119" s="11" t="str">
        <v>Replace line 23: 'MemoryCpn = Cache(IfThenElse(B&gt;CpDown,0.0,MemoryCpn+Coupon))'</v>
      </c>
    </row>
    <row r="120" spans="13:13">
      <c r="M120" s="11" t="str">
        <v>Payoff line 24: 'EarlyRed' is in map</v>
      </c>
    </row>
    <row r="121" spans="13:13">
      <c r="M121" s="11" t="str">
        <v>Payoff line 24: 'TriggerUp' is in map</v>
      </c>
    </row>
    <row r="122" spans="13:13">
      <c r="M122" s="11" t="str">
        <v>Payoff line 24: 'B' is in map</v>
      </c>
    </row>
    <row r="123" spans="13:13">
      <c r="M123" s="11" t="str">
        <v>Payoff line 24: 'AutoCalled' is in map</v>
      </c>
    </row>
    <row r="124" spans="13:13">
      <c r="M124" s="11" t="str">
        <v>Replace line 24: 'Red = (1-AutoCalled)*(B&gt;TriggerUp)*EarlyRed'</v>
      </c>
    </row>
    <row r="125" spans="13:13">
      <c r="M125" s="11" t="str">
        <v>Payoff line 25: 'AutoCalled' is in map</v>
      </c>
    </row>
    <row r="126" spans="13:13">
      <c r="M126" s="11" t="str">
        <v>Payoff line 25: 'TriggerUp' is in map</v>
      </c>
    </row>
    <row r="127" spans="13:13">
      <c r="M127" s="11" t="str">
        <v>Payoff line 25: 'B' is in map</v>
      </c>
    </row>
    <row r="128" spans="13:13">
      <c r="M128" s="11" t="str">
        <v>Replace line 25: 'AutoCalled = Cache(IfThenElse(B&gt;TriggerUp,1.0,AutoCalled))'</v>
      </c>
    </row>
    <row r="129" spans="13:13">
      <c r="M129" s="11" t="str">
        <v>Payoff line 26: 'C' is in map</v>
      </c>
    </row>
    <row r="130" spans="13:13">
      <c r="M130" s="11" t="str">
        <v>Insert line 26: 'Cpn12Feb2018 = Pay(C,12Feb2018)'</v>
      </c>
    </row>
    <row r="131" spans="13:13">
      <c r="M131" s="11" t="str">
        <v>Payoff line 27: 'Red' is in map</v>
      </c>
    </row>
    <row r="132" spans="13:13">
      <c r="M132" s="11" t="str">
        <v>Insert line 27: 'Red12Feb2018 = Pay(Red,12Feb2018)'</v>
      </c>
    </row>
    <row r="133" spans="13:13">
      <c r="M133" s="11" t="str">
        <v>Payoff line 28: 'NoInRed' is in map</v>
      </c>
    </row>
    <row r="134" spans="13:13">
      <c r="M134" s="11" t="str">
        <v>Payoff line 28: 'InRed' is in map</v>
      </c>
    </row>
    <row r="135" spans="13:13">
      <c r="M135" s="11" t="str">
        <v>Payoff line 28: 'PutStrike' is in map</v>
      </c>
    </row>
    <row r="136" spans="13:13">
      <c r="M136" s="11" t="str">
        <v>Payoff line 28: 'GBPUSD' is in map</v>
      </c>
    </row>
    <row r="137" spans="13:13">
      <c r="M137" s="11" t="str">
        <v>Payoff line 28: 'EURUSD' is in map</v>
      </c>
    </row>
    <row r="138" spans="13:13">
      <c r="M138" s="11" t="str">
        <v>Payoff line 28: 'GuarRed' is in map</v>
      </c>
    </row>
    <row r="139" spans="13:13">
      <c r="M139" s="11" t="str">
        <v>Payoff line 28: 'RedDown' is in map</v>
      </c>
    </row>
    <row r="140" spans="13:13">
      <c r="M140" s="11" t="str">
        <v>Payoff line 28: 'B' is in map</v>
      </c>
    </row>
    <row r="141" spans="13:13">
      <c r="M141" s="11" t="str">
        <v>Payoff line 28: 'AutoCalled' is in map</v>
      </c>
    </row>
    <row r="142" spans="13:13">
      <c r="M142" s="11" t="str">
        <v>Insert line 28: 'R = (1-AutoCalled)*IfThenElse(B&lt;RedDown,Max(GuarRed,InRed-Max(GBPUSD(12Feb2018)*PutStrike-Cache(EURUSD(12Feb2018)),0)),NoInRed)'</v>
      </c>
    </row>
    <row r="143" spans="13:13">
      <c r="M143" s="11" t="str">
        <v>Error line 29: 1.1: syntax error, unexpected end of file, expecting identifier</v>
      </c>
    </row>
    <row r="144" spans="13:13">
      <c r="M144" s="11" t="str">
        <v>Error line 30: 1.1: syntax error, unexpected end of file, expecting identifier</v>
      </c>
    </row>
    <row r="145" spans="13:13">
      <c r="M145" s="11" t="str">
        <v>Error line 31: 1.1: syntax error, unexpected end of file, expecting identifier</v>
      </c>
    </row>
    <row r="146" spans="13:13">
      <c r="M146" s="11" t="str">
        <v>Error line 32: 1.1: syntax error, unexpected end of file, expecting identifier</v>
      </c>
    </row>
    <row r="147" spans="13:13">
      <c r="M147" s="11" t="str">
        <v>Error line 33: 1.1: syntax error, unexpected end of file, expecting identifier</v>
      </c>
    </row>
    <row r="148" spans="13:13">
      <c r="M148" s="11" t="str">
        <v>Error line 34: 1.1: syntax error, unexpected end of file, expecting identifier</v>
      </c>
    </row>
    <row r="149" spans="13:13">
      <c r="M149" s="11" t="str">
        <v>Payoff line 35: 'R' is in map</v>
      </c>
    </row>
    <row r="150" spans="13:13">
      <c r="M150" s="11" t="str">
        <v>Insert line 35: 'FinalRed = Pay(R,12Feb2018)'</v>
      </c>
    </row>
    <row r="151" spans="13:13">
      <c r="M151" s="11" t="str">
        <v>Error line 36: 1.1: syntax error, unexpected end of file, expecting identifier</v>
      </c>
    </row>
    <row r="152" spans="13:13">
      <c r="M152" s="11" t="str">
        <v>Error line 37: 1.1: syntax error, unexpected end of file, expecting identifier</v>
      </c>
    </row>
    <row r="153" spans="13:13">
      <c r="M153" s="11" t="str">
        <v>Error line 38: 1.1: syntax error, unexpected end of file, expecting identifier</v>
      </c>
    </row>
    <row r="154" spans="13:13">
      <c r="M154" s="11" t="str">
        <v>Error line 39: 1.1: syntax error, unexpected end of file, expecting identifier</v>
      </c>
    </row>
    <row r="155" spans="13:13">
      <c r="M155" s="13" t="str"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Delta_dnt</vt:lpstr>
      <vt:lpstr>WorstOfBasket1Y</vt:lpstr>
      <vt:lpstr>crossautocall</vt:lpstr>
      <vt:lpstr>doubleNoTouch1Y</vt:lpstr>
      <vt:lpstr>WorstOfBasket</vt:lpstr>
      <vt:lpstr>PhoenixAutocall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2019-02-25T18:13:14Z</dcterms:modified>
</cp:coreProperties>
</file>