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5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  <sheet name="Sheet1" sheetId="18" state="hidden" r:id="rId9"/>
  </sheets>
  <externalReferences>
    <externalReference r:id="rId10"/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T76" i="14" l="1"/>
  <c r="T84" i="14" s="1"/>
  <c r="X60" i="14"/>
  <c r="Z52" i="14"/>
  <c r="Z60" i="14" s="1"/>
  <c r="Z44" i="14"/>
  <c r="R44" i="14"/>
  <c r="R52" i="14" s="1"/>
  <c r="R60" i="14" s="1"/>
  <c r="S28" i="14"/>
  <c r="S36" i="14" s="1"/>
  <c r="S44" i="14" s="1"/>
  <c r="S52" i="14" s="1"/>
  <c r="S60" i="14" s="1"/>
  <c r="U20" i="14"/>
  <c r="U28" i="14" s="1"/>
  <c r="U36" i="14" s="1"/>
  <c r="U44" i="14" s="1"/>
  <c r="U52" i="14" s="1"/>
  <c r="U60" i="14" s="1"/>
  <c r="Z12" i="14"/>
  <c r="Z20" i="14" s="1"/>
  <c r="Z28" i="14" s="1"/>
  <c r="Z36" i="14" s="1"/>
  <c r="Y12" i="14"/>
  <c r="Y20" i="14" s="1"/>
  <c r="Y28" i="14" s="1"/>
  <c r="Y36" i="14" s="1"/>
  <c r="Y44" i="14" s="1"/>
  <c r="Y52" i="14" s="1"/>
  <c r="Y60" i="14" s="1"/>
  <c r="X12" i="14"/>
  <c r="X20" i="14" s="1"/>
  <c r="X28" i="14" s="1"/>
  <c r="X36" i="14" s="1"/>
  <c r="X44" i="14" s="1"/>
  <c r="X52" i="14" s="1"/>
  <c r="W12" i="14"/>
  <c r="W20" i="14" s="1"/>
  <c r="W28" i="14" s="1"/>
  <c r="W36" i="14" s="1"/>
  <c r="W44" i="14" s="1"/>
  <c r="W52" i="14" s="1"/>
  <c r="W60" i="14" s="1"/>
  <c r="V12" i="14"/>
  <c r="V20" i="14" s="1"/>
  <c r="V28" i="14" s="1"/>
  <c r="V36" i="14" s="1"/>
  <c r="V44" i="14" s="1"/>
  <c r="V52" i="14" s="1"/>
  <c r="V60" i="14" s="1"/>
  <c r="V76" i="14" s="1"/>
  <c r="V84" i="14" s="1"/>
  <c r="U12" i="14"/>
  <c r="T12" i="14"/>
  <c r="T20" i="14" s="1"/>
  <c r="T28" i="14" s="1"/>
  <c r="T36" i="14" s="1"/>
  <c r="T44" i="14" s="1"/>
  <c r="T52" i="14" s="1"/>
  <c r="T60" i="14" s="1"/>
  <c r="T68" i="14" s="1"/>
  <c r="S12" i="14"/>
  <c r="S20" i="14" s="1"/>
  <c r="R12" i="14"/>
  <c r="R20" i="14" s="1"/>
  <c r="R28" i="14" s="1"/>
  <c r="R36" i="14" s="1"/>
  <c r="Q12" i="14"/>
  <c r="Q20" i="14" s="1"/>
  <c r="Q28" i="14" s="1"/>
  <c r="Q36" i="14" s="1"/>
  <c r="Q44" i="14" s="1"/>
  <c r="Q52" i="14" s="1"/>
  <c r="Q60" i="14" s="1"/>
  <c r="P12" i="14"/>
  <c r="P20" i="14" s="1"/>
  <c r="P28" i="14" s="1"/>
  <c r="P36" i="14" s="1"/>
  <c r="P44" i="14" s="1"/>
  <c r="P52" i="14" s="1"/>
  <c r="P60" i="14" s="1"/>
  <c r="D73" i="14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39" i="14"/>
  <c r="M38" i="14"/>
  <c r="M46" i="14" s="1"/>
  <c r="M54" i="14" s="1"/>
  <c r="M62" i="14" s="1"/>
  <c r="D36" i="14"/>
  <c r="D32" i="14"/>
  <c r="M31" i="14"/>
  <c r="M39" i="14" s="1"/>
  <c r="M47" i="14" s="1"/>
  <c r="M55" i="14" s="1"/>
  <c r="M63" i="14" s="1"/>
  <c r="M29" i="14"/>
  <c r="M37" i="14" s="1"/>
  <c r="M45" i="14" s="1"/>
  <c r="M53" i="14" s="1"/>
  <c r="M61" i="14" s="1"/>
  <c r="M25" i="14"/>
  <c r="M33" i="14" s="1"/>
  <c r="M41" i="14" s="1"/>
  <c r="M49" i="14" s="1"/>
  <c r="M57" i="14" s="1"/>
  <c r="M65" i="14" s="1"/>
  <c r="M24" i="14"/>
  <c r="M32" i="14" s="1"/>
  <c r="M40" i="14" s="1"/>
  <c r="M48" i="14" s="1"/>
  <c r="M56" i="14" s="1"/>
  <c r="M64" i="14" s="1"/>
  <c r="M23" i="14"/>
  <c r="M22" i="14"/>
  <c r="M30" i="14" s="1"/>
  <c r="M21" i="14"/>
  <c r="D18" i="14"/>
  <c r="D17" i="14"/>
  <c r="C12" i="14"/>
  <c r="M33" i="9"/>
  <c r="M41" i="9" s="1"/>
  <c r="M49" i="9" s="1"/>
  <c r="M57" i="9" s="1"/>
  <c r="M65" i="9" s="1"/>
  <c r="M73" i="9" s="1"/>
  <c r="M25" i="9"/>
  <c r="M23" i="9"/>
  <c r="M31" i="9" s="1"/>
  <c r="M39" i="9" s="1"/>
  <c r="M47" i="9" s="1"/>
  <c r="M55" i="9" s="1"/>
  <c r="M63" i="9" s="1"/>
  <c r="M71" i="9" s="1"/>
  <c r="M22" i="9"/>
  <c r="M30" i="9" s="1"/>
  <c r="M38" i="9" s="1"/>
  <c r="M46" i="9" s="1"/>
  <c r="M54" i="9" s="1"/>
  <c r="M62" i="9" s="1"/>
  <c r="M70" i="9" s="1"/>
  <c r="D21" i="9"/>
  <c r="D20" i="9"/>
  <c r="M17" i="9"/>
  <c r="M16" i="9"/>
  <c r="M24" i="9" s="1"/>
  <c r="M32" i="9" s="1"/>
  <c r="M40" i="9" s="1"/>
  <c r="M48" i="9" s="1"/>
  <c r="M56" i="9" s="1"/>
  <c r="M64" i="9" s="1"/>
  <c r="M72" i="9" s="1"/>
  <c r="M15" i="9"/>
  <c r="M14" i="9"/>
  <c r="C14" i="9"/>
  <c r="M13" i="9"/>
  <c r="M21" i="9" s="1"/>
  <c r="M29" i="9" s="1"/>
  <c r="M37" i="9" s="1"/>
  <c r="M45" i="9" s="1"/>
  <c r="M53" i="9" s="1"/>
  <c r="M61" i="9" s="1"/>
  <c r="M69" i="9" s="1"/>
  <c r="C94" i="12"/>
  <c r="D75" i="12"/>
  <c r="D74" i="12"/>
  <c r="D73" i="12"/>
  <c r="D72" i="12"/>
  <c r="D71" i="12"/>
  <c r="C67" i="12"/>
  <c r="C86" i="12" s="1"/>
  <c r="C38" i="12"/>
  <c r="AC30" i="12"/>
  <c r="AC28" i="12"/>
  <c r="AC26" i="12"/>
  <c r="AC24" i="12"/>
  <c r="AC22" i="12"/>
  <c r="AC20" i="12"/>
  <c r="AC18" i="12"/>
  <c r="AC16" i="12"/>
  <c r="AC14" i="12"/>
  <c r="AC12" i="12"/>
  <c r="AC10" i="12"/>
  <c r="AC8" i="12"/>
  <c r="D75" i="11"/>
  <c r="D74" i="11"/>
  <c r="D73" i="11"/>
  <c r="D72" i="11"/>
  <c r="D71" i="11"/>
  <c r="M31" i="11"/>
  <c r="L31" i="11"/>
  <c r="K31" i="11"/>
  <c r="J31" i="11"/>
  <c r="I31" i="11"/>
  <c r="H31" i="11"/>
  <c r="G31" i="11"/>
  <c r="F31" i="11"/>
  <c r="E31" i="11"/>
  <c r="D31" i="11"/>
  <c r="C31" i="11"/>
  <c r="A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D75" i="10"/>
  <c r="D74" i="10"/>
  <c r="D73" i="10"/>
  <c r="D72" i="10"/>
  <c r="D71" i="10"/>
  <c r="AC30" i="10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H6" i="4"/>
  <c r="H5" i="4"/>
  <c r="D31" i="14"/>
  <c r="K6" i="14"/>
  <c r="K5" i="9"/>
  <c r="L52" i="12"/>
  <c r="F49" i="12"/>
  <c r="I49" i="11"/>
  <c r="C3" i="11"/>
  <c r="C49" i="10"/>
  <c r="E5" i="4"/>
  <c r="K7" i="9"/>
  <c r="I54" i="12"/>
  <c r="C3" i="12"/>
  <c r="E90" i="11"/>
  <c r="C49" i="11"/>
  <c r="O29" i="11"/>
  <c r="O25" i="11"/>
  <c r="O21" i="11"/>
  <c r="O17" i="11"/>
  <c r="O13" i="11"/>
  <c r="O9" i="11"/>
  <c r="I49" i="10"/>
  <c r="D6" i="4"/>
  <c r="C3" i="4"/>
  <c r="K6" i="9"/>
  <c r="I49" i="12"/>
  <c r="O29" i="12"/>
  <c r="O21" i="12"/>
  <c r="O13" i="12"/>
  <c r="L52" i="11"/>
  <c r="L52" i="10"/>
  <c r="D8" i="4"/>
  <c r="K5" i="14"/>
  <c r="C49" i="12"/>
  <c r="O27" i="12"/>
  <c r="O19" i="12"/>
  <c r="O11" i="12"/>
  <c r="O30" i="11"/>
  <c r="O26" i="11"/>
  <c r="O22" i="11"/>
  <c r="O18" i="11"/>
  <c r="O14" i="11"/>
  <c r="O10" i="11"/>
  <c r="D7" i="4"/>
  <c r="D5" i="4"/>
  <c r="C3" i="10"/>
  <c r="D2" i="14"/>
  <c r="O25" i="12"/>
  <c r="O17" i="12"/>
  <c r="O9" i="12"/>
  <c r="F49" i="11"/>
  <c r="F49" i="10"/>
  <c r="O29" i="10"/>
  <c r="O25" i="10"/>
  <c r="O21" i="10"/>
  <c r="O17" i="10"/>
  <c r="O13" i="10"/>
  <c r="O9" i="10"/>
  <c r="N46" i="14"/>
  <c r="E30" i="14"/>
  <c r="N24" i="14"/>
  <c r="N16" i="14"/>
  <c r="N6" i="14"/>
  <c r="E36" i="9"/>
  <c r="D2" i="9"/>
  <c r="O23" i="12"/>
  <c r="O15" i="12"/>
  <c r="I54" i="11"/>
  <c r="O28" i="11"/>
  <c r="O24" i="11"/>
  <c r="O20" i="11"/>
  <c r="O16" i="11"/>
  <c r="O12" i="11"/>
  <c r="O8" i="11"/>
  <c r="I54" i="10"/>
  <c r="O11" i="11"/>
  <c r="O15" i="11"/>
  <c r="O19" i="11"/>
  <c r="O23" i="11"/>
  <c r="O27" i="11"/>
  <c r="O10" i="12"/>
  <c r="O14" i="12"/>
  <c r="O18" i="12"/>
  <c r="O22" i="12"/>
  <c r="O26" i="12"/>
  <c r="O30" i="12"/>
  <c r="O8" i="12"/>
  <c r="O12" i="12"/>
  <c r="O16" i="12"/>
  <c r="O20" i="12"/>
  <c r="O24" i="12"/>
  <c r="O28" i="12"/>
  <c r="O11" i="10"/>
  <c r="O15" i="10"/>
  <c r="O19" i="10"/>
  <c r="O23" i="10"/>
  <c r="O27" i="10"/>
  <c r="O8" i="10"/>
  <c r="O12" i="10"/>
  <c r="O16" i="10"/>
  <c r="O20" i="10"/>
  <c r="O24" i="10"/>
  <c r="O28" i="10"/>
  <c r="O10" i="10"/>
  <c r="O14" i="10"/>
  <c r="O18" i="10"/>
  <c r="O22" i="10"/>
  <c r="O26" i="10"/>
  <c r="O30" i="10"/>
  <c r="N33" i="14"/>
  <c r="N65" i="14"/>
  <c r="N8" i="14"/>
  <c r="N17" i="14"/>
  <c r="N53" i="14"/>
  <c r="N9" i="14"/>
  <c r="N15" i="14"/>
  <c r="N45" i="14"/>
  <c r="N54" i="14"/>
  <c r="N57" i="14"/>
  <c r="N5" i="14"/>
  <c r="N14" i="14"/>
  <c r="N37" i="14"/>
  <c r="N40" i="14"/>
  <c r="N48" i="14"/>
  <c r="N61" i="14"/>
  <c r="N63" i="14"/>
  <c r="N25" i="14"/>
  <c r="N38" i="14"/>
  <c r="N39" i="14"/>
  <c r="N47" i="14"/>
  <c r="D60" i="14"/>
  <c r="B72" i="14" s="1" a="1"/>
  <c r="N62" i="14"/>
  <c r="N7" i="14"/>
  <c r="N13" i="14"/>
  <c r="N21" i="14"/>
  <c r="N22" i="14"/>
  <c r="N23" i="14"/>
  <c r="N29" i="14"/>
  <c r="N30" i="14"/>
  <c r="N31" i="14"/>
  <c r="N32" i="14"/>
  <c r="N41" i="14"/>
  <c r="N49" i="14"/>
  <c r="N55" i="14"/>
  <c r="N56" i="14"/>
  <c r="N64" i="14"/>
  <c r="N5" i="9"/>
  <c r="N24" i="9"/>
  <c r="N30" i="9"/>
  <c r="N40" i="9"/>
  <c r="N48" i="9"/>
  <c r="N61" i="9"/>
  <c r="N64" i="9"/>
  <c r="N21" i="9"/>
  <c r="N29" i="9"/>
  <c r="N39" i="9"/>
  <c r="N47" i="9"/>
  <c r="N65" i="9"/>
  <c r="N71" i="9"/>
  <c r="N38" i="9"/>
  <c r="N46" i="9"/>
  <c r="N63" i="9"/>
  <c r="N7" i="9"/>
  <c r="N15" i="9"/>
  <c r="N17" i="9"/>
  <c r="N31" i="9"/>
  <c r="N45" i="9"/>
  <c r="N49" i="9"/>
  <c r="N62" i="9"/>
  <c r="N9" i="9"/>
  <c r="N13" i="9"/>
  <c r="N14" i="9"/>
  <c r="N22" i="9"/>
  <c r="N23" i="9"/>
  <c r="N32" i="9"/>
  <c r="N37" i="9"/>
  <c r="N54" i="9"/>
  <c r="N56" i="9"/>
  <c r="N69" i="9"/>
  <c r="N6" i="9"/>
  <c r="N8" i="9"/>
  <c r="N16" i="9"/>
  <c r="N25" i="9"/>
  <c r="D32" i="9"/>
  <c r="B43" i="9" s="1" a="1"/>
  <c r="N33" i="9"/>
  <c r="N41" i="9"/>
  <c r="N53" i="9"/>
  <c r="N55" i="9"/>
  <c r="N57" i="9"/>
  <c r="N73" i="9"/>
  <c r="N70" i="9"/>
  <c r="N72" i="9"/>
  <c r="O72" i="9" l="1"/>
  <c r="O70" i="9"/>
  <c r="O73" i="9"/>
  <c r="O57" i="9"/>
  <c r="O55" i="9"/>
  <c r="O53" i="9"/>
  <c r="O41" i="9"/>
  <c r="O33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270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269" i="9"/>
  <c r="B47" i="9"/>
  <c r="B55" i="9"/>
  <c r="B63" i="9"/>
  <c r="B71" i="9"/>
  <c r="B79" i="9"/>
  <c r="B87" i="9"/>
  <c r="B95" i="9"/>
  <c r="B103" i="9"/>
  <c r="B111" i="9"/>
  <c r="B119" i="9"/>
  <c r="B127" i="9"/>
  <c r="B135" i="9"/>
  <c r="B143" i="9"/>
  <c r="B151" i="9"/>
  <c r="B159" i="9"/>
  <c r="B167" i="9"/>
  <c r="B175" i="9"/>
  <c r="B183" i="9"/>
  <c r="B191" i="9"/>
  <c r="B199" i="9"/>
  <c r="B207" i="9"/>
  <c r="B215" i="9"/>
  <c r="B223" i="9"/>
  <c r="B231" i="9"/>
  <c r="B239" i="9"/>
  <c r="B247" i="9"/>
  <c r="B255" i="9"/>
  <c r="B263" i="9"/>
  <c r="B271" i="9"/>
  <c r="B49" i="9"/>
  <c r="B57" i="9"/>
  <c r="B65" i="9"/>
  <c r="B73" i="9"/>
  <c r="B81" i="9"/>
  <c r="B89" i="9"/>
  <c r="B97" i="9"/>
  <c r="B105" i="9"/>
  <c r="B113" i="9"/>
  <c r="B121" i="9"/>
  <c r="B129" i="9"/>
  <c r="B137" i="9"/>
  <c r="B145" i="9"/>
  <c r="B153" i="9"/>
  <c r="B161" i="9"/>
  <c r="B169" i="9"/>
  <c r="B177" i="9"/>
  <c r="B185" i="9"/>
  <c r="B193" i="9"/>
  <c r="B201" i="9"/>
  <c r="B209" i="9"/>
  <c r="B217" i="9"/>
  <c r="B225" i="9"/>
  <c r="B233" i="9"/>
  <c r="B241" i="9"/>
  <c r="B249" i="9"/>
  <c r="B257" i="9"/>
  <c r="B265" i="9"/>
  <c r="B43" i="9"/>
  <c r="B51" i="9"/>
  <c r="B59" i="9"/>
  <c r="B67" i="9"/>
  <c r="B75" i="9"/>
  <c r="B83" i="9"/>
  <c r="B91" i="9"/>
  <c r="B99" i="9"/>
  <c r="B107" i="9"/>
  <c r="B115" i="9"/>
  <c r="B123" i="9"/>
  <c r="B131" i="9"/>
  <c r="B139" i="9"/>
  <c r="B147" i="9"/>
  <c r="B155" i="9"/>
  <c r="B163" i="9"/>
  <c r="B171" i="9"/>
  <c r="B179" i="9"/>
  <c r="B187" i="9"/>
  <c r="B195" i="9"/>
  <c r="B203" i="9"/>
  <c r="B211" i="9"/>
  <c r="B219" i="9"/>
  <c r="B227" i="9"/>
  <c r="B235" i="9"/>
  <c r="B243" i="9"/>
  <c r="B251" i="9"/>
  <c r="B259" i="9"/>
  <c r="B267" i="9"/>
  <c r="O25" i="9"/>
  <c r="O16" i="9"/>
  <c r="O8" i="9"/>
  <c r="O6" i="9"/>
  <c r="O69" i="9"/>
  <c r="O56" i="9"/>
  <c r="O54" i="9"/>
  <c r="O37" i="9"/>
  <c r="O32" i="9"/>
  <c r="O23" i="9"/>
  <c r="O22" i="9"/>
  <c r="O14" i="9"/>
  <c r="O13" i="9"/>
  <c r="O9" i="9"/>
  <c r="O62" i="9"/>
  <c r="O49" i="9"/>
  <c r="O45" i="9"/>
  <c r="O31" i="9"/>
  <c r="O17" i="9"/>
  <c r="O15" i="9"/>
  <c r="O7" i="9"/>
  <c r="O63" i="9"/>
  <c r="O46" i="9"/>
  <c r="O38" i="9"/>
  <c r="O71" i="9"/>
  <c r="O65" i="9"/>
  <c r="O47" i="9"/>
  <c r="O39" i="9"/>
  <c r="O29" i="9"/>
  <c r="O21" i="9"/>
  <c r="O64" i="9"/>
  <c r="O61" i="9"/>
  <c r="O48" i="9"/>
  <c r="O40" i="9"/>
  <c r="O30" i="9"/>
  <c r="O24" i="9"/>
  <c r="O5" i="9"/>
  <c r="O64" i="14"/>
  <c r="O56" i="14"/>
  <c r="O55" i="14"/>
  <c r="O49" i="14"/>
  <c r="O41" i="14"/>
  <c r="O32" i="14"/>
  <c r="O31" i="14"/>
  <c r="O30" i="14"/>
  <c r="O29" i="14"/>
  <c r="O23" i="14"/>
  <c r="O22" i="14"/>
  <c r="O21" i="14"/>
  <c r="O13" i="14"/>
  <c r="O7" i="14"/>
  <c r="O62" i="14"/>
  <c r="B74" i="14"/>
  <c r="B78" i="14"/>
  <c r="B82" i="14"/>
  <c r="B86" i="14"/>
  <c r="B90" i="14"/>
  <c r="B94" i="14"/>
  <c r="B98" i="14"/>
  <c r="B102" i="14"/>
  <c r="B106" i="14"/>
  <c r="B110" i="14"/>
  <c r="B114" i="14"/>
  <c r="B118" i="14"/>
  <c r="B122" i="14"/>
  <c r="B126" i="14"/>
  <c r="B130" i="14"/>
  <c r="B134" i="14"/>
  <c r="B138" i="14"/>
  <c r="B142" i="14"/>
  <c r="B146" i="14"/>
  <c r="B150" i="14"/>
  <c r="B154" i="14"/>
  <c r="B158" i="14"/>
  <c r="B162" i="14"/>
  <c r="B166" i="14"/>
  <c r="B170" i="14"/>
  <c r="B174" i="14"/>
  <c r="B178" i="14"/>
  <c r="B182" i="14"/>
  <c r="B186" i="14"/>
  <c r="B190" i="14"/>
  <c r="B194" i="14"/>
  <c r="B198" i="14"/>
  <c r="B202" i="14"/>
  <c r="B206" i="14"/>
  <c r="B210" i="14"/>
  <c r="B214" i="14"/>
  <c r="B218" i="14"/>
  <c r="B222" i="14"/>
  <c r="B226" i="14"/>
  <c r="B230" i="14"/>
  <c r="B234" i="14"/>
  <c r="B238" i="14"/>
  <c r="B242" i="14"/>
  <c r="B246" i="14"/>
  <c r="B250" i="14"/>
  <c r="B254" i="14"/>
  <c r="B258" i="14"/>
  <c r="B262" i="14"/>
  <c r="B266" i="14"/>
  <c r="B270" i="14"/>
  <c r="B274" i="14"/>
  <c r="B278" i="14"/>
  <c r="B282" i="14"/>
  <c r="B286" i="14"/>
  <c r="B290" i="14"/>
  <c r="B294" i="14"/>
  <c r="B298" i="14"/>
  <c r="B302" i="14"/>
  <c r="B306" i="14"/>
  <c r="B310" i="14"/>
  <c r="B314" i="14"/>
  <c r="B318" i="14"/>
  <c r="B322" i="14"/>
  <c r="B326" i="14"/>
  <c r="B330" i="14"/>
  <c r="B334" i="14"/>
  <c r="B338" i="14"/>
  <c r="B342" i="14"/>
  <c r="B346" i="14"/>
  <c r="B350" i="14"/>
  <c r="B354" i="14"/>
  <c r="B358" i="14"/>
  <c r="B362" i="14"/>
  <c r="B366" i="14"/>
  <c r="B370" i="14"/>
  <c r="B374" i="14"/>
  <c r="B378" i="14"/>
  <c r="B382" i="14"/>
  <c r="B386" i="14"/>
  <c r="B390" i="14"/>
  <c r="B394" i="14"/>
  <c r="B398" i="14"/>
  <c r="B402" i="14"/>
  <c r="B406" i="14"/>
  <c r="B410" i="14"/>
  <c r="B414" i="14"/>
  <c r="B418" i="14"/>
  <c r="B422" i="14"/>
  <c r="B426" i="14"/>
  <c r="B430" i="14"/>
  <c r="B434" i="14"/>
  <c r="B438" i="14"/>
  <c r="B442" i="14"/>
  <c r="B446" i="14"/>
  <c r="B450" i="14"/>
  <c r="B454" i="14"/>
  <c r="B458" i="14"/>
  <c r="B462" i="14"/>
  <c r="B466" i="14"/>
  <c r="B470" i="14"/>
  <c r="B474" i="14"/>
  <c r="B478" i="14"/>
  <c r="B482" i="14"/>
  <c r="B486" i="14"/>
  <c r="B490" i="14"/>
  <c r="B494" i="14"/>
  <c r="B498" i="14"/>
  <c r="B502" i="14"/>
  <c r="B506" i="14"/>
  <c r="B510" i="14"/>
  <c r="B514" i="14"/>
  <c r="B518" i="14"/>
  <c r="B522" i="14"/>
  <c r="B526" i="14"/>
  <c r="B530" i="14"/>
  <c r="B534" i="14"/>
  <c r="B538" i="14"/>
  <c r="B542" i="14"/>
  <c r="B546" i="14"/>
  <c r="B550" i="14"/>
  <c r="B554" i="14"/>
  <c r="B558" i="14"/>
  <c r="B562" i="14"/>
  <c r="B566" i="14"/>
  <c r="B570" i="14"/>
  <c r="B574" i="14"/>
  <c r="B578" i="14"/>
  <c r="B582" i="14"/>
  <c r="B586" i="14"/>
  <c r="B590" i="14"/>
  <c r="B594" i="14"/>
  <c r="B598" i="14"/>
  <c r="B602" i="14"/>
  <c r="B606" i="14"/>
  <c r="B610" i="14"/>
  <c r="B614" i="14"/>
  <c r="B618" i="14"/>
  <c r="B622" i="14"/>
  <c r="B626" i="14"/>
  <c r="B630" i="14"/>
  <c r="B634" i="14"/>
  <c r="B638" i="14"/>
  <c r="B642" i="14"/>
  <c r="B646" i="14"/>
  <c r="B650" i="14"/>
  <c r="B654" i="14"/>
  <c r="B658" i="14"/>
  <c r="B662" i="14"/>
  <c r="B666" i="14"/>
  <c r="B670" i="14"/>
  <c r="B674" i="14"/>
  <c r="B678" i="14"/>
  <c r="B682" i="14"/>
  <c r="B686" i="14"/>
  <c r="B690" i="14"/>
  <c r="B694" i="14"/>
  <c r="B698" i="14"/>
  <c r="B702" i="14"/>
  <c r="B706" i="14"/>
  <c r="B710" i="14"/>
  <c r="B714" i="14"/>
  <c r="B718" i="14"/>
  <c r="B722" i="14"/>
  <c r="B726" i="14"/>
  <c r="B730" i="14"/>
  <c r="B734" i="14"/>
  <c r="B738" i="14"/>
  <c r="B742" i="14"/>
  <c r="B746" i="14"/>
  <c r="B750" i="14"/>
  <c r="B754" i="14"/>
  <c r="B758" i="14"/>
  <c r="B762" i="14"/>
  <c r="B766" i="14"/>
  <c r="B770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92" i="14"/>
  <c r="B75" i="14"/>
  <c r="B83" i="14"/>
  <c r="B91" i="14"/>
  <c r="B99" i="14"/>
  <c r="B107" i="14"/>
  <c r="B115" i="14"/>
  <c r="B123" i="14"/>
  <c r="B131" i="14"/>
  <c r="B139" i="14"/>
  <c r="B147" i="14"/>
  <c r="B155" i="14"/>
  <c r="B163" i="14"/>
  <c r="B171" i="14"/>
  <c r="B179" i="14"/>
  <c r="B187" i="14"/>
  <c r="B195" i="14"/>
  <c r="B203" i="14"/>
  <c r="B211" i="14"/>
  <c r="B219" i="14"/>
  <c r="B227" i="14"/>
  <c r="B235" i="14"/>
  <c r="B243" i="14"/>
  <c r="B251" i="14"/>
  <c r="B259" i="14"/>
  <c r="B267" i="14"/>
  <c r="B275" i="14"/>
  <c r="B283" i="14"/>
  <c r="B291" i="14"/>
  <c r="B299" i="14"/>
  <c r="B307" i="14"/>
  <c r="B315" i="14"/>
  <c r="B323" i="14"/>
  <c r="B331" i="14"/>
  <c r="B339" i="14"/>
  <c r="B347" i="14"/>
  <c r="B355" i="14"/>
  <c r="B363" i="14"/>
  <c r="B371" i="14"/>
  <c r="B379" i="14"/>
  <c r="B387" i="14"/>
  <c r="B395" i="14"/>
  <c r="B403" i="14"/>
  <c r="B411" i="14"/>
  <c r="B419" i="14"/>
  <c r="B427" i="14"/>
  <c r="B435" i="14"/>
  <c r="B443" i="14"/>
  <c r="B451" i="14"/>
  <c r="B459" i="14"/>
  <c r="B467" i="14"/>
  <c r="B475" i="14"/>
  <c r="B483" i="14"/>
  <c r="B491" i="14"/>
  <c r="B499" i="14"/>
  <c r="B507" i="14"/>
  <c r="B515" i="14"/>
  <c r="B523" i="14"/>
  <c r="B531" i="14"/>
  <c r="B539" i="14"/>
  <c r="B547" i="14"/>
  <c r="B555" i="14"/>
  <c r="B563" i="14"/>
  <c r="B571" i="14"/>
  <c r="B579" i="14"/>
  <c r="B587" i="14"/>
  <c r="B595" i="14"/>
  <c r="B603" i="14"/>
  <c r="B611" i="14"/>
  <c r="B619" i="14"/>
  <c r="B627" i="14"/>
  <c r="B635" i="14"/>
  <c r="B643" i="14"/>
  <c r="B651" i="14"/>
  <c r="B659" i="14"/>
  <c r="B667" i="14"/>
  <c r="B675" i="14"/>
  <c r="B683" i="14"/>
  <c r="B691" i="14"/>
  <c r="B699" i="14"/>
  <c r="B707" i="14"/>
  <c r="B715" i="14"/>
  <c r="B723" i="14"/>
  <c r="B731" i="14"/>
  <c r="B739" i="14"/>
  <c r="B747" i="14"/>
  <c r="B755" i="14"/>
  <c r="B763" i="14"/>
  <c r="B771" i="14"/>
  <c r="B777" i="14"/>
  <c r="B782" i="14"/>
  <c r="B787" i="14"/>
  <c r="B793" i="14"/>
  <c r="B79" i="14"/>
  <c r="B87" i="14"/>
  <c r="B95" i="14"/>
  <c r="B103" i="14"/>
  <c r="B111" i="14"/>
  <c r="B119" i="14"/>
  <c r="B127" i="14"/>
  <c r="B135" i="14"/>
  <c r="B143" i="14"/>
  <c r="B151" i="14"/>
  <c r="B159" i="14"/>
  <c r="B167" i="14"/>
  <c r="B175" i="14"/>
  <c r="B183" i="14"/>
  <c r="B191" i="14"/>
  <c r="B199" i="14"/>
  <c r="B207" i="14"/>
  <c r="B215" i="14"/>
  <c r="B223" i="14"/>
  <c r="B231" i="14"/>
  <c r="B239" i="14"/>
  <c r="B247" i="14"/>
  <c r="B255" i="14"/>
  <c r="B263" i="14"/>
  <c r="B271" i="14"/>
  <c r="B279" i="14"/>
  <c r="B287" i="14"/>
  <c r="B295" i="14"/>
  <c r="B303" i="14"/>
  <c r="B311" i="14"/>
  <c r="B319" i="14"/>
  <c r="B327" i="14"/>
  <c r="B335" i="14"/>
  <c r="B343" i="14"/>
  <c r="B351" i="14"/>
  <c r="B359" i="14"/>
  <c r="B367" i="14"/>
  <c r="B375" i="14"/>
  <c r="B383" i="14"/>
  <c r="B391" i="14"/>
  <c r="B399" i="14"/>
  <c r="B407" i="14"/>
  <c r="B415" i="14"/>
  <c r="B423" i="14"/>
  <c r="B431" i="14"/>
  <c r="B439" i="14"/>
  <c r="B447" i="14"/>
  <c r="B455" i="14"/>
  <c r="B463" i="14"/>
  <c r="B471" i="14"/>
  <c r="B479" i="14"/>
  <c r="B487" i="14"/>
  <c r="B495" i="14"/>
  <c r="B503" i="14"/>
  <c r="B511" i="14"/>
  <c r="B519" i="14"/>
  <c r="B527" i="14"/>
  <c r="B535" i="14"/>
  <c r="B543" i="14"/>
  <c r="B551" i="14"/>
  <c r="B559" i="14"/>
  <c r="B567" i="14"/>
  <c r="B575" i="14"/>
  <c r="B583" i="14"/>
  <c r="B591" i="14"/>
  <c r="B599" i="14"/>
  <c r="B607" i="14"/>
  <c r="B615" i="14"/>
  <c r="B623" i="14"/>
  <c r="B631" i="14"/>
  <c r="B639" i="14"/>
  <c r="B647" i="14"/>
  <c r="B655" i="14"/>
  <c r="B663" i="14"/>
  <c r="B671" i="14"/>
  <c r="B679" i="14"/>
  <c r="B687" i="14"/>
  <c r="B695" i="14"/>
  <c r="B703" i="14"/>
  <c r="B711" i="14"/>
  <c r="B719" i="14"/>
  <c r="B727" i="14"/>
  <c r="B735" i="14"/>
  <c r="B743" i="14"/>
  <c r="B751" i="14"/>
  <c r="B759" i="14"/>
  <c r="B767" i="14"/>
  <c r="B774" i="14"/>
  <c r="B779" i="14"/>
  <c r="B785" i="14"/>
  <c r="B790" i="14"/>
  <c r="B73" i="14"/>
  <c r="B81" i="14"/>
  <c r="B89" i="14"/>
  <c r="B97" i="14"/>
  <c r="B105" i="14"/>
  <c r="B113" i="14"/>
  <c r="B121" i="14"/>
  <c r="B129" i="14"/>
  <c r="B137" i="14"/>
  <c r="B145" i="14"/>
  <c r="B153" i="14"/>
  <c r="B161" i="14"/>
  <c r="B169" i="14"/>
  <c r="B177" i="14"/>
  <c r="B185" i="14"/>
  <c r="B193" i="14"/>
  <c r="B201" i="14"/>
  <c r="B209" i="14"/>
  <c r="B217" i="14"/>
  <c r="B225" i="14"/>
  <c r="B233" i="14"/>
  <c r="B241" i="14"/>
  <c r="B249" i="14"/>
  <c r="B257" i="14"/>
  <c r="B265" i="14"/>
  <c r="B273" i="14"/>
  <c r="B281" i="14"/>
  <c r="B289" i="14"/>
  <c r="B85" i="14"/>
  <c r="B117" i="14"/>
  <c r="B149" i="14"/>
  <c r="B181" i="14"/>
  <c r="B213" i="14"/>
  <c r="B245" i="14"/>
  <c r="B277" i="14"/>
  <c r="B301" i="14"/>
  <c r="B317" i="14"/>
  <c r="B333" i="14"/>
  <c r="B349" i="14"/>
  <c r="B365" i="14"/>
  <c r="B381" i="14"/>
  <c r="B397" i="14"/>
  <c r="B413" i="14"/>
  <c r="B429" i="14"/>
  <c r="B445" i="14"/>
  <c r="B461" i="14"/>
  <c r="B477" i="14"/>
  <c r="B493" i="14"/>
  <c r="B509" i="14"/>
  <c r="B525" i="14"/>
  <c r="B541" i="14"/>
  <c r="B557" i="14"/>
  <c r="B573" i="14"/>
  <c r="B589" i="14"/>
  <c r="B605" i="14"/>
  <c r="B621" i="14"/>
  <c r="B637" i="14"/>
  <c r="B653" i="14"/>
  <c r="B669" i="14"/>
  <c r="B685" i="14"/>
  <c r="B701" i="14"/>
  <c r="B717" i="14"/>
  <c r="B733" i="14"/>
  <c r="B749" i="14"/>
  <c r="B765" i="14"/>
  <c r="B778" i="14"/>
  <c r="B789" i="14"/>
  <c r="B93" i="14"/>
  <c r="B125" i="14"/>
  <c r="B157" i="14"/>
  <c r="B189" i="14"/>
  <c r="B221" i="14"/>
  <c r="B253" i="14"/>
  <c r="B285" i="14"/>
  <c r="B305" i="14"/>
  <c r="B321" i="14"/>
  <c r="B337" i="14"/>
  <c r="B353" i="14"/>
  <c r="B369" i="14"/>
  <c r="B385" i="14"/>
  <c r="B401" i="14"/>
  <c r="B417" i="14"/>
  <c r="B433" i="14"/>
  <c r="B449" i="14"/>
  <c r="B465" i="14"/>
  <c r="B481" i="14"/>
  <c r="B497" i="14"/>
  <c r="B513" i="14"/>
  <c r="B529" i="14"/>
  <c r="B545" i="14"/>
  <c r="B561" i="14"/>
  <c r="B577" i="14"/>
  <c r="B593" i="14"/>
  <c r="B609" i="14"/>
  <c r="B625" i="14"/>
  <c r="B641" i="14"/>
  <c r="B657" i="14"/>
  <c r="B673" i="14"/>
  <c r="B689" i="14"/>
  <c r="B705" i="14"/>
  <c r="B721" i="14"/>
  <c r="B737" i="14"/>
  <c r="B753" i="14"/>
  <c r="B769" i="14"/>
  <c r="B781" i="14"/>
  <c r="B791" i="14"/>
  <c r="B101" i="14"/>
  <c r="B133" i="14"/>
  <c r="B165" i="14"/>
  <c r="B197" i="14"/>
  <c r="B229" i="14"/>
  <c r="B261" i="14"/>
  <c r="B293" i="14"/>
  <c r="B309" i="14"/>
  <c r="B325" i="14"/>
  <c r="B341" i="14"/>
  <c r="B357" i="14"/>
  <c r="B373" i="14"/>
  <c r="B389" i="14"/>
  <c r="B405" i="14"/>
  <c r="B421" i="14"/>
  <c r="B437" i="14"/>
  <c r="B453" i="14"/>
  <c r="B469" i="14"/>
  <c r="B485" i="14"/>
  <c r="B501" i="14"/>
  <c r="B517" i="14"/>
  <c r="B533" i="14"/>
  <c r="B549" i="14"/>
  <c r="B565" i="14"/>
  <c r="B581" i="14"/>
  <c r="B597" i="14"/>
  <c r="B613" i="14"/>
  <c r="B629" i="14"/>
  <c r="B645" i="14"/>
  <c r="B661" i="14"/>
  <c r="B677" i="14"/>
  <c r="B693" i="14"/>
  <c r="B709" i="14"/>
  <c r="B725" i="14"/>
  <c r="B741" i="14"/>
  <c r="B757" i="14"/>
  <c r="B773" i="14"/>
  <c r="B783" i="14"/>
  <c r="B794" i="14"/>
  <c r="B77" i="14"/>
  <c r="B109" i="14"/>
  <c r="B141" i="14"/>
  <c r="B173" i="14"/>
  <c r="B205" i="14"/>
  <c r="B237" i="14"/>
  <c r="B269" i="14"/>
  <c r="B297" i="14"/>
  <c r="B313" i="14"/>
  <c r="B329" i="14"/>
  <c r="B345" i="14"/>
  <c r="B361" i="14"/>
  <c r="B377" i="14"/>
  <c r="B393" i="14"/>
  <c r="B409" i="14"/>
  <c r="B425" i="14"/>
  <c r="B441" i="14"/>
  <c r="B457" i="14"/>
  <c r="B473" i="14"/>
  <c r="B489" i="14"/>
  <c r="B505" i="14"/>
  <c r="B521" i="14"/>
  <c r="B537" i="14"/>
  <c r="B553" i="14"/>
  <c r="B569" i="14"/>
  <c r="B585" i="14"/>
  <c r="B601" i="14"/>
  <c r="B617" i="14"/>
  <c r="B633" i="14"/>
  <c r="B649" i="14"/>
  <c r="B665" i="14"/>
  <c r="B681" i="14"/>
  <c r="B697" i="14"/>
  <c r="B713" i="14"/>
  <c r="B729" i="14"/>
  <c r="B745" i="14"/>
  <c r="B761" i="14"/>
  <c r="B775" i="14"/>
  <c r="B786" i="14"/>
  <c r="O47" i="14"/>
  <c r="O39" i="14"/>
  <c r="O38" i="14"/>
  <c r="O25" i="14"/>
  <c r="O63" i="14"/>
  <c r="O61" i="14"/>
  <c r="O48" i="14"/>
  <c r="O40" i="14"/>
  <c r="O37" i="14"/>
  <c r="O14" i="14"/>
  <c r="O5" i="14"/>
  <c r="O57" i="14"/>
  <c r="O54" i="14"/>
  <c r="O45" i="14"/>
  <c r="O15" i="14"/>
  <c r="O9" i="14"/>
  <c r="O53" i="14"/>
  <c r="O17" i="14"/>
  <c r="O8" i="14"/>
  <c r="O65" i="14"/>
  <c r="O33" i="14"/>
  <c r="P30" i="10"/>
  <c r="P26" i="10"/>
  <c r="P22" i="10"/>
  <c r="P18" i="10"/>
  <c r="P14" i="10"/>
  <c r="P10" i="10"/>
  <c r="P28" i="10"/>
  <c r="C82" i="10"/>
  <c r="P24" i="10"/>
  <c r="P20" i="10"/>
  <c r="P16" i="10"/>
  <c r="P12" i="10"/>
  <c r="P8" i="10"/>
  <c r="P27" i="10"/>
  <c r="P23" i="10"/>
  <c r="P19" i="10"/>
  <c r="P15" i="10"/>
  <c r="P11" i="10"/>
  <c r="P28" i="12"/>
  <c r="C82" i="12"/>
  <c r="P24" i="12"/>
  <c r="P20" i="12"/>
  <c r="P16" i="12"/>
  <c r="P12" i="12"/>
  <c r="P8" i="12"/>
  <c r="P30" i="12"/>
  <c r="P26" i="12"/>
  <c r="P22" i="12"/>
  <c r="P18" i="12"/>
  <c r="P14" i="12"/>
  <c r="P10" i="12"/>
  <c r="P27" i="11"/>
  <c r="P23" i="11"/>
  <c r="P19" i="11"/>
  <c r="P15" i="11"/>
  <c r="P11" i="11"/>
  <c r="C62" i="10"/>
  <c r="P8" i="11"/>
  <c r="P12" i="11"/>
  <c r="P16" i="11"/>
  <c r="P20" i="11"/>
  <c r="C82" i="11"/>
  <c r="P24" i="11"/>
  <c r="P28" i="11"/>
  <c r="C62" i="11"/>
  <c r="P15" i="12"/>
  <c r="P23" i="12"/>
  <c r="O6" i="14"/>
  <c r="O16" i="14"/>
  <c r="O24" i="14"/>
  <c r="O46" i="14"/>
  <c r="P9" i="10"/>
  <c r="P13" i="10"/>
  <c r="P17" i="10"/>
  <c r="P21" i="10"/>
  <c r="P25" i="10"/>
  <c r="P29" i="10"/>
  <c r="P9" i="12"/>
  <c r="P17" i="12"/>
  <c r="P25" i="12"/>
  <c r="D4" i="14"/>
  <c r="D47" i="14" s="1"/>
  <c r="D4" i="9"/>
  <c r="D6" i="14"/>
  <c r="D6" i="9"/>
  <c r="P10" i="11"/>
  <c r="P14" i="11"/>
  <c r="P18" i="11"/>
  <c r="P22" i="11"/>
  <c r="P26" i="11"/>
  <c r="P30" i="11"/>
  <c r="P11" i="12"/>
  <c r="P19" i="12"/>
  <c r="P27" i="12"/>
  <c r="D7" i="9"/>
  <c r="P13" i="12"/>
  <c r="P21" i="12"/>
  <c r="P29" i="12"/>
  <c r="L50" i="12"/>
  <c r="D5" i="14"/>
  <c r="D5" i="9"/>
  <c r="L50" i="10"/>
  <c r="P9" i="11"/>
  <c r="P13" i="11"/>
  <c r="P17" i="11"/>
  <c r="P21" i="11"/>
  <c r="P25" i="11"/>
  <c r="P29" i="11"/>
  <c r="C63" i="11"/>
  <c r="C62" i="12"/>
  <c r="E6" i="4"/>
  <c r="C63" i="10"/>
  <c r="L50" i="11"/>
  <c r="C63" i="12"/>
  <c r="M79" i="14"/>
  <c r="M71" i="14"/>
  <c r="M77" i="14"/>
  <c r="M69" i="14"/>
  <c r="M70" i="14"/>
  <c r="M78" i="14"/>
  <c r="AC27" i="12"/>
  <c r="AC23" i="12"/>
  <c r="AC19" i="12"/>
  <c r="AC15" i="12"/>
  <c r="AC11" i="12"/>
  <c r="AC29" i="12"/>
  <c r="AC25" i="12"/>
  <c r="AC21" i="12"/>
  <c r="AC17" i="12"/>
  <c r="AC13" i="12"/>
  <c r="AC9" i="12"/>
  <c r="M73" i="14"/>
  <c r="M81" i="14"/>
  <c r="M72" i="14"/>
  <c r="M80" i="14"/>
  <c r="X68" i="14"/>
  <c r="X76" i="14"/>
  <c r="X84" i="14" s="1"/>
  <c r="P68" i="14"/>
  <c r="P76" i="14"/>
  <c r="P84" i="14" s="1"/>
  <c r="V68" i="14"/>
  <c r="U68" i="14"/>
  <c r="U76" i="14"/>
  <c r="U84" i="14" s="1"/>
  <c r="S76" i="14"/>
  <c r="S84" i="14" s="1"/>
  <c r="S68" i="14"/>
  <c r="Z76" i="14"/>
  <c r="Z84" i="14" s="1"/>
  <c r="Z68" i="14"/>
  <c r="W76" i="14"/>
  <c r="W84" i="14" s="1"/>
  <c r="W68" i="14"/>
  <c r="R76" i="14"/>
  <c r="R84" i="14" s="1"/>
  <c r="R68" i="14"/>
  <c r="Q68" i="14"/>
  <c r="Q76" i="14"/>
  <c r="Q84" i="14" s="1"/>
  <c r="Y68" i="14"/>
  <c r="Y76" i="14"/>
  <c r="Y84" i="14" s="1"/>
  <c r="L49" i="12"/>
  <c r="C37" i="12"/>
  <c r="C45" i="12" s="1"/>
  <c r="C37" i="11"/>
  <c r="C45" i="11" s="1"/>
  <c r="C37" i="10"/>
  <c r="C45" i="10" s="1"/>
  <c r="N79" i="14"/>
  <c r="N70" i="14"/>
  <c r="N80" i="14"/>
  <c r="N78" i="14"/>
  <c r="N73" i="14"/>
  <c r="N77" i="14"/>
  <c r="N81" i="14"/>
  <c r="N72" i="14"/>
  <c r="N71" i="14"/>
  <c r="L49" i="11"/>
  <c r="L49" i="10"/>
  <c r="N69" i="14"/>
  <c r="O69" i="14" l="1"/>
  <c r="O71" i="14"/>
  <c r="O72" i="14"/>
  <c r="O81" i="14"/>
  <c r="O77" i="14"/>
  <c r="O73" i="14"/>
  <c r="O78" i="14"/>
  <c r="O80" i="14"/>
  <c r="O70" i="14"/>
  <c r="O79" i="14"/>
  <c r="C60" i="10"/>
  <c r="C60" i="11"/>
  <c r="C60" i="12"/>
  <c r="M89" i="14"/>
  <c r="M85" i="14"/>
  <c r="A5" i="17" a="1"/>
  <c r="M86" i="14"/>
  <c r="M88" i="14"/>
  <c r="M87" i="14"/>
  <c r="E7" i="4"/>
  <c r="E8" i="4" s="1"/>
  <c r="E72" i="12"/>
  <c r="E74" i="12"/>
  <c r="E71" i="12"/>
  <c r="E73" i="12"/>
  <c r="E75" i="12"/>
  <c r="C93" i="12" s="1"/>
  <c r="C95" i="12" s="1"/>
  <c r="AA21" i="11"/>
  <c r="BF21" i="11" s="1"/>
  <c r="R21" i="11"/>
  <c r="AW21" i="11" s="1"/>
  <c r="Z29" i="12"/>
  <c r="BE29" i="12" s="1"/>
  <c r="T29" i="12"/>
  <c r="S29" i="12"/>
  <c r="AX29" i="12" s="1"/>
  <c r="Y21" i="11"/>
  <c r="BD21" i="11" s="1"/>
  <c r="W21" i="11"/>
  <c r="BB21" i="11" s="1"/>
  <c r="X21" i="11"/>
  <c r="BC21" i="11" s="1"/>
  <c r="V29" i="12"/>
  <c r="BA29" i="12" s="1"/>
  <c r="W29" i="12"/>
  <c r="BB29" i="12" s="1"/>
  <c r="Y29" i="12"/>
  <c r="BD29" i="12" s="1"/>
  <c r="Z27" i="12"/>
  <c r="BE27" i="12" s="1"/>
  <c r="Q27" i="12"/>
  <c r="AV27" i="12" s="1"/>
  <c r="S27" i="12"/>
  <c r="AX27" i="12" s="1"/>
  <c r="V26" i="11"/>
  <c r="BA26" i="11" s="1"/>
  <c r="W26" i="11"/>
  <c r="BB26" i="11" s="1"/>
  <c r="X10" i="11"/>
  <c r="BC10" i="11" s="1"/>
  <c r="R10" i="11"/>
  <c r="AW10" i="11" s="1"/>
  <c r="U10" i="11"/>
  <c r="AZ10" i="11" s="1"/>
  <c r="T29" i="10"/>
  <c r="AA29" i="10"/>
  <c r="BF29" i="10" s="1"/>
  <c r="W29" i="10"/>
  <c r="BB29" i="10" s="1"/>
  <c r="Z13" i="10"/>
  <c r="BE13" i="10" s="1"/>
  <c r="S13" i="10"/>
  <c r="AX13" i="10" s="1"/>
  <c r="U13" i="10"/>
  <c r="AZ13" i="10" s="1"/>
  <c r="AA17" i="11"/>
  <c r="BF17" i="11" s="1"/>
  <c r="R17" i="11"/>
  <c r="AW17" i="11" s="1"/>
  <c r="Z21" i="12"/>
  <c r="BE21" i="12" s="1"/>
  <c r="T21" i="12"/>
  <c r="S21" i="12"/>
  <c r="AX21" i="12" s="1"/>
  <c r="T22" i="11"/>
  <c r="Y22" i="11"/>
  <c r="BD22" i="11" s="1"/>
  <c r="AA22" i="11"/>
  <c r="BF22" i="11" s="1"/>
  <c r="Z9" i="10"/>
  <c r="BE9" i="10" s="1"/>
  <c r="S9" i="10"/>
  <c r="AX9" i="10" s="1"/>
  <c r="W9" i="10"/>
  <c r="BB9" i="10" s="1"/>
  <c r="AA29" i="11"/>
  <c r="BF29" i="11" s="1"/>
  <c r="R29" i="11"/>
  <c r="AW29" i="11" s="1"/>
  <c r="Y13" i="11"/>
  <c r="BD13" i="11" s="1"/>
  <c r="W13" i="11"/>
  <c r="BB13" i="11" s="1"/>
  <c r="X13" i="11"/>
  <c r="BC13" i="11" s="1"/>
  <c r="V13" i="12"/>
  <c r="BA13" i="12" s="1"/>
  <c r="W13" i="12"/>
  <c r="BB13" i="12" s="1"/>
  <c r="Y13" i="12"/>
  <c r="BD13" i="12" s="1"/>
  <c r="Z11" i="12"/>
  <c r="BE11" i="12" s="1"/>
  <c r="Q11" i="12"/>
  <c r="AV11" i="12" s="1"/>
  <c r="S11" i="12"/>
  <c r="AX11" i="12" s="1"/>
  <c r="V18" i="11"/>
  <c r="BA18" i="11" s="1"/>
  <c r="W18" i="11"/>
  <c r="BB18" i="11" s="1"/>
  <c r="Z17" i="12"/>
  <c r="T17" i="12"/>
  <c r="Q17" i="12"/>
  <c r="T21" i="10"/>
  <c r="AA21" i="10"/>
  <c r="BF21" i="10" s="1"/>
  <c r="W21" i="10"/>
  <c r="BB21" i="10" s="1"/>
  <c r="Z23" i="12"/>
  <c r="BE23" i="12" s="1"/>
  <c r="AA23" i="12"/>
  <c r="BF23" i="12" s="1"/>
  <c r="W23" i="12"/>
  <c r="BB23" i="12" s="1"/>
  <c r="AA10" i="12"/>
  <c r="BF10" i="12" s="1"/>
  <c r="R10" i="12"/>
  <c r="AW10" i="12" s="1"/>
  <c r="Z23" i="10"/>
  <c r="BE23" i="10" s="1"/>
  <c r="T23" i="10"/>
  <c r="S23" i="10"/>
  <c r="AX23" i="10" s="1"/>
  <c r="W22" i="10"/>
  <c r="BB22" i="10" s="1"/>
  <c r="Q22" i="10"/>
  <c r="AV22" i="10" s="1"/>
  <c r="Z22" i="10"/>
  <c r="BE22" i="10" s="1"/>
  <c r="V20" i="11"/>
  <c r="BA20" i="11" s="1"/>
  <c r="U20" i="11"/>
  <c r="AZ20" i="11" s="1"/>
  <c r="Q20" i="11"/>
  <c r="AV20" i="11" s="1"/>
  <c r="S23" i="11"/>
  <c r="AX23" i="11" s="1"/>
  <c r="V23" i="11"/>
  <c r="BA23" i="11" s="1"/>
  <c r="X23" i="11"/>
  <c r="BC23" i="11" s="1"/>
  <c r="AA18" i="12"/>
  <c r="R18" i="12"/>
  <c r="AA8" i="12"/>
  <c r="BF8" i="12" s="1"/>
  <c r="U8" i="12"/>
  <c r="AZ8" i="12" s="1"/>
  <c r="R8" i="12"/>
  <c r="AW8" i="12" s="1"/>
  <c r="W24" i="12"/>
  <c r="BB24" i="12" s="1"/>
  <c r="Q24" i="12"/>
  <c r="AV24" i="12" s="1"/>
  <c r="X24" i="12"/>
  <c r="BC24" i="12" s="1"/>
  <c r="R15" i="10"/>
  <c r="AW15" i="10" s="1"/>
  <c r="U15" i="10"/>
  <c r="AZ15" i="10" s="1"/>
  <c r="Q15" i="10"/>
  <c r="AV15" i="10" s="1"/>
  <c r="AA8" i="10"/>
  <c r="BF8" i="10" s="1"/>
  <c r="Z8" i="10"/>
  <c r="BE8" i="10" s="1"/>
  <c r="Y24" i="10"/>
  <c r="BD24" i="10" s="1"/>
  <c r="W24" i="10"/>
  <c r="BB24" i="10" s="1"/>
  <c r="R24" i="10"/>
  <c r="AW24" i="10" s="1"/>
  <c r="W14" i="10"/>
  <c r="BB14" i="10" s="1"/>
  <c r="Q14" i="10"/>
  <c r="AV14" i="10" s="1"/>
  <c r="Z14" i="10"/>
  <c r="BE14" i="10" s="1"/>
  <c r="S30" i="10"/>
  <c r="AX30" i="10" s="1"/>
  <c r="X30" i="10"/>
  <c r="BC30" i="10" s="1"/>
  <c r="R30" i="10"/>
  <c r="AW30" i="10" s="1"/>
  <c r="X19" i="12"/>
  <c r="R19" i="12"/>
  <c r="U19" i="12"/>
  <c r="V25" i="12"/>
  <c r="BA25" i="12" s="1"/>
  <c r="AA25" i="12"/>
  <c r="BF25" i="12" s="1"/>
  <c r="W25" i="12"/>
  <c r="BB25" i="12" s="1"/>
  <c r="Z25" i="10"/>
  <c r="BE25" i="10" s="1"/>
  <c r="S25" i="10"/>
  <c r="AX25" i="10" s="1"/>
  <c r="U25" i="10"/>
  <c r="AZ25" i="10" s="1"/>
  <c r="X28" i="11"/>
  <c r="BC28" i="11" s="1"/>
  <c r="S28" i="11"/>
  <c r="AX28" i="11" s="1"/>
  <c r="Z16" i="11"/>
  <c r="BE16" i="11" s="1"/>
  <c r="T16" i="11"/>
  <c r="Y16" i="11"/>
  <c r="BD16" i="11" s="1"/>
  <c r="Z21" i="11"/>
  <c r="BE21" i="11" s="1"/>
  <c r="X29" i="12"/>
  <c r="BC29" i="12" s="1"/>
  <c r="X27" i="12"/>
  <c r="BC27" i="12" s="1"/>
  <c r="Y27" i="12"/>
  <c r="BD27" i="12" s="1"/>
  <c r="X26" i="11"/>
  <c r="BC26" i="11" s="1"/>
  <c r="Y26" i="11"/>
  <c r="BD26" i="11" s="1"/>
  <c r="S26" i="11"/>
  <c r="AX26" i="11" s="1"/>
  <c r="Y10" i="11"/>
  <c r="BD10" i="11" s="1"/>
  <c r="S10" i="11"/>
  <c r="AX10" i="11" s="1"/>
  <c r="R29" i="10"/>
  <c r="AW29" i="10" s="1"/>
  <c r="U29" i="10"/>
  <c r="AZ29" i="10" s="1"/>
  <c r="R13" i="10"/>
  <c r="AW13" i="10" s="1"/>
  <c r="W13" i="10"/>
  <c r="BB13" i="10" s="1"/>
  <c r="W17" i="11"/>
  <c r="BB17" i="11" s="1"/>
  <c r="V17" i="11"/>
  <c r="BA17" i="11" s="1"/>
  <c r="X21" i="12"/>
  <c r="BC21" i="12" s="1"/>
  <c r="Y21" i="12"/>
  <c r="BD21" i="12" s="1"/>
  <c r="V22" i="11"/>
  <c r="BA22" i="11" s="1"/>
  <c r="U22" i="11"/>
  <c r="AZ22" i="11" s="1"/>
  <c r="V9" i="10"/>
  <c r="BA9" i="10" s="1"/>
  <c r="Q9" i="10"/>
  <c r="AV9" i="10" s="1"/>
  <c r="Q29" i="11"/>
  <c r="AV29" i="11" s="1"/>
  <c r="X29" i="11"/>
  <c r="BC29" i="11" s="1"/>
  <c r="Q13" i="11"/>
  <c r="AV13" i="11" s="1"/>
  <c r="R13" i="11"/>
  <c r="AW13" i="11" s="1"/>
  <c r="R13" i="12"/>
  <c r="AW13" i="12" s="1"/>
  <c r="AA13" i="12"/>
  <c r="BF13" i="12" s="1"/>
  <c r="T11" i="12"/>
  <c r="W11" i="12"/>
  <c r="BB11" i="12" s="1"/>
  <c r="T18" i="11"/>
  <c r="Q18" i="11"/>
  <c r="AV18" i="11" s="1"/>
  <c r="V17" i="12"/>
  <c r="S17" i="12"/>
  <c r="X21" i="10"/>
  <c r="BC21" i="10" s="1"/>
  <c r="S21" i="10"/>
  <c r="AX21" i="10" s="1"/>
  <c r="X23" i="12"/>
  <c r="BC23" i="12" s="1"/>
  <c r="U23" i="12"/>
  <c r="AZ23" i="12" s="1"/>
  <c r="Y10" i="12"/>
  <c r="BD10" i="12" s="1"/>
  <c r="S10" i="12"/>
  <c r="AX10" i="12" s="1"/>
  <c r="T10" i="12"/>
  <c r="W23" i="10"/>
  <c r="BB23" i="10" s="1"/>
  <c r="Q23" i="10"/>
  <c r="AV23" i="10" s="1"/>
  <c r="U22" i="10"/>
  <c r="AZ22" i="10" s="1"/>
  <c r="R22" i="10"/>
  <c r="AW22" i="10" s="1"/>
  <c r="X20" i="11"/>
  <c r="BC20" i="11" s="1"/>
  <c r="Y20" i="11"/>
  <c r="BD20" i="11" s="1"/>
  <c r="Y23" i="11"/>
  <c r="BD23" i="11" s="1"/>
  <c r="Z23" i="11"/>
  <c r="BE23" i="11" s="1"/>
  <c r="Q18" i="12"/>
  <c r="X18" i="12"/>
  <c r="S8" i="12"/>
  <c r="AX8" i="12" s="1"/>
  <c r="Z8" i="12"/>
  <c r="BE8" i="12" s="1"/>
  <c r="S24" i="12"/>
  <c r="AX24" i="12" s="1"/>
  <c r="Z24" i="12"/>
  <c r="BE24" i="12" s="1"/>
  <c r="V15" i="10"/>
  <c r="BA15" i="10" s="1"/>
  <c r="AA15" i="10"/>
  <c r="BF15" i="10" s="1"/>
  <c r="U8" i="10"/>
  <c r="AZ8" i="10" s="1"/>
  <c r="T8" i="10"/>
  <c r="U24" i="10"/>
  <c r="AZ24" i="10" s="1"/>
  <c r="T24" i="10"/>
  <c r="AA14" i="10"/>
  <c r="BF14" i="10" s="1"/>
  <c r="X14" i="10"/>
  <c r="BC14" i="10" s="1"/>
  <c r="AA30" i="10"/>
  <c r="BF30" i="10" s="1"/>
  <c r="Q30" i="10"/>
  <c r="AV30" i="10" s="1"/>
  <c r="Z19" i="12"/>
  <c r="W19" i="12"/>
  <c r="R25" i="12"/>
  <c r="AW25" i="12" s="1"/>
  <c r="Y25" i="12"/>
  <c r="BD25" i="12" s="1"/>
  <c r="T25" i="10"/>
  <c r="Y25" i="10"/>
  <c r="BD25" i="10" s="1"/>
  <c r="V28" i="11"/>
  <c r="BA28" i="11" s="1"/>
  <c r="AA28" i="11"/>
  <c r="BF28" i="11" s="1"/>
  <c r="V16" i="11"/>
  <c r="BA16" i="11" s="1"/>
  <c r="AA16" i="11"/>
  <c r="BF16" i="11" s="1"/>
  <c r="AA11" i="11"/>
  <c r="BF11" i="11" s="1"/>
  <c r="U11" i="11"/>
  <c r="AZ11" i="11" s="1"/>
  <c r="Z11" i="11"/>
  <c r="BE11" i="11" s="1"/>
  <c r="W27" i="11"/>
  <c r="BB27" i="11" s="1"/>
  <c r="Q27" i="11"/>
  <c r="AV27" i="11" s="1"/>
  <c r="R27" i="11"/>
  <c r="AW27" i="11" s="1"/>
  <c r="Q22" i="12"/>
  <c r="AV22" i="12" s="1"/>
  <c r="V22" i="12"/>
  <c r="BA22" i="12" s="1"/>
  <c r="X22" i="12"/>
  <c r="BC22" i="12" s="1"/>
  <c r="Y12" i="12"/>
  <c r="V12" i="12"/>
  <c r="Z19" i="10"/>
  <c r="BE19" i="10" s="1"/>
  <c r="T19" i="10"/>
  <c r="S19" i="10"/>
  <c r="AX19" i="10" s="1"/>
  <c r="U12" i="10"/>
  <c r="AZ12" i="10" s="1"/>
  <c r="S12" i="10"/>
  <c r="AX12" i="10" s="1"/>
  <c r="V12" i="10"/>
  <c r="BA12" i="10" s="1"/>
  <c r="S18" i="10"/>
  <c r="AX18" i="10" s="1"/>
  <c r="X18" i="10"/>
  <c r="BC18" i="10" s="1"/>
  <c r="R18" i="10"/>
  <c r="AW18" i="10" s="1"/>
  <c r="R24" i="11"/>
  <c r="AW24" i="11" s="1"/>
  <c r="AA24" i="11"/>
  <c r="BF24" i="11" s="1"/>
  <c r="W24" i="11"/>
  <c r="BB24" i="11" s="1"/>
  <c r="X12" i="11"/>
  <c r="BC12" i="11" s="1"/>
  <c r="S12" i="11"/>
  <c r="AX12" i="11" s="1"/>
  <c r="AA15" i="11"/>
  <c r="BF15" i="11" s="1"/>
  <c r="U15" i="11"/>
  <c r="AZ15" i="11" s="1"/>
  <c r="Z15" i="11"/>
  <c r="BE15" i="11" s="1"/>
  <c r="U26" i="12"/>
  <c r="AZ26" i="12" s="1"/>
  <c r="S26" i="12"/>
  <c r="AX26" i="12" s="1"/>
  <c r="V26" i="12"/>
  <c r="BA26" i="12" s="1"/>
  <c r="S16" i="12"/>
  <c r="AX16" i="12" s="1"/>
  <c r="T16" i="12"/>
  <c r="V16" i="12"/>
  <c r="BA16" i="12" s="1"/>
  <c r="Y28" i="12"/>
  <c r="BD28" i="12" s="1"/>
  <c r="V28" i="12"/>
  <c r="BA28" i="12" s="1"/>
  <c r="Y16" i="10"/>
  <c r="BD16" i="10" s="1"/>
  <c r="W16" i="10"/>
  <c r="BB16" i="10" s="1"/>
  <c r="R16" i="10"/>
  <c r="AW16" i="10" s="1"/>
  <c r="U28" i="10"/>
  <c r="AZ28" i="10" s="1"/>
  <c r="S28" i="10"/>
  <c r="AX28" i="10" s="1"/>
  <c r="X28" i="10"/>
  <c r="BC28" i="10" s="1"/>
  <c r="AA25" i="11"/>
  <c r="BF25" i="11" s="1"/>
  <c r="R25" i="11"/>
  <c r="AW25" i="11" s="1"/>
  <c r="Y9" i="11"/>
  <c r="BD9" i="11" s="1"/>
  <c r="W9" i="11"/>
  <c r="BB9" i="11" s="1"/>
  <c r="X9" i="11"/>
  <c r="BC9" i="11" s="1"/>
  <c r="T30" i="11"/>
  <c r="Y30" i="11"/>
  <c r="BD30" i="11" s="1"/>
  <c r="AA30" i="11"/>
  <c r="BF30" i="11" s="1"/>
  <c r="Z14" i="11"/>
  <c r="BE14" i="11" s="1"/>
  <c r="Q14" i="11"/>
  <c r="AV14" i="11" s="1"/>
  <c r="S14" i="11"/>
  <c r="AX14" i="11" s="1"/>
  <c r="X9" i="12"/>
  <c r="BC9" i="12" s="1"/>
  <c r="Y9" i="12"/>
  <c r="BD9" i="12" s="1"/>
  <c r="X17" i="10"/>
  <c r="BC17" i="10" s="1"/>
  <c r="R17" i="10"/>
  <c r="AW17" i="10" s="1"/>
  <c r="Q17" i="10"/>
  <c r="AV17" i="10" s="1"/>
  <c r="T15" i="12"/>
  <c r="U15" i="12"/>
  <c r="AZ15" i="12" s="1"/>
  <c r="Q15" i="12"/>
  <c r="AV15" i="12" s="1"/>
  <c r="R8" i="11"/>
  <c r="AW8" i="11" s="1"/>
  <c r="AA8" i="11"/>
  <c r="BF8" i="11" s="1"/>
  <c r="W8" i="11"/>
  <c r="BB8" i="11" s="1"/>
  <c r="Y19" i="11"/>
  <c r="BD19" i="11" s="1"/>
  <c r="T19" i="11"/>
  <c r="Y14" i="12"/>
  <c r="W14" i="12"/>
  <c r="Z14" i="12"/>
  <c r="U30" i="12"/>
  <c r="AZ30" i="12" s="1"/>
  <c r="S30" i="12"/>
  <c r="AX30" i="12" s="1"/>
  <c r="R30" i="12"/>
  <c r="AW30" i="12" s="1"/>
  <c r="S20" i="12"/>
  <c r="AX20" i="12" s="1"/>
  <c r="X20" i="12"/>
  <c r="BC20" i="12" s="1"/>
  <c r="R20" i="12"/>
  <c r="AW20" i="12" s="1"/>
  <c r="X11" i="10"/>
  <c r="BC11" i="10" s="1"/>
  <c r="Y11" i="10"/>
  <c r="BD11" i="10" s="1"/>
  <c r="Z27" i="10"/>
  <c r="BE27" i="10" s="1"/>
  <c r="T27" i="10"/>
  <c r="S27" i="10"/>
  <c r="AX27" i="10" s="1"/>
  <c r="U20" i="10"/>
  <c r="AZ20" i="10" s="1"/>
  <c r="S20" i="10"/>
  <c r="AX20" i="10" s="1"/>
  <c r="X20" i="10"/>
  <c r="BC20" i="10" s="1"/>
  <c r="S10" i="10"/>
  <c r="AX10" i="10" s="1"/>
  <c r="X10" i="10"/>
  <c r="BC10" i="10" s="1"/>
  <c r="T10" i="10"/>
  <c r="Y26" i="10"/>
  <c r="BD26" i="10" s="1"/>
  <c r="V26" i="10"/>
  <c r="BA26" i="10" s="1"/>
  <c r="N86" i="14"/>
  <c r="X24" i="11"/>
  <c r="BC24" i="11" s="1"/>
  <c r="S24" i="11"/>
  <c r="AX24" i="11" s="1"/>
  <c r="Z12" i="11"/>
  <c r="BE12" i="11" s="1"/>
  <c r="T12" i="11"/>
  <c r="Y12" i="11"/>
  <c r="BD12" i="11" s="1"/>
  <c r="W15" i="11"/>
  <c r="BB15" i="11" s="1"/>
  <c r="Q15" i="11"/>
  <c r="AV15" i="11" s="1"/>
  <c r="R15" i="11"/>
  <c r="AW15" i="11" s="1"/>
  <c r="Q26" i="12"/>
  <c r="AV26" i="12" s="1"/>
  <c r="Z26" i="12"/>
  <c r="BE26" i="12" s="1"/>
  <c r="T26" i="12"/>
  <c r="Y16" i="12"/>
  <c r="BD16" i="12" s="1"/>
  <c r="Z16" i="12"/>
  <c r="BE16" i="12" s="1"/>
  <c r="AA28" i="12"/>
  <c r="BF28" i="12" s="1"/>
  <c r="U28" i="12"/>
  <c r="AZ28" i="12" s="1"/>
  <c r="T28" i="12"/>
  <c r="U16" i="10"/>
  <c r="AZ16" i="10" s="1"/>
  <c r="S16" i="10"/>
  <c r="AX16" i="10" s="1"/>
  <c r="X16" i="10"/>
  <c r="BC16" i="10" s="1"/>
  <c r="Q28" i="10"/>
  <c r="AV28" i="10" s="1"/>
  <c r="T28" i="10"/>
  <c r="V28" i="10"/>
  <c r="BA28" i="10" s="1"/>
  <c r="Y25" i="11"/>
  <c r="BD25" i="11" s="1"/>
  <c r="W25" i="11"/>
  <c r="BB25" i="11" s="1"/>
  <c r="X25" i="11"/>
  <c r="BC25" i="11" s="1"/>
  <c r="U9" i="11"/>
  <c r="AZ9" i="11" s="1"/>
  <c r="S9" i="11"/>
  <c r="AX9" i="11" s="1"/>
  <c r="V9" i="11"/>
  <c r="BA9" i="11" s="1"/>
  <c r="Z30" i="11"/>
  <c r="BE30" i="11" s="1"/>
  <c r="Q30" i="11"/>
  <c r="AV30" i="11" s="1"/>
  <c r="S30" i="11"/>
  <c r="AX30" i="11" s="1"/>
  <c r="V14" i="11"/>
  <c r="BA14" i="11" s="1"/>
  <c r="W14" i="11"/>
  <c r="BB14" i="11" s="1"/>
  <c r="Z9" i="12"/>
  <c r="BE9" i="12" s="1"/>
  <c r="T9" i="12"/>
  <c r="Q9" i="12"/>
  <c r="AV9" i="12" s="1"/>
  <c r="T17" i="10"/>
  <c r="AA17" i="10"/>
  <c r="BF17" i="10" s="1"/>
  <c r="W17" i="10"/>
  <c r="BB17" i="10" s="1"/>
  <c r="Z15" i="12"/>
  <c r="BE15" i="12" s="1"/>
  <c r="AA15" i="12"/>
  <c r="BF15" i="12" s="1"/>
  <c r="W15" i="12"/>
  <c r="BB15" i="12" s="1"/>
  <c r="X8" i="11"/>
  <c r="BC8" i="11" s="1"/>
  <c r="S8" i="11"/>
  <c r="AX8" i="11" s="1"/>
  <c r="AA19" i="11"/>
  <c r="BF19" i="11" s="1"/>
  <c r="U19" i="11"/>
  <c r="AZ19" i="11" s="1"/>
  <c r="Z19" i="11"/>
  <c r="BE19" i="11" s="1"/>
  <c r="U14" i="12"/>
  <c r="S14" i="12"/>
  <c r="R14" i="12"/>
  <c r="Q30" i="12"/>
  <c r="AV30" i="12" s="1"/>
  <c r="V30" i="12"/>
  <c r="BA30" i="12" s="1"/>
  <c r="X30" i="12"/>
  <c r="BC30" i="12" s="1"/>
  <c r="Y20" i="12"/>
  <c r="BD20" i="12" s="1"/>
  <c r="V20" i="12"/>
  <c r="BA20" i="12" s="1"/>
  <c r="Z11" i="10"/>
  <c r="BE11" i="10" s="1"/>
  <c r="T11" i="10"/>
  <c r="Q11" i="10"/>
  <c r="AV11" i="10" s="1"/>
  <c r="V27" i="10"/>
  <c r="BA27" i="10" s="1"/>
  <c r="W27" i="10"/>
  <c r="BB27" i="10" s="1"/>
  <c r="Y27" i="10"/>
  <c r="BD27" i="10" s="1"/>
  <c r="Q20" i="10"/>
  <c r="AV20" i="10" s="1"/>
  <c r="T20" i="10"/>
  <c r="V20" i="10"/>
  <c r="BA20" i="10" s="1"/>
  <c r="Y10" i="10"/>
  <c r="BD10" i="10" s="1"/>
  <c r="V10" i="10"/>
  <c r="BA10" i="10" s="1"/>
  <c r="AA26" i="10"/>
  <c r="BF26" i="10" s="1"/>
  <c r="U26" i="10"/>
  <c r="AZ26" i="10" s="1"/>
  <c r="T26" i="10"/>
  <c r="T8" i="11"/>
  <c r="W19" i="11"/>
  <c r="BB19" i="11" s="1"/>
  <c r="Q19" i="11"/>
  <c r="AV19" i="11" s="1"/>
  <c r="R19" i="11"/>
  <c r="AW19" i="11" s="1"/>
  <c r="V14" i="12"/>
  <c r="AA30" i="12"/>
  <c r="BF30" i="12" s="1"/>
  <c r="T30" i="12"/>
  <c r="U20" i="12"/>
  <c r="AZ20" i="12" s="1"/>
  <c r="T20" i="12"/>
  <c r="W11" i="10"/>
  <c r="BB11" i="10" s="1"/>
  <c r="R27" i="10"/>
  <c r="AW27" i="10" s="1"/>
  <c r="U27" i="10"/>
  <c r="AZ27" i="10" s="1"/>
  <c r="AA20" i="10"/>
  <c r="BF20" i="10" s="1"/>
  <c r="AA10" i="10"/>
  <c r="BF10" i="10" s="1"/>
  <c r="U10" i="10"/>
  <c r="AZ10" i="10" s="1"/>
  <c r="W26" i="10"/>
  <c r="BB26" i="10" s="1"/>
  <c r="Z26" i="10"/>
  <c r="BE26" i="10" s="1"/>
  <c r="S21" i="11"/>
  <c r="AX21" i="11" s="1"/>
  <c r="Q29" i="12"/>
  <c r="AV29" i="12" s="1"/>
  <c r="AA27" i="12"/>
  <c r="BF27" i="12" s="1"/>
  <c r="AA26" i="11"/>
  <c r="BF26" i="11" s="1"/>
  <c r="AA10" i="11"/>
  <c r="BF10" i="11" s="1"/>
  <c r="Q29" i="10"/>
  <c r="AV29" i="10" s="1"/>
  <c r="V13" i="10"/>
  <c r="BA13" i="10" s="1"/>
  <c r="Q17" i="11"/>
  <c r="AV17" i="11" s="1"/>
  <c r="R21" i="12"/>
  <c r="AW21" i="12" s="1"/>
  <c r="Z22" i="11"/>
  <c r="BE22" i="11" s="1"/>
  <c r="W22" i="11"/>
  <c r="BB22" i="11" s="1"/>
  <c r="Y9" i="10"/>
  <c r="BD9" i="10" s="1"/>
  <c r="Z29" i="11"/>
  <c r="BE29" i="11" s="1"/>
  <c r="Z13" i="11"/>
  <c r="BE13" i="11" s="1"/>
  <c r="Z13" i="12"/>
  <c r="BE13" i="12" s="1"/>
  <c r="X11" i="12"/>
  <c r="BC11" i="12" s="1"/>
  <c r="X18" i="11"/>
  <c r="BC18" i="11" s="1"/>
  <c r="Y18" i="11"/>
  <c r="BD18" i="11" s="1"/>
  <c r="AA17" i="12"/>
  <c r="R21" i="10"/>
  <c r="AW21" i="10" s="1"/>
  <c r="R23" i="12"/>
  <c r="AW23" i="12" s="1"/>
  <c r="W10" i="12"/>
  <c r="BB10" i="12" s="1"/>
  <c r="V10" i="12"/>
  <c r="BA10" i="12" s="1"/>
  <c r="Y23" i="10"/>
  <c r="BD23" i="10" s="1"/>
  <c r="T22" i="10"/>
  <c r="R20" i="11"/>
  <c r="AW20" i="11" s="1"/>
  <c r="W23" i="11"/>
  <c r="BB23" i="11" s="1"/>
  <c r="U18" i="12"/>
  <c r="W8" i="12"/>
  <c r="BB8" i="12" s="1"/>
  <c r="T8" i="12"/>
  <c r="T24" i="12"/>
  <c r="W15" i="10"/>
  <c r="BB15" i="10" s="1"/>
  <c r="X8" i="10"/>
  <c r="BC8" i="10" s="1"/>
  <c r="S24" i="10"/>
  <c r="AX24" i="10" s="1"/>
  <c r="U14" i="10"/>
  <c r="AZ14" i="10" s="1"/>
  <c r="R14" i="10"/>
  <c r="AW14" i="10" s="1"/>
  <c r="T19" i="12"/>
  <c r="S25" i="12"/>
  <c r="AX25" i="12" s="1"/>
  <c r="Z28" i="11"/>
  <c r="BE28" i="11" s="1"/>
  <c r="U28" i="11"/>
  <c r="AZ28" i="11" s="1"/>
  <c r="W16" i="11"/>
  <c r="BB16" i="11" s="1"/>
  <c r="Y11" i="11"/>
  <c r="BD11" i="11" s="1"/>
  <c r="U27" i="11"/>
  <c r="AZ27" i="11" s="1"/>
  <c r="S22" i="12"/>
  <c r="AX22" i="12" s="1"/>
  <c r="X12" i="12"/>
  <c r="R12" i="12"/>
  <c r="Y12" i="10"/>
  <c r="BD12" i="10" s="1"/>
  <c r="W12" i="10"/>
  <c r="BB12" i="10" s="1"/>
  <c r="Q18" i="10"/>
  <c r="AV18" i="10" s="1"/>
  <c r="V24" i="11"/>
  <c r="BA24" i="11" s="1"/>
  <c r="R12" i="11"/>
  <c r="AW12" i="11" s="1"/>
  <c r="Y15" i="11"/>
  <c r="BD15" i="11" s="1"/>
  <c r="W26" i="12"/>
  <c r="BB26" i="12" s="1"/>
  <c r="Q16" i="12"/>
  <c r="AV16" i="12" s="1"/>
  <c r="X16" i="12"/>
  <c r="BC16" i="12" s="1"/>
  <c r="R28" i="12"/>
  <c r="AW28" i="12" s="1"/>
  <c r="Y28" i="10"/>
  <c r="BD28" i="10" s="1"/>
  <c r="N87" i="14"/>
  <c r="R9" i="11"/>
  <c r="AW9" i="11" s="1"/>
  <c r="R30" i="11"/>
  <c r="AW30" i="11" s="1"/>
  <c r="Y14" i="11"/>
  <c r="BD14" i="11" s="1"/>
  <c r="S9" i="12"/>
  <c r="AX9" i="12" s="1"/>
  <c r="V17" i="10"/>
  <c r="BA17" i="10" s="1"/>
  <c r="R15" i="12"/>
  <c r="AW15" i="12" s="1"/>
  <c r="V8" i="11"/>
  <c r="BA8" i="11" s="1"/>
  <c r="S19" i="11"/>
  <c r="AX19" i="11" s="1"/>
  <c r="AA14" i="12"/>
  <c r="W30" i="12"/>
  <c r="BB30" i="12" s="1"/>
  <c r="Q20" i="12"/>
  <c r="AV20" i="12" s="1"/>
  <c r="U11" i="10"/>
  <c r="AZ11" i="10" s="1"/>
  <c r="AA27" i="10"/>
  <c r="BF27" i="10" s="1"/>
  <c r="W10" i="10"/>
  <c r="BB10" i="10" s="1"/>
  <c r="S26" i="10"/>
  <c r="AX26" i="10" s="1"/>
  <c r="U21" i="11"/>
  <c r="AZ21" i="11" s="1"/>
  <c r="V21" i="11"/>
  <c r="BA21" i="11" s="1"/>
  <c r="U29" i="12"/>
  <c r="AZ29" i="12" s="1"/>
  <c r="T27" i="12"/>
  <c r="W27" i="12"/>
  <c r="BB27" i="12" s="1"/>
  <c r="T26" i="11"/>
  <c r="Q26" i="11"/>
  <c r="AV26" i="11" s="1"/>
  <c r="T10" i="11"/>
  <c r="Q10" i="11"/>
  <c r="AV10" i="11" s="1"/>
  <c r="X29" i="10"/>
  <c r="BC29" i="10" s="1"/>
  <c r="S29" i="10"/>
  <c r="AX29" i="10" s="1"/>
  <c r="X13" i="10"/>
  <c r="BC13" i="10" s="1"/>
  <c r="AA13" i="10"/>
  <c r="BF13" i="10" s="1"/>
  <c r="Y17" i="11"/>
  <c r="BD17" i="11" s="1"/>
  <c r="S17" i="11"/>
  <c r="AX17" i="11" s="1"/>
  <c r="T17" i="11"/>
  <c r="W21" i="12"/>
  <c r="BB21" i="12" s="1"/>
  <c r="Q21" i="12"/>
  <c r="AV21" i="12" s="1"/>
  <c r="R22" i="11"/>
  <c r="AW22" i="11" s="1"/>
  <c r="S22" i="11"/>
  <c r="AX22" i="11" s="1"/>
  <c r="R9" i="10"/>
  <c r="AW9" i="10" s="1"/>
  <c r="U9" i="10"/>
  <c r="AZ9" i="10" s="1"/>
  <c r="W29" i="11"/>
  <c r="BB29" i="11" s="1"/>
  <c r="V29" i="11"/>
  <c r="BA29" i="11" s="1"/>
  <c r="AA13" i="11"/>
  <c r="BF13" i="11" s="1"/>
  <c r="V13" i="11"/>
  <c r="BA13" i="11" s="1"/>
  <c r="X13" i="12"/>
  <c r="BC13" i="12" s="1"/>
  <c r="S13" i="12"/>
  <c r="AX13" i="12" s="1"/>
  <c r="V11" i="12"/>
  <c r="BA11" i="12" s="1"/>
  <c r="U11" i="12"/>
  <c r="AZ11" i="12" s="1"/>
  <c r="Z18" i="11"/>
  <c r="BE18" i="11" s="1"/>
  <c r="U18" i="11"/>
  <c r="AZ18" i="11" s="1"/>
  <c r="R17" i="12"/>
  <c r="Y17" i="12"/>
  <c r="Z21" i="10"/>
  <c r="BE21" i="10" s="1"/>
  <c r="Y21" i="10"/>
  <c r="BD21" i="10" s="1"/>
  <c r="T23" i="12"/>
  <c r="S23" i="12"/>
  <c r="AX23" i="12" s="1"/>
  <c r="U10" i="12"/>
  <c r="AZ10" i="12" s="1"/>
  <c r="Z10" i="12"/>
  <c r="BE10" i="12" s="1"/>
  <c r="V23" i="10"/>
  <c r="BA23" i="10" s="1"/>
  <c r="U23" i="10"/>
  <c r="AZ23" i="10" s="1"/>
  <c r="AA22" i="10"/>
  <c r="BF22" i="10" s="1"/>
  <c r="X22" i="10"/>
  <c r="BC22" i="10" s="1"/>
  <c r="T20" i="11"/>
  <c r="W20" i="11"/>
  <c r="BB20" i="11" s="1"/>
  <c r="U23" i="11"/>
  <c r="AZ23" i="11" s="1"/>
  <c r="R23" i="11"/>
  <c r="AW23" i="11" s="1"/>
  <c r="W18" i="12"/>
  <c r="V18" i="12"/>
  <c r="Y8" i="12"/>
  <c r="BD8" i="12" s="1"/>
  <c r="X8" i="12"/>
  <c r="BC8" i="12" s="1"/>
  <c r="Y24" i="12"/>
  <c r="BD24" i="12" s="1"/>
  <c r="R24" i="12"/>
  <c r="AW24" i="12" s="1"/>
  <c r="X15" i="10"/>
  <c r="BC15" i="10" s="1"/>
  <c r="S15" i="10"/>
  <c r="AX15" i="10" s="1"/>
  <c r="Q8" i="10"/>
  <c r="AV8" i="10" s="1"/>
  <c r="R8" i="10"/>
  <c r="AW8" i="10" s="1"/>
  <c r="Q24" i="10"/>
  <c r="AV24" i="10" s="1"/>
  <c r="Z24" i="10"/>
  <c r="BE24" i="10" s="1"/>
  <c r="S14" i="10"/>
  <c r="AX14" i="10" s="1"/>
  <c r="V14" i="10"/>
  <c r="BA14" i="10" s="1"/>
  <c r="W30" i="10"/>
  <c r="BB30" i="10" s="1"/>
  <c r="V30" i="10"/>
  <c r="BA30" i="10" s="1"/>
  <c r="N89" i="14"/>
  <c r="V19" i="12"/>
  <c r="AA19" i="12"/>
  <c r="X25" i="12"/>
  <c r="BC25" i="12" s="1"/>
  <c r="Q25" i="12"/>
  <c r="AV25" i="12" s="1"/>
  <c r="V25" i="10"/>
  <c r="BA25" i="10" s="1"/>
  <c r="Q25" i="10"/>
  <c r="AV25" i="10" s="1"/>
  <c r="R28" i="11"/>
  <c r="AW28" i="11" s="1"/>
  <c r="Y28" i="11"/>
  <c r="BD28" i="11" s="1"/>
  <c r="R16" i="11"/>
  <c r="AW16" i="11" s="1"/>
  <c r="S16" i="11"/>
  <c r="AX16" i="11" s="1"/>
  <c r="W11" i="11"/>
  <c r="BB11" i="11" s="1"/>
  <c r="Q11" i="11"/>
  <c r="AV11" i="11" s="1"/>
  <c r="R11" i="11"/>
  <c r="AW11" i="11" s="1"/>
  <c r="S27" i="11"/>
  <c r="AX27" i="11" s="1"/>
  <c r="V27" i="11"/>
  <c r="BA27" i="11" s="1"/>
  <c r="X27" i="11"/>
  <c r="BC27" i="11" s="1"/>
  <c r="AA22" i="12"/>
  <c r="BF22" i="12" s="1"/>
  <c r="T22" i="12"/>
  <c r="AA12" i="12"/>
  <c r="U12" i="12"/>
  <c r="T12" i="12"/>
  <c r="V19" i="10"/>
  <c r="BA19" i="10" s="1"/>
  <c r="W19" i="10"/>
  <c r="BB19" i="10" s="1"/>
  <c r="Y19" i="10"/>
  <c r="BD19" i="10" s="1"/>
  <c r="Q12" i="10"/>
  <c r="AV12" i="10" s="1"/>
  <c r="T12" i="10"/>
  <c r="X12" i="10"/>
  <c r="BC12" i="10" s="1"/>
  <c r="Y18" i="10"/>
  <c r="BD18" i="10" s="1"/>
  <c r="V18" i="10"/>
  <c r="BA18" i="10" s="1"/>
  <c r="E72" i="11"/>
  <c r="E74" i="11"/>
  <c r="E71" i="11"/>
  <c r="E73" i="11"/>
  <c r="E75" i="11"/>
  <c r="C93" i="11" s="1"/>
  <c r="Y8" i="10"/>
  <c r="BD8" i="10" s="1"/>
  <c r="Z30" i="10"/>
  <c r="BE30" i="10" s="1"/>
  <c r="Q19" i="12"/>
  <c r="AA25" i="10"/>
  <c r="BF25" i="10" s="1"/>
  <c r="W28" i="11"/>
  <c r="BB28" i="11" s="1"/>
  <c r="T11" i="11"/>
  <c r="Z27" i="11"/>
  <c r="BE27" i="11" s="1"/>
  <c r="R22" i="12"/>
  <c r="AW22" i="12" s="1"/>
  <c r="X19" i="10"/>
  <c r="BC19" i="10" s="1"/>
  <c r="W18" i="10"/>
  <c r="BB18" i="10" s="1"/>
  <c r="Q24" i="11"/>
  <c r="AV24" i="11" s="1"/>
  <c r="AA12" i="11"/>
  <c r="BF12" i="11" s="1"/>
  <c r="T15" i="11"/>
  <c r="W16" i="12"/>
  <c r="BB16" i="12" s="1"/>
  <c r="X28" i="12"/>
  <c r="BC28" i="12" s="1"/>
  <c r="AA16" i="10"/>
  <c r="BF16" i="10" s="1"/>
  <c r="W28" i="10"/>
  <c r="BB28" i="10" s="1"/>
  <c r="Q25" i="11"/>
  <c r="AV25" i="11" s="1"/>
  <c r="AA9" i="11"/>
  <c r="BF9" i="11" s="1"/>
  <c r="U30" i="11"/>
  <c r="AZ30" i="11" s="1"/>
  <c r="AA14" i="11"/>
  <c r="BF14" i="11" s="1"/>
  <c r="U9" i="12"/>
  <c r="AZ9" i="12" s="1"/>
  <c r="X15" i="12"/>
  <c r="BC15" i="12" s="1"/>
  <c r="Q8" i="11"/>
  <c r="AV8" i="11" s="1"/>
  <c r="X19" i="11"/>
  <c r="BC19" i="11" s="1"/>
  <c r="T14" i="12"/>
  <c r="W20" i="12"/>
  <c r="BB20" i="12" s="1"/>
  <c r="R11" i="10"/>
  <c r="AW11" i="10" s="1"/>
  <c r="X27" i="10"/>
  <c r="BC27" i="10" s="1"/>
  <c r="W20" i="10"/>
  <c r="BB20" i="10" s="1"/>
  <c r="R20" i="10"/>
  <c r="AW20" i="10" s="1"/>
  <c r="R10" i="10"/>
  <c r="AW10" i="10" s="1"/>
  <c r="R26" i="10"/>
  <c r="AW26" i="10" s="1"/>
  <c r="E72" i="10"/>
  <c r="E74" i="10"/>
  <c r="E71" i="10"/>
  <c r="E73" i="10"/>
  <c r="E75" i="10"/>
  <c r="C93" i="10" s="1"/>
  <c r="Q21" i="11"/>
  <c r="AV21" i="11" s="1"/>
  <c r="T21" i="11"/>
  <c r="AA29" i="12"/>
  <c r="BF29" i="12" s="1"/>
  <c r="V27" i="12"/>
  <c r="BA27" i="12" s="1"/>
  <c r="U27" i="12"/>
  <c r="AZ27" i="12" s="1"/>
  <c r="Z26" i="11"/>
  <c r="BE26" i="11" s="1"/>
  <c r="U26" i="11"/>
  <c r="AZ26" i="11" s="1"/>
  <c r="Z10" i="11"/>
  <c r="BE10" i="11" s="1"/>
  <c r="W10" i="11"/>
  <c r="BB10" i="11" s="1"/>
  <c r="Z29" i="10"/>
  <c r="BE29" i="10" s="1"/>
  <c r="Y29" i="10"/>
  <c r="BD29" i="10" s="1"/>
  <c r="T13" i="10"/>
  <c r="Y13" i="10"/>
  <c r="BD13" i="10" s="1"/>
  <c r="U17" i="11"/>
  <c r="AZ17" i="11" s="1"/>
  <c r="Z17" i="11"/>
  <c r="BE17" i="11" s="1"/>
  <c r="V21" i="12"/>
  <c r="BA21" i="12" s="1"/>
  <c r="U21" i="12"/>
  <c r="AZ21" i="12" s="1"/>
  <c r="X22" i="11"/>
  <c r="BC22" i="11" s="1"/>
  <c r="Q22" i="11"/>
  <c r="AV22" i="11" s="1"/>
  <c r="X9" i="10"/>
  <c r="BC9" i="10" s="1"/>
  <c r="AA9" i="10"/>
  <c r="BF9" i="10" s="1"/>
  <c r="Y29" i="11"/>
  <c r="BD29" i="11" s="1"/>
  <c r="S29" i="11"/>
  <c r="AX29" i="11" s="1"/>
  <c r="T29" i="11"/>
  <c r="S13" i="11"/>
  <c r="AX13" i="11" s="1"/>
  <c r="T13" i="11"/>
  <c r="T13" i="12"/>
  <c r="Q13" i="12"/>
  <c r="AV13" i="12" s="1"/>
  <c r="R11" i="12"/>
  <c r="AW11" i="12" s="1"/>
  <c r="AA11" i="12"/>
  <c r="BF11" i="12" s="1"/>
  <c r="R18" i="11"/>
  <c r="AW18" i="11" s="1"/>
  <c r="AA18" i="11"/>
  <c r="BF18" i="11" s="1"/>
  <c r="X17" i="12"/>
  <c r="W17" i="12"/>
  <c r="V21" i="10"/>
  <c r="BA21" i="10" s="1"/>
  <c r="Q21" i="10"/>
  <c r="AV21" i="10" s="1"/>
  <c r="V23" i="12"/>
  <c r="BA23" i="12" s="1"/>
  <c r="Y23" i="12"/>
  <c r="BD23" i="12" s="1"/>
  <c r="Q10" i="12"/>
  <c r="AV10" i="12" s="1"/>
  <c r="X10" i="12"/>
  <c r="BC10" i="12" s="1"/>
  <c r="R23" i="10"/>
  <c r="AW23" i="10" s="1"/>
  <c r="AA23" i="10"/>
  <c r="BF23" i="10" s="1"/>
  <c r="S22" i="10"/>
  <c r="AX22" i="10" s="1"/>
  <c r="V22" i="10"/>
  <c r="BA22" i="10" s="1"/>
  <c r="Z20" i="11"/>
  <c r="BE20" i="11" s="1"/>
  <c r="AA20" i="11"/>
  <c r="BF20" i="11" s="1"/>
  <c r="AA23" i="11"/>
  <c r="BF23" i="11" s="1"/>
  <c r="Q23" i="11"/>
  <c r="AV23" i="11" s="1"/>
  <c r="Y18" i="12"/>
  <c r="S18" i="12"/>
  <c r="T18" i="12"/>
  <c r="Q8" i="12"/>
  <c r="AV8" i="12" s="1"/>
  <c r="V8" i="12"/>
  <c r="BA8" i="12" s="1"/>
  <c r="U24" i="12"/>
  <c r="AZ24" i="12" s="1"/>
  <c r="V24" i="12"/>
  <c r="BA24" i="12" s="1"/>
  <c r="T15" i="10"/>
  <c r="Y15" i="10"/>
  <c r="BD15" i="10" s="1"/>
  <c r="W8" i="10"/>
  <c r="BB8" i="10" s="1"/>
  <c r="V8" i="10"/>
  <c r="BA8" i="10" s="1"/>
  <c r="AA24" i="10"/>
  <c r="BF24" i="10" s="1"/>
  <c r="X24" i="10"/>
  <c r="BC24" i="10" s="1"/>
  <c r="Y14" i="10"/>
  <c r="BD14" i="10" s="1"/>
  <c r="T14" i="10"/>
  <c r="Y30" i="10"/>
  <c r="BD30" i="10" s="1"/>
  <c r="T30" i="10"/>
  <c r="N85" i="14"/>
  <c r="Y19" i="12"/>
  <c r="S19" i="12"/>
  <c r="T25" i="12"/>
  <c r="U25" i="12"/>
  <c r="AZ25" i="12" s="1"/>
  <c r="R25" i="10"/>
  <c r="AW25" i="10" s="1"/>
  <c r="W25" i="10"/>
  <c r="BB25" i="10" s="1"/>
  <c r="T28" i="11"/>
  <c r="Q28" i="11"/>
  <c r="AV28" i="11" s="1"/>
  <c r="X16" i="11"/>
  <c r="BC16" i="11" s="1"/>
  <c r="Q16" i="11"/>
  <c r="AV16" i="11" s="1"/>
  <c r="S11" i="11"/>
  <c r="AX11" i="11" s="1"/>
  <c r="V11" i="11"/>
  <c r="BA11" i="11" s="1"/>
  <c r="X11" i="11"/>
  <c r="BC11" i="11" s="1"/>
  <c r="Y27" i="11"/>
  <c r="BD27" i="11" s="1"/>
  <c r="T27" i="11"/>
  <c r="Y22" i="12"/>
  <c r="BD22" i="12" s="1"/>
  <c r="W22" i="12"/>
  <c r="BB22" i="12" s="1"/>
  <c r="Z22" i="12"/>
  <c r="BE22" i="12" s="1"/>
  <c r="W12" i="12"/>
  <c r="Q12" i="12"/>
  <c r="Z12" i="12"/>
  <c r="R19" i="10"/>
  <c r="AW19" i="10" s="1"/>
  <c r="U19" i="10"/>
  <c r="AZ19" i="10" s="1"/>
  <c r="Q19" i="10"/>
  <c r="AV19" i="10" s="1"/>
  <c r="AA12" i="10"/>
  <c r="BF12" i="10" s="1"/>
  <c r="Z12" i="10"/>
  <c r="BE12" i="10" s="1"/>
  <c r="AA18" i="10"/>
  <c r="BF18" i="10" s="1"/>
  <c r="U18" i="10"/>
  <c r="AZ18" i="10" s="1"/>
  <c r="T18" i="10"/>
  <c r="Z24" i="11"/>
  <c r="BE24" i="11" s="1"/>
  <c r="T24" i="11"/>
  <c r="Y24" i="11"/>
  <c r="BD24" i="11" s="1"/>
  <c r="V12" i="11"/>
  <c r="BA12" i="11" s="1"/>
  <c r="U12" i="11"/>
  <c r="AZ12" i="11" s="1"/>
  <c r="Q12" i="11"/>
  <c r="AV12" i="11" s="1"/>
  <c r="S15" i="11"/>
  <c r="AX15" i="11" s="1"/>
  <c r="V15" i="11"/>
  <c r="BA15" i="11" s="1"/>
  <c r="X15" i="11"/>
  <c r="BC15" i="11" s="1"/>
  <c r="AA26" i="12"/>
  <c r="BF26" i="12" s="1"/>
  <c r="R26" i="12"/>
  <c r="AW26" i="12" s="1"/>
  <c r="AA16" i="12"/>
  <c r="BF16" i="12" s="1"/>
  <c r="U16" i="12"/>
  <c r="AZ16" i="12" s="1"/>
  <c r="R16" i="12"/>
  <c r="AW16" i="12" s="1"/>
  <c r="W28" i="12"/>
  <c r="BB28" i="12" s="1"/>
  <c r="Q28" i="12"/>
  <c r="AV28" i="12" s="1"/>
  <c r="Z28" i="12"/>
  <c r="BE28" i="12" s="1"/>
  <c r="Q16" i="10"/>
  <c r="AV16" i="10" s="1"/>
  <c r="T16" i="10"/>
  <c r="V16" i="10"/>
  <c r="BA16" i="10" s="1"/>
  <c r="AA28" i="10"/>
  <c r="BF28" i="10" s="1"/>
  <c r="Z28" i="10"/>
  <c r="BE28" i="10" s="1"/>
  <c r="N88" i="14"/>
  <c r="U25" i="11"/>
  <c r="AZ25" i="11" s="1"/>
  <c r="S25" i="11"/>
  <c r="AX25" i="11" s="1"/>
  <c r="V25" i="11"/>
  <c r="BA25" i="11" s="1"/>
  <c r="Q9" i="11"/>
  <c r="AV9" i="11" s="1"/>
  <c r="Z9" i="11"/>
  <c r="BE9" i="11" s="1"/>
  <c r="T9" i="11"/>
  <c r="V30" i="11"/>
  <c r="BA30" i="11" s="1"/>
  <c r="W30" i="11"/>
  <c r="BB30" i="11" s="1"/>
  <c r="X14" i="11"/>
  <c r="BC14" i="11" s="1"/>
  <c r="R14" i="11"/>
  <c r="AW14" i="11" s="1"/>
  <c r="U14" i="11"/>
  <c r="AZ14" i="11" s="1"/>
  <c r="V9" i="12"/>
  <c r="BA9" i="12" s="1"/>
  <c r="AA9" i="12"/>
  <c r="BF9" i="12" s="1"/>
  <c r="W9" i="12"/>
  <c r="BB9" i="12" s="1"/>
  <c r="Z17" i="10"/>
  <c r="BE17" i="10" s="1"/>
  <c r="S17" i="10"/>
  <c r="AX17" i="10" s="1"/>
  <c r="U17" i="10"/>
  <c r="AZ17" i="10" s="1"/>
  <c r="V15" i="12"/>
  <c r="BA15" i="12" s="1"/>
  <c r="S15" i="12"/>
  <c r="AX15" i="12" s="1"/>
  <c r="Z8" i="11"/>
  <c r="BE8" i="11" s="1"/>
  <c r="Y8" i="11"/>
  <c r="BD8" i="11" s="1"/>
  <c r="Q14" i="12"/>
  <c r="X14" i="12"/>
  <c r="AA20" i="12"/>
  <c r="BF20" i="12" s="1"/>
  <c r="V11" i="10"/>
  <c r="BA11" i="10" s="1"/>
  <c r="AA11" i="10"/>
  <c r="BF11" i="10" s="1"/>
  <c r="Q27" i="10"/>
  <c r="AV27" i="10" s="1"/>
  <c r="Z20" i="10"/>
  <c r="BE20" i="10" s="1"/>
  <c r="Z10" i="10"/>
  <c r="BE10" i="10" s="1"/>
  <c r="Q26" i="10"/>
  <c r="AV26" i="10" s="1"/>
  <c r="R29" i="12"/>
  <c r="AW29" i="12" s="1"/>
  <c r="R27" i="12"/>
  <c r="AW27" i="12" s="1"/>
  <c r="R26" i="11"/>
  <c r="AW26" i="11" s="1"/>
  <c r="V10" i="11"/>
  <c r="BA10" i="11" s="1"/>
  <c r="V29" i="10"/>
  <c r="BA29" i="10" s="1"/>
  <c r="Q13" i="10"/>
  <c r="AV13" i="10" s="1"/>
  <c r="X17" i="11"/>
  <c r="BC17" i="11" s="1"/>
  <c r="AA21" i="12"/>
  <c r="BF21" i="12" s="1"/>
  <c r="T9" i="10"/>
  <c r="U29" i="11"/>
  <c r="AZ29" i="11" s="1"/>
  <c r="U13" i="11"/>
  <c r="AZ13" i="11" s="1"/>
  <c r="U13" i="12"/>
  <c r="AZ13" i="12" s="1"/>
  <c r="Y11" i="12"/>
  <c r="BD11" i="12" s="1"/>
  <c r="S18" i="11"/>
  <c r="AX18" i="11" s="1"/>
  <c r="U17" i="12"/>
  <c r="U21" i="10"/>
  <c r="AZ21" i="10" s="1"/>
  <c r="Q23" i="12"/>
  <c r="AV23" i="12" s="1"/>
  <c r="X23" i="10"/>
  <c r="BC23" i="10" s="1"/>
  <c r="Y22" i="10"/>
  <c r="BD22" i="10" s="1"/>
  <c r="S20" i="11"/>
  <c r="AX20" i="11" s="1"/>
  <c r="T23" i="11"/>
  <c r="Z18" i="12"/>
  <c r="AA24" i="12"/>
  <c r="BF24" i="12" s="1"/>
  <c r="Z15" i="10"/>
  <c r="BE15" i="10" s="1"/>
  <c r="S8" i="10"/>
  <c r="AX8" i="10" s="1"/>
  <c r="V24" i="10"/>
  <c r="BA24" i="10" s="1"/>
  <c r="U30" i="10"/>
  <c r="AZ30" i="10" s="1"/>
  <c r="Z25" i="12"/>
  <c r="BE25" i="12" s="1"/>
  <c r="X25" i="10"/>
  <c r="BC25" i="10" s="1"/>
  <c r="U16" i="11"/>
  <c r="AZ16" i="11" s="1"/>
  <c r="AA27" i="11"/>
  <c r="BF27" i="11" s="1"/>
  <c r="U22" i="12"/>
  <c r="AZ22" i="12" s="1"/>
  <c r="S12" i="12"/>
  <c r="AA19" i="10"/>
  <c r="BF19" i="10" s="1"/>
  <c r="R12" i="10"/>
  <c r="AW12" i="10" s="1"/>
  <c r="Z18" i="10"/>
  <c r="BE18" i="10" s="1"/>
  <c r="U24" i="11"/>
  <c r="AZ24" i="11" s="1"/>
  <c r="W12" i="11"/>
  <c r="BB12" i="11" s="1"/>
  <c r="Y26" i="12"/>
  <c r="BD26" i="12" s="1"/>
  <c r="X26" i="12"/>
  <c r="BC26" i="12" s="1"/>
  <c r="S28" i="12"/>
  <c r="AX28" i="12" s="1"/>
  <c r="Z16" i="10"/>
  <c r="BE16" i="10" s="1"/>
  <c r="R28" i="10"/>
  <c r="AW28" i="10" s="1"/>
  <c r="Z25" i="11"/>
  <c r="BE25" i="11" s="1"/>
  <c r="T25" i="11"/>
  <c r="X30" i="11"/>
  <c r="BC30" i="11" s="1"/>
  <c r="T14" i="11"/>
  <c r="R9" i="12"/>
  <c r="AW9" i="12" s="1"/>
  <c r="Y17" i="10"/>
  <c r="BD17" i="10" s="1"/>
  <c r="Y15" i="12"/>
  <c r="BD15" i="12" s="1"/>
  <c r="U8" i="11"/>
  <c r="AZ8" i="11" s="1"/>
  <c r="V19" i="11"/>
  <c r="BA19" i="11" s="1"/>
  <c r="Y30" i="12"/>
  <c r="BD30" i="12" s="1"/>
  <c r="Z30" i="12"/>
  <c r="BE30" i="12" s="1"/>
  <c r="Z20" i="12"/>
  <c r="BE20" i="12" s="1"/>
  <c r="S11" i="10"/>
  <c r="AX11" i="10" s="1"/>
  <c r="Y20" i="10"/>
  <c r="BD20" i="10" s="1"/>
  <c r="Q10" i="10"/>
  <c r="AV10" i="10" s="1"/>
  <c r="X26" i="10"/>
  <c r="BC26" i="10" s="1"/>
  <c r="AY29" i="12"/>
  <c r="AY29" i="10"/>
  <c r="AY21" i="12"/>
  <c r="AY22" i="11"/>
  <c r="BE17" i="12"/>
  <c r="AY17" i="12"/>
  <c r="AV17" i="12"/>
  <c r="AY21" i="10"/>
  <c r="AY23" i="10"/>
  <c r="BF18" i="12"/>
  <c r="AW18" i="12"/>
  <c r="BC19" i="12"/>
  <c r="AW19" i="12"/>
  <c r="AZ19" i="12"/>
  <c r="AY16" i="11"/>
  <c r="AY11" i="12"/>
  <c r="AY18" i="11"/>
  <c r="BA17" i="12"/>
  <c r="AX17" i="12"/>
  <c r="AY10" i="12"/>
  <c r="AV18" i="12"/>
  <c r="BC18" i="12"/>
  <c r="AY8" i="10"/>
  <c r="AY24" i="10"/>
  <c r="BE19" i="12"/>
  <c r="BB19" i="12"/>
  <c r="AY25" i="10"/>
  <c r="BD12" i="12"/>
  <c r="BA12" i="12"/>
  <c r="AY19" i="10"/>
  <c r="AY16" i="12"/>
  <c r="AY30" i="11"/>
  <c r="AY15" i="12"/>
  <c r="AY19" i="11"/>
  <c r="BD14" i="12"/>
  <c r="BB14" i="12"/>
  <c r="BE14" i="12"/>
  <c r="AY27" i="10"/>
  <c r="AY10" i="10"/>
  <c r="AY12" i="11"/>
  <c r="AY26" i="12"/>
  <c r="AY28" i="12"/>
  <c r="AY28" i="10"/>
  <c r="AY9" i="12"/>
  <c r="AY17" i="10"/>
  <c r="AZ14" i="12"/>
  <c r="AX14" i="12"/>
  <c r="AW14" i="12"/>
  <c r="AY11" i="10"/>
  <c r="AY20" i="10"/>
  <c r="AY26" i="10"/>
  <c r="AY8" i="11"/>
  <c r="BA14" i="12"/>
  <c r="AY30" i="12"/>
  <c r="AY20" i="12"/>
  <c r="BF17" i="12"/>
  <c r="AY22" i="10"/>
  <c r="AZ18" i="12"/>
  <c r="AY8" i="12"/>
  <c r="AY24" i="12"/>
  <c r="AY19" i="12"/>
  <c r="BC12" i="12"/>
  <c r="AW12" i="12"/>
  <c r="BF14" i="12"/>
  <c r="AY27" i="12"/>
  <c r="AY26" i="11"/>
  <c r="AY10" i="11"/>
  <c r="AY17" i="11"/>
  <c r="AW17" i="12"/>
  <c r="BD17" i="12"/>
  <c r="AY23" i="12"/>
  <c r="AY20" i="11"/>
  <c r="BB18" i="12"/>
  <c r="BA18" i="12"/>
  <c r="BA19" i="12"/>
  <c r="BF19" i="12"/>
  <c r="AY22" i="12"/>
  <c r="BF12" i="12"/>
  <c r="AZ12" i="12"/>
  <c r="AY12" i="12"/>
  <c r="AY12" i="10"/>
  <c r="AV19" i="12"/>
  <c r="AY11" i="11"/>
  <c r="AY15" i="11"/>
  <c r="AY14" i="12"/>
  <c r="AY21" i="11"/>
  <c r="AY13" i="10"/>
  <c r="AY29" i="11"/>
  <c r="AY13" i="11"/>
  <c r="AY13" i="12"/>
  <c r="BC17" i="12"/>
  <c r="BB17" i="12"/>
  <c r="BD18" i="12"/>
  <c r="AX18" i="12"/>
  <c r="AY18" i="12"/>
  <c r="AY15" i="10"/>
  <c r="AY14" i="10"/>
  <c r="AY30" i="10"/>
  <c r="BD19" i="12"/>
  <c r="AX19" i="12"/>
  <c r="AY25" i="12"/>
  <c r="AY28" i="11"/>
  <c r="AY27" i="11"/>
  <c r="BB12" i="12"/>
  <c r="AV12" i="12"/>
  <c r="BE12" i="12"/>
  <c r="AY18" i="10"/>
  <c r="AY24" i="11"/>
  <c r="AY16" i="10"/>
  <c r="AY9" i="11"/>
  <c r="AV14" i="12"/>
  <c r="BC14" i="12"/>
  <c r="AY9" i="10"/>
  <c r="AZ17" i="12"/>
  <c r="AY23" i="11"/>
  <c r="BE18" i="12"/>
  <c r="AX12" i="12"/>
  <c r="AY25" i="11"/>
  <c r="AY14" i="11"/>
  <c r="O55" i="12" l="1"/>
  <c r="O56" i="12"/>
  <c r="O54" i="12"/>
  <c r="O53" i="12"/>
  <c r="O54" i="11"/>
  <c r="AU14" i="11"/>
  <c r="AU25" i="11"/>
  <c r="R5" i="14"/>
  <c r="Y8" i="14"/>
  <c r="AU23" i="11"/>
  <c r="T7" i="14"/>
  <c r="AU9" i="10"/>
  <c r="W6" i="14"/>
  <c r="P6" i="14"/>
  <c r="AU9" i="11"/>
  <c r="O88" i="14"/>
  <c r="AU16" i="10"/>
  <c r="O53" i="11"/>
  <c r="AU24" i="11"/>
  <c r="AU18" i="10"/>
  <c r="O55" i="10"/>
  <c r="Y5" i="14"/>
  <c r="P5" i="14"/>
  <c r="V5" i="14"/>
  <c r="AU27" i="11"/>
  <c r="AU28" i="11"/>
  <c r="AU25" i="12"/>
  <c r="R9" i="14"/>
  <c r="X9" i="14"/>
  <c r="O85" i="14"/>
  <c r="AU30" i="10"/>
  <c r="AU14" i="10"/>
  <c r="AU15" i="10"/>
  <c r="S8" i="14"/>
  <c r="AU18" i="12"/>
  <c r="R8" i="14"/>
  <c r="X8" i="14"/>
  <c r="V7" i="14"/>
  <c r="W7" i="14"/>
  <c r="AU13" i="12"/>
  <c r="AU13" i="11"/>
  <c r="AU29" i="11"/>
  <c r="AU13" i="10"/>
  <c r="O57" i="12"/>
  <c r="AU21" i="11"/>
  <c r="E11" i="14"/>
  <c r="F13" i="9"/>
  <c r="C16" i="9"/>
  <c r="C13" i="14"/>
  <c r="S6" i="14"/>
  <c r="AU14" i="12"/>
  <c r="AU15" i="11"/>
  <c r="AU11" i="11"/>
  <c r="P9" i="14"/>
  <c r="G14" i="9"/>
  <c r="F12" i="14"/>
  <c r="D14" i="14"/>
  <c r="D17" i="9"/>
  <c r="AU12" i="10"/>
  <c r="O54" i="10"/>
  <c r="S5" i="14"/>
  <c r="AU12" i="12"/>
  <c r="T5" i="14"/>
  <c r="Z5" i="14"/>
  <c r="AU22" i="12"/>
  <c r="O57" i="11"/>
  <c r="Z9" i="14"/>
  <c r="U9" i="14"/>
  <c r="O89" i="14"/>
  <c r="U8" i="14"/>
  <c r="V8" i="14"/>
  <c r="AU20" i="11"/>
  <c r="AU23" i="12"/>
  <c r="X7" i="14"/>
  <c r="Q7" i="14"/>
  <c r="AU17" i="11"/>
  <c r="AU10" i="11"/>
  <c r="AU26" i="11"/>
  <c r="AU27" i="12"/>
  <c r="Z6" i="14"/>
  <c r="O87" i="14"/>
  <c r="Q5" i="14"/>
  <c r="W5" i="14"/>
  <c r="S9" i="14"/>
  <c r="AU19" i="12"/>
  <c r="AU24" i="12"/>
  <c r="AU8" i="12"/>
  <c r="T8" i="14"/>
  <c r="AU22" i="10"/>
  <c r="Z7" i="14"/>
  <c r="AU20" i="12"/>
  <c r="AU30" i="12"/>
  <c r="U6" i="14"/>
  <c r="O55" i="11"/>
  <c r="AU8" i="11"/>
  <c r="AU26" i="10"/>
  <c r="AU20" i="10"/>
  <c r="O57" i="10"/>
  <c r="AU11" i="10"/>
  <c r="Q6" i="14"/>
  <c r="R6" i="14"/>
  <c r="T6" i="14"/>
  <c r="O56" i="11"/>
  <c r="AU17" i="10"/>
  <c r="AU9" i="12"/>
  <c r="AU28" i="10"/>
  <c r="AU28" i="12"/>
  <c r="AU26" i="12"/>
  <c r="AU12" i="11"/>
  <c r="O86" i="14"/>
  <c r="AU10" i="10"/>
  <c r="AU27" i="10"/>
  <c r="Y6" i="14"/>
  <c r="V6" i="14"/>
  <c r="X6" i="14"/>
  <c r="AU19" i="11"/>
  <c r="AU15" i="12"/>
  <c r="AU30" i="11"/>
  <c r="AU16" i="12"/>
  <c r="O53" i="10"/>
  <c r="AU19" i="10"/>
  <c r="O56" i="10"/>
  <c r="U5" i="14"/>
  <c r="X5" i="14"/>
  <c r="AU25" i="10"/>
  <c r="V9" i="14"/>
  <c r="Y9" i="14"/>
  <c r="AU24" i="10"/>
  <c r="AU8" i="10"/>
  <c r="W8" i="14"/>
  <c r="P8" i="14"/>
  <c r="AU10" i="12"/>
  <c r="R7" i="14"/>
  <c r="U7" i="14"/>
  <c r="AU18" i="11"/>
  <c r="AU11" i="12"/>
  <c r="AU16" i="11"/>
  <c r="T9" i="14"/>
  <c r="Q9" i="14"/>
  <c r="W9" i="14"/>
  <c r="Q8" i="14"/>
  <c r="Z8" i="14"/>
  <c r="AU23" i="10"/>
  <c r="AU21" i="10"/>
  <c r="P7" i="14"/>
  <c r="S7" i="14"/>
  <c r="AU17" i="12"/>
  <c r="Y7" i="14"/>
  <c r="AU22" i="11"/>
  <c r="AU21" i="12"/>
  <c r="AU29" i="10"/>
  <c r="AU29" i="12"/>
  <c r="D25" i="9"/>
  <c r="E18" i="9"/>
  <c r="H15" i="9"/>
  <c r="C81" i="10"/>
  <c r="C81" i="11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63" i="17"/>
  <c r="A67" i="17"/>
  <c r="A71" i="17"/>
  <c r="A75" i="17"/>
  <c r="A79" i="17"/>
  <c r="A83" i="17"/>
  <c r="A87" i="17"/>
  <c r="A91" i="17"/>
  <c r="A95" i="17"/>
  <c r="A99" i="17"/>
  <c r="A103" i="17"/>
  <c r="A107" i="17"/>
  <c r="A111" i="17"/>
  <c r="A115" i="17"/>
  <c r="A119" i="17"/>
  <c r="A123" i="17"/>
  <c r="A127" i="17"/>
  <c r="A131" i="17"/>
  <c r="A135" i="17"/>
  <c r="A139" i="17"/>
  <c r="A143" i="17"/>
  <c r="A147" i="17"/>
  <c r="A151" i="17"/>
  <c r="A155" i="17"/>
  <c r="A159" i="17"/>
  <c r="A163" i="17"/>
  <c r="A167" i="17"/>
  <c r="A171" i="17"/>
  <c r="A175" i="17"/>
  <c r="A179" i="17"/>
  <c r="A183" i="17"/>
  <c r="A187" i="17"/>
  <c r="A191" i="17"/>
  <c r="A195" i="17"/>
  <c r="A199" i="17"/>
  <c r="A203" i="17"/>
  <c r="A207" i="17"/>
  <c r="A211" i="17"/>
  <c r="A215" i="17"/>
  <c r="A219" i="17"/>
  <c r="A223" i="17"/>
  <c r="A227" i="17"/>
  <c r="A231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12" i="17"/>
  <c r="A20" i="17"/>
  <c r="A28" i="17"/>
  <c r="A36" i="17"/>
  <c r="A44" i="17"/>
  <c r="A52" i="17"/>
  <c r="A60" i="17"/>
  <c r="A68" i="17"/>
  <c r="A76" i="17"/>
  <c r="A84" i="17"/>
  <c r="A92" i="17"/>
  <c r="A100" i="17"/>
  <c r="A108" i="17"/>
  <c r="A116" i="17"/>
  <c r="A124" i="17"/>
  <c r="A132" i="17"/>
  <c r="A140" i="17"/>
  <c r="A148" i="17"/>
  <c r="A156" i="17"/>
  <c r="A164" i="17"/>
  <c r="A172" i="17"/>
  <c r="A180" i="17"/>
  <c r="A188" i="17"/>
  <c r="A196" i="17"/>
  <c r="A204" i="17"/>
  <c r="A212" i="17"/>
  <c r="A220" i="17"/>
  <c r="A228" i="17"/>
  <c r="A235" i="17"/>
  <c r="A240" i="17"/>
  <c r="A246" i="17"/>
  <c r="A251" i="17"/>
  <c r="A256" i="17"/>
  <c r="A262" i="17"/>
  <c r="A267" i="17"/>
  <c r="A272" i="17"/>
  <c r="A278" i="17"/>
  <c r="A283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8" i="17"/>
  <c r="A16" i="17"/>
  <c r="A24" i="17"/>
  <c r="A32" i="17"/>
  <c r="A40" i="17"/>
  <c r="A48" i="17"/>
  <c r="A56" i="17"/>
  <c r="A64" i="17"/>
  <c r="A72" i="17"/>
  <c r="A80" i="17"/>
  <c r="A88" i="17"/>
  <c r="A96" i="17"/>
  <c r="A104" i="17"/>
  <c r="A112" i="17"/>
  <c r="A120" i="17"/>
  <c r="A128" i="17"/>
  <c r="A136" i="17"/>
  <c r="A144" i="17"/>
  <c r="A152" i="17"/>
  <c r="A160" i="17"/>
  <c r="A168" i="17"/>
  <c r="A176" i="17"/>
  <c r="A184" i="17"/>
  <c r="A192" i="17"/>
  <c r="A200" i="17"/>
  <c r="A208" i="17"/>
  <c r="A216" i="17"/>
  <c r="A224" i="17"/>
  <c r="A232" i="17"/>
  <c r="A238" i="17"/>
  <c r="A243" i="17"/>
  <c r="A248" i="17"/>
  <c r="A254" i="17"/>
  <c r="A259" i="17"/>
  <c r="A264" i="17"/>
  <c r="A270" i="17"/>
  <c r="A275" i="17"/>
  <c r="A280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14" i="17"/>
  <c r="A30" i="17"/>
  <c r="A46" i="17"/>
  <c r="A62" i="17"/>
  <c r="A78" i="17"/>
  <c r="A94" i="17"/>
  <c r="A110" i="17"/>
  <c r="A126" i="17"/>
  <c r="A142" i="17"/>
  <c r="A158" i="17"/>
  <c r="A174" i="17"/>
  <c r="A190" i="17"/>
  <c r="A206" i="17"/>
  <c r="A222" i="17"/>
  <c r="A236" i="17"/>
  <c r="A247" i="17"/>
  <c r="A258" i="17"/>
  <c r="A268" i="17"/>
  <c r="A279" i="17"/>
  <c r="A289" i="17"/>
  <c r="A297" i="17"/>
  <c r="A305" i="17"/>
  <c r="A313" i="17"/>
  <c r="A321" i="17"/>
  <c r="A329" i="17"/>
  <c r="A337" i="17"/>
  <c r="A345" i="17"/>
  <c r="A353" i="17"/>
  <c r="A361" i="17"/>
  <c r="A369" i="17"/>
  <c r="A377" i="17"/>
  <c r="A385" i="17"/>
  <c r="A393" i="17"/>
  <c r="A401" i="17"/>
  <c r="A409" i="17"/>
  <c r="A417" i="17"/>
  <c r="A425" i="17"/>
  <c r="A433" i="17"/>
  <c r="A441" i="17"/>
  <c r="A449" i="17"/>
  <c r="A457" i="17"/>
  <c r="A465" i="17"/>
  <c r="A473" i="17"/>
  <c r="A481" i="17"/>
  <c r="A489" i="17"/>
  <c r="A497" i="17"/>
  <c r="A505" i="17"/>
  <c r="A513" i="17"/>
  <c r="A521" i="17"/>
  <c r="A529" i="17"/>
  <c r="A537" i="17"/>
  <c r="A545" i="17"/>
  <c r="A553" i="17"/>
  <c r="A561" i="17"/>
  <c r="A569" i="17"/>
  <c r="A577" i="17"/>
  <c r="A585" i="17"/>
  <c r="A593" i="17"/>
  <c r="A601" i="17"/>
  <c r="A609" i="17"/>
  <c r="A617" i="17"/>
  <c r="A625" i="17"/>
  <c r="A633" i="17"/>
  <c r="A641" i="17"/>
  <c r="A649" i="17"/>
  <c r="A657" i="17"/>
  <c r="A665" i="17"/>
  <c r="A18" i="17"/>
  <c r="A34" i="17"/>
  <c r="A50" i="17"/>
  <c r="A66" i="17"/>
  <c r="A82" i="17"/>
  <c r="A98" i="17"/>
  <c r="A114" i="17"/>
  <c r="A130" i="17"/>
  <c r="A146" i="17"/>
  <c r="A162" i="17"/>
  <c r="A178" i="17"/>
  <c r="A194" i="17"/>
  <c r="A210" i="17"/>
  <c r="A226" i="17"/>
  <c r="A239" i="17"/>
  <c r="A250" i="17"/>
  <c r="A260" i="17"/>
  <c r="A271" i="17"/>
  <c r="A282" i="17"/>
  <c r="A291" i="17"/>
  <c r="A299" i="17"/>
  <c r="A307" i="17"/>
  <c r="A315" i="17"/>
  <c r="A323" i="17"/>
  <c r="A331" i="17"/>
  <c r="A339" i="17"/>
  <c r="A347" i="17"/>
  <c r="A355" i="17"/>
  <c r="A363" i="17"/>
  <c r="A371" i="17"/>
  <c r="A379" i="17"/>
  <c r="A387" i="17"/>
  <c r="A395" i="17"/>
  <c r="A403" i="17"/>
  <c r="A411" i="17"/>
  <c r="A419" i="17"/>
  <c r="A427" i="17"/>
  <c r="A435" i="17"/>
  <c r="A443" i="17"/>
  <c r="A451" i="17"/>
  <c r="A459" i="17"/>
  <c r="A467" i="17"/>
  <c r="A475" i="17"/>
  <c r="A483" i="17"/>
  <c r="A491" i="17"/>
  <c r="A499" i="17"/>
  <c r="A507" i="17"/>
  <c r="A515" i="17"/>
  <c r="A523" i="17"/>
  <c r="A531" i="17"/>
  <c r="A539" i="17"/>
  <c r="A547" i="17"/>
  <c r="A555" i="17"/>
  <c r="A563" i="17"/>
  <c r="A571" i="17"/>
  <c r="A579" i="17"/>
  <c r="A587" i="17"/>
  <c r="A595" i="17"/>
  <c r="A603" i="17"/>
  <c r="A611" i="17"/>
  <c r="A619" i="17"/>
  <c r="A627" i="17"/>
  <c r="A635" i="17"/>
  <c r="A643" i="17"/>
  <c r="A651" i="17"/>
  <c r="A659" i="17"/>
  <c r="A667" i="17"/>
  <c r="A6" i="17"/>
  <c r="A22" i="17"/>
  <c r="A38" i="17"/>
  <c r="A54" i="17"/>
  <c r="A70" i="17"/>
  <c r="A86" i="17"/>
  <c r="A102" i="17"/>
  <c r="A118" i="17"/>
  <c r="A134" i="17"/>
  <c r="A150" i="17"/>
  <c r="A166" i="17"/>
  <c r="A182" i="17"/>
  <c r="A198" i="17"/>
  <c r="A214" i="17"/>
  <c r="A230" i="17"/>
  <c r="A242" i="17"/>
  <c r="A252" i="17"/>
  <c r="A263" i="17"/>
  <c r="A274" i="17"/>
  <c r="A284" i="17"/>
  <c r="A293" i="17"/>
  <c r="A301" i="17"/>
  <c r="A309" i="17"/>
  <c r="A317" i="17"/>
  <c r="A325" i="17"/>
  <c r="A333" i="17"/>
  <c r="A341" i="17"/>
  <c r="A349" i="17"/>
  <c r="A357" i="17"/>
  <c r="A365" i="17"/>
  <c r="A373" i="17"/>
  <c r="A381" i="17"/>
  <c r="A389" i="17"/>
  <c r="A397" i="17"/>
  <c r="A405" i="17"/>
  <c r="A413" i="17"/>
  <c r="A421" i="17"/>
  <c r="A429" i="17"/>
  <c r="A437" i="17"/>
  <c r="A445" i="17"/>
  <c r="A453" i="17"/>
  <c r="A461" i="17"/>
  <c r="A469" i="17"/>
  <c r="A477" i="17"/>
  <c r="A485" i="17"/>
  <c r="A493" i="17"/>
  <c r="A501" i="17"/>
  <c r="A509" i="17"/>
  <c r="A517" i="17"/>
  <c r="A525" i="17"/>
  <c r="A533" i="17"/>
  <c r="A541" i="17"/>
  <c r="A549" i="17"/>
  <c r="A557" i="17"/>
  <c r="A565" i="17"/>
  <c r="A573" i="17"/>
  <c r="A581" i="17"/>
  <c r="A589" i="17"/>
  <c r="A597" i="17"/>
  <c r="A605" i="17"/>
  <c r="A613" i="17"/>
  <c r="A621" i="17"/>
  <c r="A629" i="17"/>
  <c r="A637" i="17"/>
  <c r="A645" i="17"/>
  <c r="A653" i="17"/>
  <c r="A661" i="17"/>
  <c r="A669" i="17"/>
  <c r="A10" i="17"/>
  <c r="A26" i="17"/>
  <c r="A42" i="17"/>
  <c r="A58" i="17"/>
  <c r="A74" i="17"/>
  <c r="A90" i="17"/>
  <c r="A106" i="17"/>
  <c r="A122" i="17"/>
  <c r="A138" i="17"/>
  <c r="A154" i="17"/>
  <c r="A170" i="17"/>
  <c r="A186" i="17"/>
  <c r="A202" i="17"/>
  <c r="A218" i="17"/>
  <c r="A234" i="17"/>
  <c r="A244" i="17"/>
  <c r="A255" i="17"/>
  <c r="A266" i="17"/>
  <c r="A276" i="17"/>
  <c r="A287" i="17"/>
  <c r="A295" i="17"/>
  <c r="A303" i="17"/>
  <c r="A311" i="17"/>
  <c r="A319" i="17"/>
  <c r="A327" i="17"/>
  <c r="A335" i="17"/>
  <c r="A343" i="17"/>
  <c r="A351" i="17"/>
  <c r="A359" i="17"/>
  <c r="A367" i="17"/>
  <c r="A375" i="17"/>
  <c r="A383" i="17"/>
  <c r="A391" i="17"/>
  <c r="A399" i="17"/>
  <c r="A407" i="17"/>
  <c r="A415" i="17"/>
  <c r="A423" i="17"/>
  <c r="A431" i="17"/>
  <c r="A439" i="17"/>
  <c r="A447" i="17"/>
  <c r="A455" i="17"/>
  <c r="A463" i="17"/>
  <c r="A471" i="17"/>
  <c r="A479" i="17"/>
  <c r="A487" i="17"/>
  <c r="A495" i="17"/>
  <c r="A503" i="17"/>
  <c r="A511" i="17"/>
  <c r="A519" i="17"/>
  <c r="A527" i="17"/>
  <c r="A535" i="17"/>
  <c r="A543" i="17"/>
  <c r="A551" i="17"/>
  <c r="A559" i="17"/>
  <c r="A567" i="17"/>
  <c r="A575" i="17"/>
  <c r="A583" i="17"/>
  <c r="A591" i="17"/>
  <c r="A599" i="17"/>
  <c r="A607" i="17"/>
  <c r="A615" i="17"/>
  <c r="A623" i="17"/>
  <c r="A631" i="17"/>
  <c r="A639" i="17"/>
  <c r="A647" i="17"/>
  <c r="A655" i="17"/>
  <c r="A663" i="17"/>
  <c r="A671" i="17"/>
  <c r="C81" i="12"/>
  <c r="Y15" i="14" l="1"/>
  <c r="W17" i="14"/>
  <c r="Q17" i="14"/>
  <c r="P16" i="14"/>
  <c r="Y17" i="14"/>
  <c r="U13" i="14"/>
  <c r="X14" i="14"/>
  <c r="W13" i="14"/>
  <c r="Q15" i="14"/>
  <c r="V16" i="14"/>
  <c r="Z17" i="14"/>
  <c r="T13" i="14"/>
  <c r="W15" i="14"/>
  <c r="P13" i="14"/>
  <c r="T15" i="14"/>
  <c r="S15" i="14"/>
  <c r="Z16" i="14"/>
  <c r="T17" i="14"/>
  <c r="U15" i="14"/>
  <c r="W16" i="14"/>
  <c r="V17" i="14"/>
  <c r="V14" i="14"/>
  <c r="T14" i="14"/>
  <c r="Z15" i="14"/>
  <c r="Q13" i="14"/>
  <c r="X15" i="14"/>
  <c r="U16" i="14"/>
  <c r="P17" i="14"/>
  <c r="S14" i="14"/>
  <c r="V15" i="14"/>
  <c r="S16" i="14"/>
  <c r="Y13" i="14"/>
  <c r="P14" i="14"/>
  <c r="X13" i="14"/>
  <c r="Q14" i="14"/>
  <c r="T16" i="14"/>
  <c r="S17" i="14"/>
  <c r="Z14" i="14"/>
  <c r="U17" i="14"/>
  <c r="Z13" i="14"/>
  <c r="R16" i="14"/>
  <c r="R17" i="14"/>
  <c r="V13" i="14"/>
  <c r="R13" i="14"/>
  <c r="P15" i="14"/>
  <c r="Q16" i="14"/>
  <c r="R15" i="14"/>
  <c r="Y14" i="14"/>
  <c r="R14" i="14"/>
  <c r="U14" i="14"/>
  <c r="S13" i="14"/>
  <c r="X16" i="14"/>
  <c r="X17" i="14"/>
  <c r="W14" i="14"/>
  <c r="Y16" i="14"/>
  <c r="W30" i="14" l="1"/>
  <c r="W22" i="14"/>
  <c r="U22" i="14"/>
  <c r="U30" i="14"/>
  <c r="Y22" i="14"/>
  <c r="Y30" i="14"/>
  <c r="R29" i="14"/>
  <c r="R21" i="14"/>
  <c r="Z29" i="14"/>
  <c r="Z21" i="14"/>
  <c r="T32" i="14"/>
  <c r="T24" i="14"/>
  <c r="Y29" i="14"/>
  <c r="Y21" i="14"/>
  <c r="P25" i="14"/>
  <c r="P33" i="14"/>
  <c r="Z23" i="14"/>
  <c r="Z31" i="14"/>
  <c r="W32" i="14"/>
  <c r="W24" i="14"/>
  <c r="S31" i="14"/>
  <c r="S23" i="14"/>
  <c r="T29" i="14"/>
  <c r="T21" i="14"/>
  <c r="W29" i="14"/>
  <c r="W21" i="14"/>
  <c r="P32" i="14"/>
  <c r="P24" i="14"/>
  <c r="X25" i="14"/>
  <c r="X33" i="14"/>
  <c r="S29" i="14"/>
  <c r="S21" i="14"/>
  <c r="R31" i="14"/>
  <c r="R23" i="14"/>
  <c r="P31" i="14"/>
  <c r="P23" i="14"/>
  <c r="V29" i="14"/>
  <c r="V21" i="14"/>
  <c r="R32" i="14"/>
  <c r="R24" i="14"/>
  <c r="U33" i="14"/>
  <c r="U25" i="14"/>
  <c r="Q22" i="14"/>
  <c r="Q30" i="14"/>
  <c r="P30" i="14"/>
  <c r="P22" i="14"/>
  <c r="S24" i="14"/>
  <c r="S32" i="14"/>
  <c r="S30" i="14"/>
  <c r="S22" i="14"/>
  <c r="U32" i="14"/>
  <c r="U24" i="14"/>
  <c r="Q21" i="14"/>
  <c r="Q29" i="14"/>
  <c r="T30" i="14"/>
  <c r="T22" i="14"/>
  <c r="V33" i="14"/>
  <c r="V25" i="14"/>
  <c r="U31" i="14"/>
  <c r="U23" i="14"/>
  <c r="Z32" i="14"/>
  <c r="Z24" i="14"/>
  <c r="T31" i="14"/>
  <c r="T23" i="14"/>
  <c r="W31" i="14"/>
  <c r="W23" i="14"/>
  <c r="Z33" i="14"/>
  <c r="Z25" i="14"/>
  <c r="Q31" i="14"/>
  <c r="Q23" i="14"/>
  <c r="X30" i="14"/>
  <c r="X22" i="14"/>
  <c r="Y33" i="14"/>
  <c r="Y25" i="14"/>
  <c r="Q33" i="14"/>
  <c r="Q25" i="14"/>
  <c r="Y31" i="14"/>
  <c r="Y23" i="14"/>
  <c r="X32" i="14"/>
  <c r="X24" i="14"/>
  <c r="Q32" i="14"/>
  <c r="Q24" i="14"/>
  <c r="R33" i="14"/>
  <c r="R25" i="14"/>
  <c r="Z30" i="14"/>
  <c r="Z22" i="14"/>
  <c r="X29" i="14"/>
  <c r="X21" i="14"/>
  <c r="V23" i="14"/>
  <c r="V31" i="14"/>
  <c r="X31" i="14"/>
  <c r="X23" i="14"/>
  <c r="V30" i="14"/>
  <c r="V22" i="14"/>
  <c r="T25" i="14"/>
  <c r="T33" i="14"/>
  <c r="P21" i="14"/>
  <c r="P29" i="14"/>
  <c r="V32" i="14"/>
  <c r="V24" i="14"/>
  <c r="U21" i="14"/>
  <c r="U29" i="14"/>
  <c r="W33" i="14"/>
  <c r="W25" i="14"/>
  <c r="Y32" i="14"/>
  <c r="Y24" i="14"/>
  <c r="R30" i="14"/>
  <c r="R22" i="14"/>
  <c r="S33" i="14"/>
  <c r="S25" i="14"/>
  <c r="K23" i="14"/>
  <c r="P4" i="9" a="1"/>
  <c r="T4" i="9"/>
  <c r="T12" i="9"/>
  <c r="T20" i="9"/>
  <c r="T28" i="9"/>
  <c r="T36" i="9"/>
  <c r="T44" i="9"/>
  <c r="T52" i="9"/>
  <c r="T60" i="9"/>
  <c r="T68" i="9"/>
  <c r="Z4" i="9"/>
  <c r="Z12" i="9"/>
  <c r="Z20" i="9"/>
  <c r="Z28" i="9"/>
  <c r="Z36" i="9"/>
  <c r="Z44" i="9"/>
  <c r="Z52" i="9"/>
  <c r="Z60" i="9"/>
  <c r="Z68" i="9"/>
  <c r="R4" i="9"/>
  <c r="R12" i="9"/>
  <c r="R20" i="9"/>
  <c r="R28" i="9"/>
  <c r="R36" i="9"/>
  <c r="R44" i="9"/>
  <c r="R52" i="9"/>
  <c r="R60" i="9"/>
  <c r="R68" i="9"/>
  <c r="X4" i="9"/>
  <c r="X12" i="9"/>
  <c r="X20" i="9"/>
  <c r="X28" i="9"/>
  <c r="X36" i="9"/>
  <c r="X44" i="9"/>
  <c r="X52" i="9"/>
  <c r="X60" i="9"/>
  <c r="X68" i="9"/>
  <c r="P4" i="9"/>
  <c r="P12" i="9"/>
  <c r="P20" i="9"/>
  <c r="P28" i="9"/>
  <c r="P36" i="9"/>
  <c r="P44" i="9"/>
  <c r="P52" i="9"/>
  <c r="P60" i="9"/>
  <c r="P68" i="9"/>
  <c r="D2" i="16" a="1"/>
  <c r="D21" i="16"/>
  <c r="D13" i="16"/>
  <c r="S4" i="9"/>
  <c r="D5" i="16"/>
  <c r="D19" i="16"/>
  <c r="Y4" i="9"/>
  <c r="D11" i="16"/>
  <c r="Q4" i="9"/>
  <c r="D3" i="16"/>
  <c r="D17" i="16"/>
  <c r="W4" i="9"/>
  <c r="D9" i="16"/>
  <c r="D15" i="16"/>
  <c r="U4" i="9"/>
  <c r="D7" i="16"/>
  <c r="D20" i="16"/>
  <c r="D16" i="16"/>
  <c r="D12" i="16"/>
  <c r="V4" i="9"/>
  <c r="D8" i="16"/>
  <c r="D4" i="16"/>
  <c r="D22" i="16"/>
  <c r="D18" i="16"/>
  <c r="D14" i="16"/>
  <c r="D10" i="16"/>
  <c r="D6" i="16"/>
  <c r="D2" i="16"/>
  <c r="E1" i="16" a="1"/>
  <c r="J1" i="16"/>
  <c r="P1" i="16"/>
  <c r="H1" i="16"/>
  <c r="N1" i="16"/>
  <c r="F1" i="16"/>
  <c r="L1" i="16"/>
  <c r="Q1" i="16"/>
  <c r="M1" i="16"/>
  <c r="I1" i="16"/>
  <c r="E1" i="16"/>
  <c r="O1" i="16"/>
  <c r="K1" i="16"/>
  <c r="G1" i="16"/>
  <c r="V12" i="9"/>
  <c r="V20" i="9"/>
  <c r="V28" i="9"/>
  <c r="V36" i="9"/>
  <c r="V44" i="9"/>
  <c r="V52" i="9"/>
  <c r="V60" i="9"/>
  <c r="V68" i="9"/>
  <c r="W12" i="9"/>
  <c r="W20" i="9"/>
  <c r="W28" i="9"/>
  <c r="W36" i="9"/>
  <c r="W44" i="9"/>
  <c r="W52" i="9"/>
  <c r="W60" i="9"/>
  <c r="W68" i="9"/>
  <c r="S12" i="9"/>
  <c r="S20" i="9"/>
  <c r="S28" i="9"/>
  <c r="S36" i="9"/>
  <c r="S44" i="9"/>
  <c r="S52" i="9"/>
  <c r="S60" i="9"/>
  <c r="S68" i="9"/>
  <c r="Y12" i="9"/>
  <c r="Y20" i="9"/>
  <c r="Y28" i="9"/>
  <c r="Y36" i="9"/>
  <c r="Y44" i="9"/>
  <c r="Y52" i="9"/>
  <c r="Y60" i="9"/>
  <c r="Y68" i="9"/>
  <c r="U12" i="9"/>
  <c r="U20" i="9"/>
  <c r="U28" i="9"/>
  <c r="U36" i="9"/>
  <c r="U44" i="9"/>
  <c r="U52" i="9"/>
  <c r="U60" i="9"/>
  <c r="U68" i="9"/>
  <c r="Q12" i="9"/>
  <c r="Q20" i="9"/>
  <c r="Q28" i="9"/>
  <c r="Q36" i="9"/>
  <c r="Q44" i="9"/>
  <c r="Q52" i="9"/>
  <c r="Q60" i="9"/>
  <c r="Q68" i="9"/>
  <c r="K22" i="14"/>
  <c r="AH29" i="11" a="1"/>
  <c r="AH29" i="11"/>
  <c r="AJ29" i="11"/>
  <c r="AL29" i="11"/>
  <c r="AI29" i="11"/>
  <c r="AM29" i="11"/>
  <c r="AK29" i="11"/>
  <c r="AH25" i="11" a="1"/>
  <c r="AH25" i="11"/>
  <c r="AJ25" i="11"/>
  <c r="AL25" i="11"/>
  <c r="AI25" i="11"/>
  <c r="AM25" i="11"/>
  <c r="AK25" i="11"/>
  <c r="AH21" i="11" a="1"/>
  <c r="AH21" i="11"/>
  <c r="AJ21" i="11"/>
  <c r="AL21" i="11"/>
  <c r="AI21" i="11"/>
  <c r="AM21" i="11"/>
  <c r="AK21" i="11"/>
  <c r="AH17" i="11" a="1"/>
  <c r="AH17" i="11"/>
  <c r="AJ17" i="11"/>
  <c r="AL17" i="11"/>
  <c r="AI17" i="11"/>
  <c r="AM17" i="11"/>
  <c r="AK17" i="11"/>
  <c r="AH13" i="11" a="1"/>
  <c r="AH13" i="11"/>
  <c r="AJ13" i="11"/>
  <c r="AL13" i="11"/>
  <c r="AI13" i="11"/>
  <c r="AM13" i="11"/>
  <c r="AK13" i="11"/>
  <c r="AH9" i="11" a="1"/>
  <c r="AH9" i="11"/>
  <c r="AJ9" i="11"/>
  <c r="AL9" i="11"/>
  <c r="AI9" i="11"/>
  <c r="AM9" i="11"/>
  <c r="AK9" i="11"/>
  <c r="AH30" i="11" a="1"/>
  <c r="AH30" i="11"/>
  <c r="AK30" i="11"/>
  <c r="AM30" i="11"/>
  <c r="AI30" i="11"/>
  <c r="AL30" i="11"/>
  <c r="AJ30" i="11"/>
  <c r="AH26" i="11" a="1"/>
  <c r="AH26" i="11"/>
  <c r="AK26" i="11"/>
  <c r="AM26" i="11"/>
  <c r="AI26" i="11"/>
  <c r="AL26" i="11"/>
  <c r="AJ26" i="11"/>
  <c r="AH22" i="11" a="1"/>
  <c r="AH22" i="11"/>
  <c r="AK22" i="11"/>
  <c r="AM22" i="11"/>
  <c r="AI22" i="11"/>
  <c r="AL22" i="11"/>
  <c r="AJ22" i="11"/>
  <c r="AH18" i="11" a="1"/>
  <c r="AH18" i="11"/>
  <c r="AK18" i="11"/>
  <c r="AM18" i="11"/>
  <c r="AI18" i="11"/>
  <c r="AL18" i="11"/>
  <c r="AJ18" i="11"/>
  <c r="AH14" i="11" a="1"/>
  <c r="AH14" i="11"/>
  <c r="AK14" i="11"/>
  <c r="AM14" i="11"/>
  <c r="AI14" i="11"/>
  <c r="AL14" i="11"/>
  <c r="AJ14" i="11"/>
  <c r="AH10" i="11" a="1"/>
  <c r="AH10" i="11"/>
  <c r="AK10" i="11"/>
  <c r="AM10" i="11"/>
  <c r="AI10" i="11"/>
  <c r="AL10" i="11"/>
  <c r="AJ10" i="11"/>
  <c r="AH29" i="10" a="1"/>
  <c r="AH29" i="10"/>
  <c r="AM29" i="10"/>
  <c r="AI29" i="10"/>
  <c r="AK29" i="10"/>
  <c r="AL29" i="10"/>
  <c r="AJ29" i="10"/>
  <c r="AH25" i="10" a="1"/>
  <c r="AH25" i="10"/>
  <c r="AM25" i="10"/>
  <c r="AI25" i="10"/>
  <c r="AK25" i="10"/>
  <c r="AL25" i="10"/>
  <c r="AJ25" i="10"/>
  <c r="AH21" i="10" a="1"/>
  <c r="AH21" i="10"/>
  <c r="AM21" i="10"/>
  <c r="AI21" i="10"/>
  <c r="AK21" i="10"/>
  <c r="AL21" i="10"/>
  <c r="AJ21" i="10"/>
  <c r="AH17" i="10" a="1"/>
  <c r="AH17" i="10"/>
  <c r="AM17" i="10"/>
  <c r="AI17" i="10"/>
  <c r="AK17" i="10"/>
  <c r="AL17" i="10"/>
  <c r="AJ17" i="10"/>
  <c r="AH13" i="10" a="1"/>
  <c r="AH13" i="10"/>
  <c r="AM13" i="10"/>
  <c r="AI13" i="10"/>
  <c r="AK13" i="10"/>
  <c r="AL13" i="10"/>
  <c r="AJ13" i="10"/>
  <c r="AH9" i="10" a="1"/>
  <c r="AH9" i="10"/>
  <c r="AM9" i="10"/>
  <c r="AI9" i="10"/>
  <c r="AK9" i="10"/>
  <c r="AL9" i="10"/>
  <c r="AJ9" i="10"/>
  <c r="AH28" i="11" a="1"/>
  <c r="AH28" i="11"/>
  <c r="AI28" i="11"/>
  <c r="AK28" i="11"/>
  <c r="AM28" i="11"/>
  <c r="AJ28" i="11"/>
  <c r="AL28" i="11"/>
  <c r="AH24" i="11" a="1"/>
  <c r="AH24" i="11"/>
  <c r="AI24" i="11"/>
  <c r="AK24" i="11"/>
  <c r="AM24" i="11"/>
  <c r="AJ24" i="11"/>
  <c r="AL24" i="11"/>
  <c r="AH20" i="11" a="1"/>
  <c r="AH20" i="11"/>
  <c r="AI20" i="11"/>
  <c r="AK20" i="11"/>
  <c r="AM20" i="11"/>
  <c r="AJ20" i="11"/>
  <c r="AL20" i="11"/>
  <c r="AH16" i="11" a="1"/>
  <c r="AH16" i="11"/>
  <c r="AI16" i="11"/>
  <c r="AK16" i="11"/>
  <c r="AM16" i="11"/>
  <c r="AJ16" i="11"/>
  <c r="AL16" i="11"/>
  <c r="AH12" i="11" a="1"/>
  <c r="AH12" i="11"/>
  <c r="AI12" i="11"/>
  <c r="AK12" i="11"/>
  <c r="AM12" i="11"/>
  <c r="AJ12" i="11"/>
  <c r="AL12" i="11"/>
  <c r="AH8" i="11" a="1"/>
  <c r="AH8" i="11"/>
  <c r="AI8" i="11"/>
  <c r="AK8" i="11"/>
  <c r="AM8" i="11"/>
  <c r="AJ8" i="11"/>
  <c r="AL8" i="11"/>
  <c r="AH11" i="11" a="1"/>
  <c r="AH11" i="11"/>
  <c r="AJ11" i="11"/>
  <c r="AL11" i="11"/>
  <c r="AK11" i="11"/>
  <c r="AI11" i="11"/>
  <c r="AM11" i="11"/>
  <c r="AH15" i="11" a="1"/>
  <c r="AH15" i="11"/>
  <c r="AJ15" i="11"/>
  <c r="AL15" i="11"/>
  <c r="AK15" i="11"/>
  <c r="AI15" i="11"/>
  <c r="AM15" i="11"/>
  <c r="AH19" i="11" a="1"/>
  <c r="AH19" i="11"/>
  <c r="AJ19" i="11"/>
  <c r="AL19" i="11"/>
  <c r="AK19" i="11"/>
  <c r="AI19" i="11"/>
  <c r="AM19" i="11"/>
  <c r="AH23" i="11" a="1"/>
  <c r="AH23" i="11"/>
  <c r="AJ23" i="11"/>
  <c r="AL23" i="11"/>
  <c r="AK23" i="11"/>
  <c r="AI23" i="11"/>
  <c r="AM23" i="11"/>
  <c r="AH27" i="11" a="1"/>
  <c r="AH27" i="11"/>
  <c r="AJ27" i="11"/>
  <c r="AL27" i="11"/>
  <c r="AK27" i="11"/>
  <c r="AI27" i="11"/>
  <c r="AM27" i="11"/>
  <c r="AH10" i="12" a="1"/>
  <c r="AH10" i="12"/>
  <c r="AJ10" i="12"/>
  <c r="AL10" i="12"/>
  <c r="AI10" i="12"/>
  <c r="AM10" i="12"/>
  <c r="AK10" i="12"/>
  <c r="AH14" i="12" a="1"/>
  <c r="AH14" i="12"/>
  <c r="AJ14" i="12"/>
  <c r="AL14" i="12"/>
  <c r="AI14" i="12"/>
  <c r="AM14" i="12"/>
  <c r="AK14" i="12"/>
  <c r="AH18" i="12" a="1"/>
  <c r="AH18" i="12"/>
  <c r="AJ18" i="12"/>
  <c r="AL18" i="12"/>
  <c r="AI18" i="12"/>
  <c r="AM18" i="12"/>
  <c r="AK18" i="12"/>
  <c r="AH22" i="12" a="1"/>
  <c r="AH22" i="12"/>
  <c r="AJ22" i="12"/>
  <c r="AL22" i="12"/>
  <c r="AI22" i="12"/>
  <c r="AM22" i="12"/>
  <c r="AK22" i="12"/>
  <c r="AH26" i="12" a="1"/>
  <c r="AH26" i="12"/>
  <c r="AJ26" i="12"/>
  <c r="AL26" i="12"/>
  <c r="AI26" i="12"/>
  <c r="AM26" i="12"/>
  <c r="AK26" i="12"/>
  <c r="AH30" i="12" a="1"/>
  <c r="AH30" i="12"/>
  <c r="AJ30" i="12"/>
  <c r="AL30" i="12"/>
  <c r="AI30" i="12"/>
  <c r="AM30" i="12"/>
  <c r="AK30" i="12"/>
  <c r="AH8" i="12" a="1"/>
  <c r="AH8" i="12"/>
  <c r="AH4" i="12"/>
  <c r="AJ8" i="12"/>
  <c r="AL8" i="12"/>
  <c r="AK8" i="12"/>
  <c r="AI8" i="12"/>
  <c r="AM8" i="12"/>
  <c r="AH12" i="12" a="1"/>
  <c r="AH12" i="12"/>
  <c r="AL12" i="12"/>
  <c r="AJ12" i="12"/>
  <c r="AK12" i="12"/>
  <c r="AI12" i="12"/>
  <c r="AM12" i="12"/>
  <c r="AH16" i="12" a="1"/>
  <c r="AH16" i="12"/>
  <c r="AJ16" i="12"/>
  <c r="AL16" i="12"/>
  <c r="AK16" i="12"/>
  <c r="AI16" i="12"/>
  <c r="AM16" i="12"/>
  <c r="AH20" i="12" a="1"/>
  <c r="AH20" i="12"/>
  <c r="AL20" i="12"/>
  <c r="AJ20" i="12"/>
  <c r="AK20" i="12"/>
  <c r="AI20" i="12"/>
  <c r="AM20" i="12"/>
  <c r="AH24" i="12" a="1"/>
  <c r="AH24" i="12"/>
  <c r="AJ24" i="12"/>
  <c r="AL24" i="12"/>
  <c r="AK24" i="12"/>
  <c r="AI24" i="12"/>
  <c r="AM24" i="12"/>
  <c r="AH28" i="12" a="1"/>
  <c r="AH28" i="12"/>
  <c r="AL28" i="12"/>
  <c r="AJ28" i="12"/>
  <c r="AK28" i="12"/>
  <c r="AI28" i="12"/>
  <c r="AM28" i="12"/>
  <c r="AH11" i="10" a="1"/>
  <c r="AH11" i="10"/>
  <c r="AK11" i="10"/>
  <c r="AI11" i="10"/>
  <c r="AM11" i="10"/>
  <c r="AJ11" i="10"/>
  <c r="AL11" i="10"/>
  <c r="AH15" i="10" a="1"/>
  <c r="AH15" i="10"/>
  <c r="AI15" i="10"/>
  <c r="AK15" i="10"/>
  <c r="AM15" i="10"/>
  <c r="AJ15" i="10"/>
  <c r="AL15" i="10"/>
  <c r="AH19" i="10" a="1"/>
  <c r="AH19" i="10"/>
  <c r="AI19" i="10"/>
  <c r="AK19" i="10"/>
  <c r="AM19" i="10"/>
  <c r="AJ19" i="10"/>
  <c r="AL19" i="10"/>
  <c r="AH23" i="10" a="1"/>
  <c r="AH23" i="10"/>
  <c r="AI23" i="10"/>
  <c r="AK23" i="10"/>
  <c r="AM23" i="10"/>
  <c r="AJ23" i="10"/>
  <c r="AL23" i="10"/>
  <c r="AH27" i="10" a="1"/>
  <c r="AH27" i="10"/>
  <c r="AI27" i="10"/>
  <c r="AK27" i="10"/>
  <c r="AM27" i="10"/>
  <c r="AJ27" i="10"/>
  <c r="AL27" i="10"/>
  <c r="AH8" i="10" a="1"/>
  <c r="AH8" i="10"/>
  <c r="AJ8" i="10"/>
  <c r="AL8" i="10"/>
  <c r="AI8" i="10"/>
  <c r="AM8" i="10"/>
  <c r="AK8" i="10"/>
  <c r="AH12" i="10" a="1"/>
  <c r="AH12" i="10"/>
  <c r="AJ12" i="10"/>
  <c r="AL12" i="10"/>
  <c r="AI12" i="10"/>
  <c r="AM12" i="10"/>
  <c r="AK12" i="10"/>
  <c r="AH16" i="10" a="1"/>
  <c r="AH16" i="10"/>
  <c r="AJ16" i="10"/>
  <c r="AL16" i="10"/>
  <c r="AI16" i="10"/>
  <c r="AM16" i="10"/>
  <c r="AK16" i="10"/>
  <c r="AH20" i="10" a="1"/>
  <c r="AH20" i="10"/>
  <c r="AJ20" i="10"/>
  <c r="AL20" i="10"/>
  <c r="AI20" i="10"/>
  <c r="AM20" i="10"/>
  <c r="AK20" i="10"/>
  <c r="AH24" i="10" a="1"/>
  <c r="AH24" i="10"/>
  <c r="AJ24" i="10"/>
  <c r="AL24" i="10"/>
  <c r="AI24" i="10"/>
  <c r="AM24" i="10"/>
  <c r="AK24" i="10"/>
  <c r="AH28" i="10" a="1"/>
  <c r="AH28" i="10"/>
  <c r="AJ28" i="10"/>
  <c r="AL28" i="10"/>
  <c r="AI28" i="10"/>
  <c r="AM28" i="10"/>
  <c r="AK28" i="10"/>
  <c r="AH10" i="10" a="1"/>
  <c r="AH10" i="10"/>
  <c r="AL10" i="10"/>
  <c r="AJ10" i="10"/>
  <c r="AK10" i="10"/>
  <c r="AI10" i="10"/>
  <c r="AM10" i="10"/>
  <c r="AH14" i="10" a="1"/>
  <c r="AH14" i="10"/>
  <c r="AL14" i="10"/>
  <c r="AJ14" i="10"/>
  <c r="AK14" i="10"/>
  <c r="AI14" i="10"/>
  <c r="AM14" i="10"/>
  <c r="AH18" i="10" a="1"/>
  <c r="AH18" i="10"/>
  <c r="AL18" i="10"/>
  <c r="AJ18" i="10"/>
  <c r="AK18" i="10"/>
  <c r="AI18" i="10"/>
  <c r="AM18" i="10"/>
  <c r="AH22" i="10" a="1"/>
  <c r="AH22" i="10"/>
  <c r="AL22" i="10"/>
  <c r="AJ22" i="10"/>
  <c r="AK22" i="10"/>
  <c r="AI22" i="10"/>
  <c r="AM22" i="10"/>
  <c r="AH26" i="10" a="1"/>
  <c r="AH26" i="10"/>
  <c r="AL26" i="10"/>
  <c r="AJ26" i="10"/>
  <c r="AK26" i="10"/>
  <c r="AI26" i="10"/>
  <c r="AM26" i="10"/>
  <c r="AH30" i="10" a="1"/>
  <c r="AH30" i="10"/>
  <c r="AL30" i="10"/>
  <c r="AJ30" i="10"/>
  <c r="AK30" i="10"/>
  <c r="AI30" i="10"/>
  <c r="AM30" i="10"/>
  <c r="V71" i="9"/>
  <c r="Y71" i="9"/>
  <c r="Q71" i="9"/>
  <c r="S71" i="9"/>
  <c r="R71" i="9"/>
  <c r="W71" i="9"/>
  <c r="U71" i="9"/>
  <c r="Z71" i="9"/>
  <c r="P71" i="9"/>
  <c r="T71" i="9"/>
  <c r="X71" i="9"/>
  <c r="R69" i="9"/>
  <c r="U69" i="9"/>
  <c r="W69" i="9"/>
  <c r="Z69" i="9"/>
  <c r="S69" i="9"/>
  <c r="Y69" i="9"/>
  <c r="Q69" i="9"/>
  <c r="V69" i="9"/>
  <c r="P69" i="9"/>
  <c r="T69" i="9"/>
  <c r="X69" i="9"/>
  <c r="Z73" i="9"/>
  <c r="R73" i="9"/>
  <c r="U73" i="9"/>
  <c r="W73" i="9"/>
  <c r="Q73" i="9"/>
  <c r="V73" i="9"/>
  <c r="S73" i="9"/>
  <c r="Y73" i="9"/>
  <c r="P73" i="9"/>
  <c r="T73" i="9"/>
  <c r="X73" i="9"/>
  <c r="Y70" i="9"/>
  <c r="Q70" i="9"/>
  <c r="T70" i="9"/>
  <c r="W70" i="9"/>
  <c r="P70" i="9"/>
  <c r="U70" i="9"/>
  <c r="S70" i="9"/>
  <c r="X70" i="9"/>
  <c r="R70" i="9"/>
  <c r="V70" i="9"/>
  <c r="Z70" i="9"/>
  <c r="S72" i="9"/>
  <c r="U72" i="9"/>
  <c r="X72" i="9"/>
  <c r="P72" i="9"/>
  <c r="T72" i="9"/>
  <c r="Y72" i="9"/>
  <c r="Q72" i="9"/>
  <c r="W72" i="9"/>
  <c r="R72" i="9"/>
  <c r="V72" i="9"/>
  <c r="Z72" i="9"/>
  <c r="V9" i="9"/>
  <c r="P9" i="9"/>
  <c r="Q9" i="9"/>
  <c r="V7" i="9"/>
  <c r="P7" i="9"/>
  <c r="V5" i="9"/>
  <c r="P5" i="9"/>
  <c r="Q5" i="9"/>
  <c r="T8" i="9"/>
  <c r="R8" i="9"/>
  <c r="W8" i="9"/>
  <c r="T6" i="9"/>
  <c r="R6" i="9"/>
  <c r="S6" i="9"/>
  <c r="S9" i="9"/>
  <c r="R9" i="9"/>
  <c r="S5" i="9"/>
  <c r="R5" i="9"/>
  <c r="Y6" i="9"/>
  <c r="V6" i="9"/>
  <c r="S7" i="9"/>
  <c r="Q7" i="9"/>
  <c r="Y8" i="9"/>
  <c r="S8" i="9"/>
  <c r="AH19" i="12" a="1"/>
  <c r="AH19" i="12"/>
  <c r="AM19" i="12"/>
  <c r="AI19" i="12"/>
  <c r="AK19" i="12"/>
  <c r="AL19" i="12"/>
  <c r="AJ19" i="12"/>
  <c r="AH25" i="12" a="1"/>
  <c r="AH25" i="12"/>
  <c r="AI25" i="12"/>
  <c r="AK25" i="12"/>
  <c r="AM25" i="12"/>
  <c r="AJ25" i="12"/>
  <c r="AL25" i="12"/>
  <c r="AH9" i="12" a="1"/>
  <c r="AH9" i="12"/>
  <c r="AI9" i="12"/>
  <c r="AK9" i="12"/>
  <c r="AM9" i="12"/>
  <c r="AJ9" i="12"/>
  <c r="AL9" i="12"/>
  <c r="Z7" i="9"/>
  <c r="X8" i="9"/>
  <c r="X7" i="9"/>
  <c r="X5" i="9"/>
  <c r="Z8" i="9"/>
  <c r="U8" i="9"/>
  <c r="Z6" i="9"/>
  <c r="Q6" i="9"/>
  <c r="Y9" i="9"/>
  <c r="T9" i="9"/>
  <c r="Y5" i="9"/>
  <c r="T5" i="9"/>
  <c r="Y7" i="9"/>
  <c r="R7" i="9"/>
  <c r="T7" i="9"/>
  <c r="Q8" i="9"/>
  <c r="P8" i="9"/>
  <c r="AH27" i="12" a="1"/>
  <c r="AH27" i="12"/>
  <c r="AM27" i="12"/>
  <c r="AI27" i="12"/>
  <c r="AK27" i="12"/>
  <c r="AL27" i="12"/>
  <c r="AJ27" i="12"/>
  <c r="AH17" i="12" a="1"/>
  <c r="AH17" i="12"/>
  <c r="AI17" i="12"/>
  <c r="AK17" i="12"/>
  <c r="AM17" i="12"/>
  <c r="AJ17" i="12"/>
  <c r="AL17" i="12"/>
  <c r="W7" i="9"/>
  <c r="Z5" i="9"/>
  <c r="V8" i="9"/>
  <c r="X6" i="9"/>
  <c r="U6" i="9"/>
  <c r="W9" i="9"/>
  <c r="U9" i="9"/>
  <c r="Z9" i="9"/>
  <c r="W5" i="9"/>
  <c r="U5" i="9"/>
  <c r="U7" i="9"/>
  <c r="AH23" i="12" a="1"/>
  <c r="AH23" i="12"/>
  <c r="AI23" i="12"/>
  <c r="AK23" i="12"/>
  <c r="AM23" i="12"/>
  <c r="AL23" i="12"/>
  <c r="AJ23" i="12"/>
  <c r="AH13" i="12" a="1"/>
  <c r="AH13" i="12"/>
  <c r="AK13" i="12"/>
  <c r="AM13" i="12"/>
  <c r="AI13" i="12"/>
  <c r="AJ13" i="12"/>
  <c r="AL13" i="12"/>
  <c r="P6" i="9"/>
  <c r="W6" i="9"/>
  <c r="X9" i="9"/>
  <c r="AH15" i="12" a="1"/>
  <c r="AH15" i="12"/>
  <c r="AI15" i="12"/>
  <c r="AK15" i="12"/>
  <c r="AM15" i="12"/>
  <c r="AL15" i="12"/>
  <c r="AJ15" i="12"/>
  <c r="AH21" i="12" a="1"/>
  <c r="AH21" i="12"/>
  <c r="AK21" i="12"/>
  <c r="AM21" i="12"/>
  <c r="AI21" i="12"/>
  <c r="AJ21" i="12"/>
  <c r="AL21" i="12"/>
  <c r="AH11" i="12" a="1"/>
  <c r="AH11" i="12"/>
  <c r="AM11" i="12"/>
  <c r="AI11" i="12"/>
  <c r="AK11" i="12"/>
  <c r="AL11" i="12"/>
  <c r="AJ11" i="12"/>
  <c r="AH29" i="12" a="1"/>
  <c r="AH29" i="12"/>
  <c r="AK29" i="12"/>
  <c r="AM29" i="12"/>
  <c r="AI29" i="12"/>
  <c r="AJ29" i="12"/>
  <c r="AL29" i="12"/>
  <c r="P17" i="9"/>
  <c r="P25" i="9"/>
  <c r="S25" i="9"/>
  <c r="S17" i="9"/>
  <c r="U25" i="9"/>
  <c r="U17" i="9"/>
  <c r="X14" i="9"/>
  <c r="X22" i="9"/>
  <c r="S14" i="9"/>
  <c r="S22" i="9"/>
  <c r="U13" i="9"/>
  <c r="U21" i="9"/>
  <c r="T21" i="9"/>
  <c r="T13" i="9"/>
  <c r="P21" i="9"/>
  <c r="P13" i="9"/>
  <c r="V17" i="9"/>
  <c r="V25" i="9"/>
  <c r="W25" i="9"/>
  <c r="W17" i="9"/>
  <c r="T14" i="9"/>
  <c r="T22" i="9"/>
  <c r="Q14" i="9"/>
  <c r="Q22" i="9"/>
  <c r="S13" i="9"/>
  <c r="S21" i="9"/>
  <c r="V21" i="9"/>
  <c r="V13" i="9"/>
  <c r="Y23" i="9"/>
  <c r="Y15" i="9"/>
  <c r="T15" i="9"/>
  <c r="T23" i="9"/>
  <c r="P15" i="9"/>
  <c r="P23" i="9"/>
  <c r="R24" i="9"/>
  <c r="R16" i="9"/>
  <c r="Y16" i="9"/>
  <c r="Y24" i="9"/>
  <c r="S16" i="9"/>
  <c r="S24" i="9"/>
  <c r="U23" i="9"/>
  <c r="U15" i="9"/>
  <c r="Z15" i="9"/>
  <c r="Z23" i="9"/>
  <c r="X24" i="9"/>
  <c r="X16" i="9"/>
  <c r="Q16" i="9"/>
  <c r="Q24" i="9"/>
  <c r="Z24" i="9"/>
  <c r="Z16" i="9"/>
  <c r="T24" i="9"/>
  <c r="T16" i="9"/>
  <c r="W16" i="9"/>
  <c r="W24" i="9"/>
  <c r="Q25" i="9"/>
  <c r="Q17" i="9"/>
  <c r="R14" i="9"/>
  <c r="R22" i="9"/>
  <c r="Y14" i="9"/>
  <c r="Y22" i="9"/>
  <c r="S23" i="9"/>
  <c r="S15" i="9"/>
  <c r="V15" i="9"/>
  <c r="V23" i="9"/>
  <c r="V24" i="9"/>
  <c r="V16" i="9"/>
  <c r="X17" i="9"/>
  <c r="X25" i="9"/>
  <c r="R17" i="9"/>
  <c r="R25" i="9"/>
  <c r="Z14" i="9"/>
  <c r="Z22" i="9"/>
  <c r="P14" i="9"/>
  <c r="P22" i="9"/>
  <c r="W22" i="9"/>
  <c r="W14" i="9"/>
  <c r="Y13" i="9"/>
  <c r="Y21" i="9"/>
  <c r="Z21" i="9"/>
  <c r="Z13" i="9"/>
  <c r="W13" i="9"/>
  <c r="W21" i="9"/>
  <c r="X15" i="9"/>
  <c r="X23" i="9"/>
  <c r="P24" i="9"/>
  <c r="P16" i="9"/>
  <c r="T17" i="9"/>
  <c r="T25" i="9"/>
  <c r="Y25" i="9"/>
  <c r="Y17" i="9"/>
  <c r="V14" i="9"/>
  <c r="V22" i="9"/>
  <c r="U22" i="9"/>
  <c r="U14" i="9"/>
  <c r="Q13" i="9"/>
  <c r="Q21" i="9"/>
  <c r="R21" i="9"/>
  <c r="R13" i="9"/>
  <c r="W23" i="9"/>
  <c r="W15" i="9"/>
  <c r="Q23" i="9"/>
  <c r="Q15" i="9"/>
  <c r="R15" i="9"/>
  <c r="R23" i="9"/>
  <c r="Z17" i="9"/>
  <c r="Z25" i="9"/>
  <c r="X21" i="9"/>
  <c r="X13" i="9"/>
  <c r="U16" i="9"/>
  <c r="U24" i="9"/>
  <c r="C67" i="11"/>
  <c r="C86" i="11"/>
  <c r="C67" i="10"/>
  <c r="C86" i="10"/>
  <c r="C33" i="12"/>
  <c r="W78" i="14"/>
  <c r="U78" i="14"/>
  <c r="Q80" i="14"/>
  <c r="Z77" i="14"/>
  <c r="T80" i="14"/>
  <c r="Y77" i="14"/>
  <c r="P81" i="14"/>
  <c r="Z79" i="14"/>
  <c r="W80" i="14"/>
  <c r="S79" i="14"/>
  <c r="T77" i="14"/>
  <c r="W77" i="14"/>
  <c r="U77" i="14"/>
  <c r="W81" i="14"/>
  <c r="X80" i="14"/>
  <c r="Y78" i="14"/>
  <c r="R77" i="14"/>
  <c r="R81" i="14"/>
  <c r="Z78" i="14"/>
  <c r="X77" i="14"/>
  <c r="V79" i="14"/>
  <c r="X79" i="14"/>
  <c r="V78" i="14"/>
  <c r="T81" i="14"/>
  <c r="P77" i="14"/>
  <c r="V80" i="14"/>
  <c r="P80" i="14"/>
  <c r="Y80" i="14"/>
  <c r="X81" i="14"/>
  <c r="S77" i="14"/>
  <c r="R78" i="14"/>
  <c r="R79" i="14"/>
  <c r="P79" i="14"/>
  <c r="V77" i="14"/>
  <c r="R80" i="14"/>
  <c r="U81" i="14"/>
  <c r="S81" i="14"/>
  <c r="Q78" i="14"/>
  <c r="P78" i="14"/>
  <c r="S80" i="14"/>
  <c r="S78" i="14"/>
  <c r="U80" i="14"/>
  <c r="Q77" i="14"/>
  <c r="T78" i="14"/>
  <c r="V81" i="14"/>
  <c r="U79" i="14"/>
  <c r="Z80" i="14"/>
  <c r="T79" i="14"/>
  <c r="W79" i="14"/>
  <c r="Z81" i="14"/>
  <c r="Q79" i="14"/>
  <c r="X78" i="14"/>
  <c r="Y81" i="14"/>
  <c r="Q81" i="14"/>
  <c r="Y79" i="14"/>
  <c r="C32" i="10"/>
  <c r="C80" i="10"/>
  <c r="C88" i="10"/>
  <c r="C90" i="10"/>
  <c r="C94" i="10"/>
  <c r="C95" i="10"/>
  <c r="D20" i="14"/>
  <c r="D33" i="11"/>
  <c r="C80" i="11"/>
  <c r="C88" i="11"/>
  <c r="C90" i="11"/>
  <c r="C94" i="11"/>
  <c r="C95" i="11"/>
  <c r="D24" i="9"/>
  <c r="D21" i="14"/>
  <c r="K22" i="9"/>
  <c r="D23" i="9"/>
  <c r="D27" i="9"/>
  <c r="D38" i="9"/>
  <c r="P29" i="9"/>
  <c r="P26" i="9"/>
  <c r="X31" i="9"/>
  <c r="X47" i="9"/>
  <c r="W31" i="9"/>
  <c r="W47" i="9"/>
  <c r="R30" i="9"/>
  <c r="R46" i="9"/>
  <c r="P30" i="9"/>
  <c r="P46" i="9"/>
  <c r="W30" i="9"/>
  <c r="W46" i="9"/>
  <c r="K23" i="9"/>
  <c r="Z41" i="9"/>
  <c r="Z57" i="9"/>
  <c r="Z30" i="9"/>
  <c r="Z46" i="9"/>
  <c r="X30" i="9"/>
  <c r="X46" i="9"/>
  <c r="Q30" i="9"/>
  <c r="Q46" i="9"/>
  <c r="S41" i="9"/>
  <c r="S57" i="9"/>
  <c r="X41" i="9"/>
  <c r="X57" i="9"/>
  <c r="U32" i="9"/>
  <c r="U48" i="9"/>
  <c r="U30" i="9"/>
  <c r="U46" i="9"/>
  <c r="X29" i="9"/>
  <c r="X45" i="9"/>
  <c r="V29" i="9"/>
  <c r="V45" i="9"/>
  <c r="X33" i="9"/>
  <c r="X49" i="9"/>
  <c r="V33" i="9"/>
  <c r="V49" i="9"/>
  <c r="Y38" i="9"/>
  <c r="Y54" i="9"/>
  <c r="Y75" i="9"/>
  <c r="W38" i="9"/>
  <c r="W54" i="9"/>
  <c r="W75" i="9"/>
  <c r="P38" i="9"/>
  <c r="P54" i="9"/>
  <c r="P75" i="9"/>
  <c r="S40" i="9"/>
  <c r="S56" i="9"/>
  <c r="P40" i="9"/>
  <c r="P56" i="9"/>
  <c r="W37" i="9"/>
  <c r="W53" i="9"/>
  <c r="U37" i="9"/>
  <c r="U53" i="9"/>
  <c r="R37" i="9"/>
  <c r="R53" i="9"/>
  <c r="U39" i="9"/>
  <c r="U55" i="9"/>
  <c r="Y39" i="9"/>
  <c r="Y55" i="9"/>
  <c r="R39" i="9"/>
  <c r="R55" i="9"/>
  <c r="W41" i="9"/>
  <c r="W57" i="9"/>
  <c r="U41" i="9"/>
  <c r="U57" i="9"/>
  <c r="R41" i="9"/>
  <c r="R57" i="9"/>
  <c r="V32" i="9"/>
  <c r="V48" i="9"/>
  <c r="Z32" i="9"/>
  <c r="Z48" i="9"/>
  <c r="W32" i="9"/>
  <c r="W48" i="9"/>
  <c r="U31" i="9"/>
  <c r="U47" i="9"/>
  <c r="Z29" i="9"/>
  <c r="Z45" i="9"/>
  <c r="U29" i="9"/>
  <c r="U45" i="9"/>
  <c r="W29" i="9"/>
  <c r="W45" i="9"/>
  <c r="Z33" i="9"/>
  <c r="Z49" i="9"/>
  <c r="U33" i="9"/>
  <c r="U49" i="9"/>
  <c r="W33" i="9"/>
  <c r="W49" i="9"/>
  <c r="U38" i="9"/>
  <c r="U54" i="9"/>
  <c r="U75" i="9"/>
  <c r="V38" i="9"/>
  <c r="V54" i="9"/>
  <c r="V75" i="9"/>
  <c r="X38" i="9"/>
  <c r="X54" i="9"/>
  <c r="X75" i="9"/>
  <c r="Q40" i="9"/>
  <c r="Q56" i="9"/>
  <c r="V40" i="9"/>
  <c r="V56" i="9"/>
  <c r="X40" i="9"/>
  <c r="X56" i="9"/>
  <c r="Y37" i="9"/>
  <c r="Y53" i="9"/>
  <c r="T37" i="9"/>
  <c r="T53" i="9"/>
  <c r="Z37" i="9"/>
  <c r="Z53" i="9"/>
  <c r="W39" i="9"/>
  <c r="W55" i="9"/>
  <c r="T39" i="9"/>
  <c r="T55" i="9"/>
  <c r="Z39" i="9"/>
  <c r="Z55" i="9"/>
  <c r="Y41" i="9"/>
  <c r="Y57" i="9"/>
  <c r="T41" i="9"/>
  <c r="T57" i="9"/>
  <c r="P32" i="9"/>
  <c r="P48" i="9"/>
  <c r="T32" i="9"/>
  <c r="T48" i="9"/>
  <c r="Q32" i="9"/>
  <c r="Q48" i="9"/>
  <c r="T31" i="9"/>
  <c r="T47" i="9"/>
  <c r="R31" i="9"/>
  <c r="R47" i="9"/>
  <c r="Y31" i="9"/>
  <c r="Y47" i="9"/>
  <c r="P45" i="9"/>
  <c r="T29" i="9"/>
  <c r="T45" i="9"/>
  <c r="Y29" i="9"/>
  <c r="Y45" i="9"/>
  <c r="P33" i="9"/>
  <c r="P49" i="9"/>
  <c r="T33" i="9"/>
  <c r="T49" i="9"/>
  <c r="Y33" i="9"/>
  <c r="Y49" i="9"/>
  <c r="Q38" i="9"/>
  <c r="Q54" i="9"/>
  <c r="Q75" i="9"/>
  <c r="Z38" i="9"/>
  <c r="Z54" i="9"/>
  <c r="Z75" i="9"/>
  <c r="U40" i="9"/>
  <c r="U56" i="9"/>
  <c r="Y40" i="9"/>
  <c r="Y56" i="9"/>
  <c r="Z40" i="9"/>
  <c r="Z56" i="9"/>
  <c r="S37" i="9"/>
  <c r="S53" i="9"/>
  <c r="X37" i="9"/>
  <c r="X53" i="9"/>
  <c r="S39" i="9"/>
  <c r="S55" i="9"/>
  <c r="Q39" i="9"/>
  <c r="Q55" i="9"/>
  <c r="X39" i="9"/>
  <c r="X55" i="9"/>
  <c r="X32" i="9"/>
  <c r="X48" i="9"/>
  <c r="V31" i="9"/>
  <c r="V47" i="9"/>
  <c r="Z31" i="9"/>
  <c r="Z47" i="9"/>
  <c r="T30" i="9"/>
  <c r="T46" i="9"/>
  <c r="B5" i="17" a="1"/>
  <c r="B6" i="17"/>
  <c r="B2" i="17"/>
  <c r="F6" i="17"/>
  <c r="D7" i="17"/>
  <c r="B8" i="17"/>
  <c r="F8" i="17"/>
  <c r="D9" i="17"/>
  <c r="B10" i="17"/>
  <c r="F10" i="17"/>
  <c r="D11" i="17"/>
  <c r="B12" i="17"/>
  <c r="F12" i="17"/>
  <c r="D13" i="17"/>
  <c r="B14" i="17"/>
  <c r="F14" i="17"/>
  <c r="D15" i="17"/>
  <c r="B16" i="17"/>
  <c r="F16" i="17"/>
  <c r="D17" i="17"/>
  <c r="B18" i="17"/>
  <c r="F18" i="17"/>
  <c r="D19" i="17"/>
  <c r="B20" i="17"/>
  <c r="F20" i="17"/>
  <c r="D21" i="17"/>
  <c r="B22" i="17"/>
  <c r="F22" i="17"/>
  <c r="D23" i="17"/>
  <c r="B24" i="17"/>
  <c r="F24" i="17"/>
  <c r="D25" i="17"/>
  <c r="B26" i="17"/>
  <c r="F26" i="17"/>
  <c r="D27" i="17"/>
  <c r="B28" i="17"/>
  <c r="F28" i="17"/>
  <c r="D29" i="17"/>
  <c r="B30" i="17"/>
  <c r="F30" i="17"/>
  <c r="D31" i="17"/>
  <c r="B32" i="17"/>
  <c r="F32" i="17"/>
  <c r="D33" i="17"/>
  <c r="B34" i="17"/>
  <c r="F34" i="17"/>
  <c r="D35" i="17"/>
  <c r="B36" i="17"/>
  <c r="F36" i="17"/>
  <c r="D37" i="17"/>
  <c r="B38" i="17"/>
  <c r="F38" i="17"/>
  <c r="D39" i="17"/>
  <c r="B40" i="17"/>
  <c r="F40" i="17"/>
  <c r="D41" i="17"/>
  <c r="B42" i="17"/>
  <c r="F42" i="17"/>
  <c r="D43" i="17"/>
  <c r="B44" i="17"/>
  <c r="F44" i="17"/>
  <c r="D45" i="17"/>
  <c r="B46" i="17"/>
  <c r="F46" i="17"/>
  <c r="D47" i="17"/>
  <c r="B48" i="17"/>
  <c r="F48" i="17"/>
  <c r="D49" i="17"/>
  <c r="B50" i="17"/>
  <c r="F50" i="17"/>
  <c r="D51" i="17"/>
  <c r="B52" i="17"/>
  <c r="F52" i="17"/>
  <c r="D53" i="17"/>
  <c r="B54" i="17"/>
  <c r="F54" i="17"/>
  <c r="D55" i="17"/>
  <c r="B56" i="17"/>
  <c r="F56" i="17"/>
  <c r="D57" i="17"/>
  <c r="B5" i="17"/>
  <c r="F5" i="17"/>
  <c r="D6" i="17"/>
  <c r="B7" i="17"/>
  <c r="F7" i="17"/>
  <c r="D8" i="17"/>
  <c r="B9" i="17"/>
  <c r="F9" i="17"/>
  <c r="D10" i="17"/>
  <c r="B11" i="17"/>
  <c r="F11" i="17"/>
  <c r="D12" i="17"/>
  <c r="B13" i="17"/>
  <c r="F13" i="17"/>
  <c r="D14" i="17"/>
  <c r="B15" i="17"/>
  <c r="F15" i="17"/>
  <c r="D16" i="17"/>
  <c r="B17" i="17"/>
  <c r="F17" i="17"/>
  <c r="D18" i="17"/>
  <c r="B19" i="17"/>
  <c r="F19" i="17"/>
  <c r="D20" i="17"/>
  <c r="B21" i="17"/>
  <c r="F21" i="17"/>
  <c r="D22" i="17"/>
  <c r="B23" i="17"/>
  <c r="F23" i="17"/>
  <c r="D24" i="17"/>
  <c r="B25" i="17"/>
  <c r="F25" i="17"/>
  <c r="D26" i="17"/>
  <c r="B27" i="17"/>
  <c r="F27" i="17"/>
  <c r="D28" i="17"/>
  <c r="B29" i="17"/>
  <c r="F29" i="17"/>
  <c r="D30" i="17"/>
  <c r="B31" i="17"/>
  <c r="F31" i="17"/>
  <c r="D32" i="17"/>
  <c r="B33" i="17"/>
  <c r="F33" i="17"/>
  <c r="D34" i="17"/>
  <c r="B35" i="17"/>
  <c r="F35" i="17"/>
  <c r="D36" i="17"/>
  <c r="B37" i="17"/>
  <c r="F37" i="17"/>
  <c r="D38" i="17"/>
  <c r="B39" i="17"/>
  <c r="F39" i="17"/>
  <c r="D40" i="17"/>
  <c r="B41" i="17"/>
  <c r="F41" i="17"/>
  <c r="D42" i="17"/>
  <c r="B43" i="17"/>
  <c r="F43" i="17"/>
  <c r="D44" i="17"/>
  <c r="B45" i="17"/>
  <c r="F45" i="17"/>
  <c r="D46" i="17"/>
  <c r="B47" i="17"/>
  <c r="F47" i="17"/>
  <c r="D48" i="17"/>
  <c r="B49" i="17"/>
  <c r="F49" i="17"/>
  <c r="D50" i="17"/>
  <c r="B51" i="17"/>
  <c r="F51" i="17"/>
  <c r="D52" i="17"/>
  <c r="B53" i="17"/>
  <c r="F53" i="17"/>
  <c r="D54" i="17"/>
  <c r="B55" i="17"/>
  <c r="F55" i="17"/>
  <c r="D56" i="17"/>
  <c r="B57" i="17"/>
  <c r="F57" i="17"/>
  <c r="E5" i="17"/>
  <c r="G6" i="17"/>
  <c r="C8" i="17"/>
  <c r="E9" i="17"/>
  <c r="G10" i="17"/>
  <c r="C12" i="17"/>
  <c r="E13" i="17"/>
  <c r="G14" i="17"/>
  <c r="C16" i="17"/>
  <c r="E17" i="17"/>
  <c r="G18" i="17"/>
  <c r="C20" i="17"/>
  <c r="E21" i="17"/>
  <c r="G22" i="17"/>
  <c r="C24" i="17"/>
  <c r="E25" i="17"/>
  <c r="G26" i="17"/>
  <c r="C28" i="17"/>
  <c r="E29" i="17"/>
  <c r="G30" i="17"/>
  <c r="C32" i="17"/>
  <c r="E33" i="17"/>
  <c r="G34" i="17"/>
  <c r="C36" i="17"/>
  <c r="E37" i="17"/>
  <c r="G38" i="17"/>
  <c r="C40" i="17"/>
  <c r="E41" i="17"/>
  <c r="G42" i="17"/>
  <c r="C44" i="17"/>
  <c r="E45" i="17"/>
  <c r="G46" i="17"/>
  <c r="C48" i="17"/>
  <c r="E49" i="17"/>
  <c r="G50" i="17"/>
  <c r="C52" i="17"/>
  <c r="E53" i="17"/>
  <c r="G54" i="17"/>
  <c r="C56" i="17"/>
  <c r="E57" i="17"/>
  <c r="D58" i="17"/>
  <c r="B59" i="17"/>
  <c r="F59" i="17"/>
  <c r="D60" i="17"/>
  <c r="B61" i="17"/>
  <c r="F61" i="17"/>
  <c r="D62" i="17"/>
  <c r="B63" i="17"/>
  <c r="F63" i="17"/>
  <c r="D64" i="17"/>
  <c r="B65" i="17"/>
  <c r="F65" i="17"/>
  <c r="D66" i="17"/>
  <c r="B67" i="17"/>
  <c r="F67" i="17"/>
  <c r="D68" i="17"/>
  <c r="B69" i="17"/>
  <c r="F69" i="17"/>
  <c r="D70" i="17"/>
  <c r="B71" i="17"/>
  <c r="F71" i="17"/>
  <c r="D72" i="17"/>
  <c r="B73" i="17"/>
  <c r="F73" i="17"/>
  <c r="D74" i="17"/>
  <c r="B75" i="17"/>
  <c r="F75" i="17"/>
  <c r="D76" i="17"/>
  <c r="B77" i="17"/>
  <c r="F77" i="17"/>
  <c r="D78" i="17"/>
  <c r="B79" i="17"/>
  <c r="C6" i="17"/>
  <c r="E7" i="17"/>
  <c r="G8" i="17"/>
  <c r="C10" i="17"/>
  <c r="E11" i="17"/>
  <c r="G12" i="17"/>
  <c r="C14" i="17"/>
  <c r="E15" i="17"/>
  <c r="G16" i="17"/>
  <c r="C18" i="17"/>
  <c r="E19" i="17"/>
  <c r="G20" i="17"/>
  <c r="C22" i="17"/>
  <c r="E23" i="17"/>
  <c r="G24" i="17"/>
  <c r="C26" i="17"/>
  <c r="E27" i="17"/>
  <c r="G28" i="17"/>
  <c r="C30" i="17"/>
  <c r="E31" i="17"/>
  <c r="G32" i="17"/>
  <c r="C34" i="17"/>
  <c r="E35" i="17"/>
  <c r="G36" i="17"/>
  <c r="C38" i="17"/>
  <c r="E39" i="17"/>
  <c r="G40" i="17"/>
  <c r="C42" i="17"/>
  <c r="E43" i="17"/>
  <c r="G44" i="17"/>
  <c r="C46" i="17"/>
  <c r="E47" i="17"/>
  <c r="G48" i="17"/>
  <c r="C50" i="17"/>
  <c r="E51" i="17"/>
  <c r="G52" i="17"/>
  <c r="C54" i="17"/>
  <c r="E55" i="17"/>
  <c r="G56" i="17"/>
  <c r="B58" i="17"/>
  <c r="F58" i="17"/>
  <c r="D59" i="17"/>
  <c r="B60" i="17"/>
  <c r="F60" i="17"/>
  <c r="D61" i="17"/>
  <c r="B62" i="17"/>
  <c r="F62" i="17"/>
  <c r="D63" i="17"/>
  <c r="B64" i="17"/>
  <c r="F64" i="17"/>
  <c r="D65" i="17"/>
  <c r="B66" i="17"/>
  <c r="F66" i="17"/>
  <c r="D67" i="17"/>
  <c r="B68" i="17"/>
  <c r="F68" i="17"/>
  <c r="D69" i="17"/>
  <c r="B70" i="17"/>
  <c r="F70" i="17"/>
  <c r="D71" i="17"/>
  <c r="B72" i="17"/>
  <c r="F72" i="17"/>
  <c r="D73" i="17"/>
  <c r="B74" i="17"/>
  <c r="F74" i="17"/>
  <c r="D75" i="17"/>
  <c r="B76" i="17"/>
  <c r="F76" i="17"/>
  <c r="D77" i="17"/>
  <c r="B78" i="17"/>
  <c r="F78" i="17"/>
  <c r="D79" i="17"/>
  <c r="B80" i="17"/>
  <c r="F80" i="17"/>
  <c r="D81" i="17"/>
  <c r="B82" i="17"/>
  <c r="F82" i="17"/>
  <c r="D83" i="17"/>
  <c r="B84" i="17"/>
  <c r="F84" i="17"/>
  <c r="D85" i="17"/>
  <c r="B86" i="17"/>
  <c r="F86" i="17"/>
  <c r="D87" i="17"/>
  <c r="B88" i="17"/>
  <c r="F88" i="17"/>
  <c r="D89" i="17"/>
  <c r="B90" i="17"/>
  <c r="F90" i="17"/>
  <c r="D91" i="17"/>
  <c r="B92" i="17"/>
  <c r="F92" i="17"/>
  <c r="D93" i="17"/>
  <c r="B94" i="17"/>
  <c r="F94" i="17"/>
  <c r="D95" i="17"/>
  <c r="B96" i="17"/>
  <c r="F96" i="17"/>
  <c r="D97" i="17"/>
  <c r="B98" i="17"/>
  <c r="F98" i="17"/>
  <c r="D99" i="17"/>
  <c r="B100" i="17"/>
  <c r="F100" i="17"/>
  <c r="D101" i="17"/>
  <c r="B102" i="17"/>
  <c r="F102" i="17"/>
  <c r="D103" i="17"/>
  <c r="B104" i="17"/>
  <c r="F104" i="17"/>
  <c r="D105" i="17"/>
  <c r="B106" i="17"/>
  <c r="F106" i="17"/>
  <c r="D107" i="17"/>
  <c r="B108" i="17"/>
  <c r="F108" i="17"/>
  <c r="D109" i="17"/>
  <c r="B110" i="17"/>
  <c r="F110" i="17"/>
  <c r="D111" i="17"/>
  <c r="B112" i="17"/>
  <c r="F112" i="17"/>
  <c r="D113" i="17"/>
  <c r="B114" i="17"/>
  <c r="F114" i="17"/>
  <c r="G5" i="17"/>
  <c r="E8" i="17"/>
  <c r="C11" i="17"/>
  <c r="G13" i="17"/>
  <c r="E16" i="17"/>
  <c r="C19" i="17"/>
  <c r="G21" i="17"/>
  <c r="E24" i="17"/>
  <c r="C27" i="17"/>
  <c r="G29" i="17"/>
  <c r="E32" i="17"/>
  <c r="C35" i="17"/>
  <c r="G37" i="17"/>
  <c r="E40" i="17"/>
  <c r="C43" i="17"/>
  <c r="G45" i="17"/>
  <c r="E48" i="17"/>
  <c r="C51" i="17"/>
  <c r="G53" i="17"/>
  <c r="E56" i="17"/>
  <c r="E58" i="17"/>
  <c r="G59" i="17"/>
  <c r="C61" i="17"/>
  <c r="E62" i="17"/>
  <c r="G63" i="17"/>
  <c r="C65" i="17"/>
  <c r="E66" i="17"/>
  <c r="G67" i="17"/>
  <c r="C69" i="17"/>
  <c r="E70" i="17"/>
  <c r="G71" i="17"/>
  <c r="C73" i="17"/>
  <c r="E74" i="17"/>
  <c r="G75" i="17"/>
  <c r="C77" i="17"/>
  <c r="E78" i="17"/>
  <c r="F79" i="17"/>
  <c r="E80" i="17"/>
  <c r="E81" i="17"/>
  <c r="D82" i="17"/>
  <c r="C83" i="17"/>
  <c r="C84" i="17"/>
  <c r="B85" i="17"/>
  <c r="G85" i="17"/>
  <c r="G86" i="17"/>
  <c r="F87" i="17"/>
  <c r="E88" i="17"/>
  <c r="E89" i="17"/>
  <c r="D90" i="17"/>
  <c r="C91" i="17"/>
  <c r="C92" i="17"/>
  <c r="B93" i="17"/>
  <c r="G93" i="17"/>
  <c r="G94" i="17"/>
  <c r="F95" i="17"/>
  <c r="E96" i="17"/>
  <c r="E97" i="17"/>
  <c r="D98" i="17"/>
  <c r="C99" i="17"/>
  <c r="C100" i="17"/>
  <c r="B101" i="17"/>
  <c r="G101" i="17"/>
  <c r="G102" i="17"/>
  <c r="F103" i="17"/>
  <c r="E104" i="17"/>
  <c r="E105" i="17"/>
  <c r="D106" i="17"/>
  <c r="C107" i="17"/>
  <c r="C108" i="17"/>
  <c r="B109" i="17"/>
  <c r="G109" i="17"/>
  <c r="G110" i="17"/>
  <c r="F111" i="17"/>
  <c r="E112" i="17"/>
  <c r="E113" i="17"/>
  <c r="D114" i="17"/>
  <c r="C115" i="17"/>
  <c r="G115" i="17"/>
  <c r="E116" i="17"/>
  <c r="C117" i="17"/>
  <c r="G117" i="17"/>
  <c r="E118" i="17"/>
  <c r="C119" i="17"/>
  <c r="G119" i="17"/>
  <c r="E120" i="17"/>
  <c r="C121" i="17"/>
  <c r="G121" i="17"/>
  <c r="E122" i="17"/>
  <c r="C123" i="17"/>
  <c r="G123" i="17"/>
  <c r="E124" i="17"/>
  <c r="C125" i="17"/>
  <c r="G125" i="17"/>
  <c r="E126" i="17"/>
  <c r="C127" i="17"/>
  <c r="G127" i="17"/>
  <c r="E128" i="17"/>
  <c r="C129" i="17"/>
  <c r="G129" i="17"/>
  <c r="E130" i="17"/>
  <c r="C131" i="17"/>
  <c r="G131" i="17"/>
  <c r="E132" i="17"/>
  <c r="C133" i="17"/>
  <c r="G133" i="17"/>
  <c r="E134" i="17"/>
  <c r="C135" i="17"/>
  <c r="G135" i="17"/>
  <c r="E136" i="17"/>
  <c r="C137" i="17"/>
  <c r="G137" i="17"/>
  <c r="E138" i="17"/>
  <c r="C139" i="17"/>
  <c r="G139" i="17"/>
  <c r="E140" i="17"/>
  <c r="C141" i="17"/>
  <c r="G141" i="17"/>
  <c r="E142" i="17"/>
  <c r="C143" i="17"/>
  <c r="G143" i="17"/>
  <c r="E144" i="17"/>
  <c r="C145" i="17"/>
  <c r="G145" i="17"/>
  <c r="E146" i="17"/>
  <c r="C147" i="17"/>
  <c r="G147" i="17"/>
  <c r="E148" i="17"/>
  <c r="C149" i="17"/>
  <c r="G149" i="17"/>
  <c r="E150" i="17"/>
  <c r="C151" i="17"/>
  <c r="G151" i="17"/>
  <c r="E152" i="17"/>
  <c r="C153" i="17"/>
  <c r="G153" i="17"/>
  <c r="E154" i="17"/>
  <c r="C155" i="17"/>
  <c r="G155" i="17"/>
  <c r="E156" i="17"/>
  <c r="C157" i="17"/>
  <c r="G157" i="17"/>
  <c r="E158" i="17"/>
  <c r="C159" i="17"/>
  <c r="G159" i="17"/>
  <c r="E160" i="17"/>
  <c r="C161" i="17"/>
  <c r="G161" i="17"/>
  <c r="E162" i="17"/>
  <c r="C163" i="17"/>
  <c r="G163" i="17"/>
  <c r="E164" i="17"/>
  <c r="C165" i="17"/>
  <c r="G165" i="17"/>
  <c r="E166" i="17"/>
  <c r="C167" i="17"/>
  <c r="G167" i="17"/>
  <c r="E168" i="17"/>
  <c r="C169" i="17"/>
  <c r="G169" i="17"/>
  <c r="E170" i="17"/>
  <c r="C171" i="17"/>
  <c r="G171" i="17"/>
  <c r="E172" i="17"/>
  <c r="C173" i="17"/>
  <c r="G173" i="17"/>
  <c r="E174" i="17"/>
  <c r="C175" i="17"/>
  <c r="G175" i="17"/>
  <c r="E176" i="17"/>
  <c r="C177" i="17"/>
  <c r="G177" i="17"/>
  <c r="E178" i="17"/>
  <c r="C179" i="17"/>
  <c r="G179" i="17"/>
  <c r="E180" i="17"/>
  <c r="C181" i="17"/>
  <c r="G181" i="17"/>
  <c r="E182" i="17"/>
  <c r="C183" i="17"/>
  <c r="G183" i="17"/>
  <c r="E184" i="17"/>
  <c r="C185" i="17"/>
  <c r="G185" i="17"/>
  <c r="E186" i="17"/>
  <c r="C187" i="17"/>
  <c r="G187" i="17"/>
  <c r="E188" i="17"/>
  <c r="C189" i="17"/>
  <c r="G189" i="17"/>
  <c r="E190" i="17"/>
  <c r="C191" i="17"/>
  <c r="G191" i="17"/>
  <c r="E192" i="17"/>
  <c r="C193" i="17"/>
  <c r="G193" i="17"/>
  <c r="E194" i="17"/>
  <c r="C195" i="17"/>
  <c r="G195" i="17"/>
  <c r="E196" i="17"/>
  <c r="C197" i="17"/>
  <c r="G197" i="17"/>
  <c r="E198" i="17"/>
  <c r="C199" i="17"/>
  <c r="G199" i="17"/>
  <c r="E200" i="17"/>
  <c r="C201" i="17"/>
  <c r="G201" i="17"/>
  <c r="E202" i="17"/>
  <c r="C203" i="17"/>
  <c r="G203" i="17"/>
  <c r="E204" i="17"/>
  <c r="C205" i="17"/>
  <c r="G205" i="17"/>
  <c r="E206" i="17"/>
  <c r="C207" i="17"/>
  <c r="G207" i="17"/>
  <c r="E208" i="17"/>
  <c r="C209" i="17"/>
  <c r="G209" i="17"/>
  <c r="E210" i="17"/>
  <c r="C211" i="17"/>
  <c r="G211" i="17"/>
  <c r="E212" i="17"/>
  <c r="C213" i="17"/>
  <c r="G213" i="17"/>
  <c r="E214" i="17"/>
  <c r="C215" i="17"/>
  <c r="G215" i="17"/>
  <c r="E216" i="17"/>
  <c r="C217" i="17"/>
  <c r="G217" i="17"/>
  <c r="E218" i="17"/>
  <c r="C219" i="17"/>
  <c r="G219" i="17"/>
  <c r="E220" i="17"/>
  <c r="C221" i="17"/>
  <c r="G221" i="17"/>
  <c r="E222" i="17"/>
  <c r="C223" i="17"/>
  <c r="G223" i="17"/>
  <c r="E224" i="17"/>
  <c r="C225" i="17"/>
  <c r="G225" i="17"/>
  <c r="E226" i="17"/>
  <c r="C227" i="17"/>
  <c r="G227" i="17"/>
  <c r="E228" i="17"/>
  <c r="C229" i="17"/>
  <c r="G229" i="17"/>
  <c r="E230" i="17"/>
  <c r="C231" i="17"/>
  <c r="G231" i="17"/>
  <c r="E232" i="17"/>
  <c r="C233" i="17"/>
  <c r="G233" i="17"/>
  <c r="E234" i="17"/>
  <c r="C235" i="17"/>
  <c r="G235" i="17"/>
  <c r="E236" i="17"/>
  <c r="C237" i="17"/>
  <c r="G237" i="17"/>
  <c r="E238" i="17"/>
  <c r="C239" i="17"/>
  <c r="G239" i="17"/>
  <c r="E240" i="17"/>
  <c r="C241" i="17"/>
  <c r="G241" i="17"/>
  <c r="E242" i="17"/>
  <c r="C243" i="17"/>
  <c r="G243" i="17"/>
  <c r="E244" i="17"/>
  <c r="C245" i="17"/>
  <c r="G245" i="17"/>
  <c r="E246" i="17"/>
  <c r="C247" i="17"/>
  <c r="G247" i="17"/>
  <c r="E248" i="17"/>
  <c r="C249" i="17"/>
  <c r="G249" i="17"/>
  <c r="E250" i="17"/>
  <c r="C251" i="17"/>
  <c r="G251" i="17"/>
  <c r="E252" i="17"/>
  <c r="C253" i="17"/>
  <c r="G253" i="17"/>
  <c r="E254" i="17"/>
  <c r="C255" i="17"/>
  <c r="G255" i="17"/>
  <c r="E256" i="17"/>
  <c r="C257" i="17"/>
  <c r="G257" i="17"/>
  <c r="E258" i="17"/>
  <c r="C259" i="17"/>
  <c r="G259" i="17"/>
  <c r="E260" i="17"/>
  <c r="C261" i="17"/>
  <c r="G261" i="17"/>
  <c r="E262" i="17"/>
  <c r="C263" i="17"/>
  <c r="G263" i="17"/>
  <c r="E264" i="17"/>
  <c r="C265" i="17"/>
  <c r="G265" i="17"/>
  <c r="E266" i="17"/>
  <c r="C267" i="17"/>
  <c r="G267" i="17"/>
  <c r="E268" i="17"/>
  <c r="C269" i="17"/>
  <c r="G269" i="17"/>
  <c r="E270" i="17"/>
  <c r="C271" i="17"/>
  <c r="G271" i="17"/>
  <c r="E272" i="17"/>
  <c r="C273" i="17"/>
  <c r="G273" i="17"/>
  <c r="E274" i="17"/>
  <c r="C275" i="17"/>
  <c r="C7" i="17"/>
  <c r="G9" i="17"/>
  <c r="E12" i="17"/>
  <c r="C15" i="17"/>
  <c r="G17" i="17"/>
  <c r="E20" i="17"/>
  <c r="C23" i="17"/>
  <c r="G25" i="17"/>
  <c r="E28" i="17"/>
  <c r="C31" i="17"/>
  <c r="G33" i="17"/>
  <c r="E36" i="17"/>
  <c r="C39" i="17"/>
  <c r="G41" i="17"/>
  <c r="E44" i="17"/>
  <c r="C47" i="17"/>
  <c r="G49" i="17"/>
  <c r="E52" i="17"/>
  <c r="C55" i="17"/>
  <c r="G57" i="17"/>
  <c r="C59" i="17"/>
  <c r="E60" i="17"/>
  <c r="G61" i="17"/>
  <c r="C63" i="17"/>
  <c r="E64" i="17"/>
  <c r="G65" i="17"/>
  <c r="C67" i="17"/>
  <c r="E68" i="17"/>
  <c r="G69" i="17"/>
  <c r="C71" i="17"/>
  <c r="E72" i="17"/>
  <c r="G73" i="17"/>
  <c r="C75" i="17"/>
  <c r="E76" i="17"/>
  <c r="G77" i="17"/>
  <c r="C79" i="17"/>
  <c r="C80" i="17"/>
  <c r="B81" i="17"/>
  <c r="G81" i="17"/>
  <c r="G82" i="17"/>
  <c r="F83" i="17"/>
  <c r="E84" i="17"/>
  <c r="E85" i="17"/>
  <c r="D86" i="17"/>
  <c r="C87" i="17"/>
  <c r="C88" i="17"/>
  <c r="B89" i="17"/>
  <c r="G89" i="17"/>
  <c r="G90" i="17"/>
  <c r="F91" i="17"/>
  <c r="E92" i="17"/>
  <c r="E93" i="17"/>
  <c r="D94" i="17"/>
  <c r="C95" i="17"/>
  <c r="C96" i="17"/>
  <c r="B97" i="17"/>
  <c r="G97" i="17"/>
  <c r="G98" i="17"/>
  <c r="F99" i="17"/>
  <c r="E100" i="17"/>
  <c r="E101" i="17"/>
  <c r="D102" i="17"/>
  <c r="C103" i="17"/>
  <c r="C104" i="17"/>
  <c r="B105" i="17"/>
  <c r="G105" i="17"/>
  <c r="G106" i="17"/>
  <c r="F107" i="17"/>
  <c r="E108" i="17"/>
  <c r="E109" i="17"/>
  <c r="D110" i="17"/>
  <c r="C111" i="17"/>
  <c r="C112" i="17"/>
  <c r="B113" i="17"/>
  <c r="G113" i="17"/>
  <c r="G114" i="17"/>
  <c r="E115" i="17"/>
  <c r="C116" i="17"/>
  <c r="G116" i="17"/>
  <c r="E117" i="17"/>
  <c r="C118" i="17"/>
  <c r="G118" i="17"/>
  <c r="E119" i="17"/>
  <c r="C120" i="17"/>
  <c r="G120" i="17"/>
  <c r="E121" i="17"/>
  <c r="C122" i="17"/>
  <c r="G122" i="17"/>
  <c r="E123" i="17"/>
  <c r="C124" i="17"/>
  <c r="G124" i="17"/>
  <c r="E125" i="17"/>
  <c r="C126" i="17"/>
  <c r="G126" i="17"/>
  <c r="E127" i="17"/>
  <c r="C128" i="17"/>
  <c r="G128" i="17"/>
  <c r="E129" i="17"/>
  <c r="C130" i="17"/>
  <c r="G130" i="17"/>
  <c r="E131" i="17"/>
  <c r="C132" i="17"/>
  <c r="G132" i="17"/>
  <c r="E133" i="17"/>
  <c r="C134" i="17"/>
  <c r="G134" i="17"/>
  <c r="E135" i="17"/>
  <c r="C136" i="17"/>
  <c r="G136" i="17"/>
  <c r="E137" i="17"/>
  <c r="C138" i="17"/>
  <c r="G138" i="17"/>
  <c r="E139" i="17"/>
  <c r="C140" i="17"/>
  <c r="G140" i="17"/>
  <c r="E141" i="17"/>
  <c r="C142" i="17"/>
  <c r="G142" i="17"/>
  <c r="E143" i="17"/>
  <c r="C144" i="17"/>
  <c r="G144" i="17"/>
  <c r="E145" i="17"/>
  <c r="C146" i="17"/>
  <c r="G146" i="17"/>
  <c r="E147" i="17"/>
  <c r="C148" i="17"/>
  <c r="G148" i="17"/>
  <c r="E149" i="17"/>
  <c r="C150" i="17"/>
  <c r="G150" i="17"/>
  <c r="E151" i="17"/>
  <c r="C152" i="17"/>
  <c r="G152" i="17"/>
  <c r="E153" i="17"/>
  <c r="C154" i="17"/>
  <c r="G154" i="17"/>
  <c r="E155" i="17"/>
  <c r="C156" i="17"/>
  <c r="G156" i="17"/>
  <c r="E157" i="17"/>
  <c r="C158" i="17"/>
  <c r="G158" i="17"/>
  <c r="E159" i="17"/>
  <c r="C160" i="17"/>
  <c r="G160" i="17"/>
  <c r="E161" i="17"/>
  <c r="C162" i="17"/>
  <c r="G162" i="17"/>
  <c r="E163" i="17"/>
  <c r="C164" i="17"/>
  <c r="G164" i="17"/>
  <c r="E165" i="17"/>
  <c r="C166" i="17"/>
  <c r="G166" i="17"/>
  <c r="E167" i="17"/>
  <c r="C168" i="17"/>
  <c r="G168" i="17"/>
  <c r="E169" i="17"/>
  <c r="C170" i="17"/>
  <c r="G170" i="17"/>
  <c r="E171" i="17"/>
  <c r="C172" i="17"/>
  <c r="G172" i="17"/>
  <c r="E173" i="17"/>
  <c r="C174" i="17"/>
  <c r="G174" i="17"/>
  <c r="E175" i="17"/>
  <c r="C176" i="17"/>
  <c r="G176" i="17"/>
  <c r="E177" i="17"/>
  <c r="C178" i="17"/>
  <c r="G178" i="17"/>
  <c r="E179" i="17"/>
  <c r="C180" i="17"/>
  <c r="G180" i="17"/>
  <c r="E181" i="17"/>
  <c r="C182" i="17"/>
  <c r="G182" i="17"/>
  <c r="E183" i="17"/>
  <c r="C184" i="17"/>
  <c r="G184" i="17"/>
  <c r="E185" i="17"/>
  <c r="C186" i="17"/>
  <c r="G186" i="17"/>
  <c r="E187" i="17"/>
  <c r="C188" i="17"/>
  <c r="G188" i="17"/>
  <c r="E189" i="17"/>
  <c r="C190" i="17"/>
  <c r="G190" i="17"/>
  <c r="E191" i="17"/>
  <c r="C192" i="17"/>
  <c r="G192" i="17"/>
  <c r="E193" i="17"/>
  <c r="C194" i="17"/>
  <c r="G194" i="17"/>
  <c r="E195" i="17"/>
  <c r="C196" i="17"/>
  <c r="G196" i="17"/>
  <c r="E197" i="17"/>
  <c r="C198" i="17"/>
  <c r="G198" i="17"/>
  <c r="E199" i="17"/>
  <c r="C200" i="17"/>
  <c r="G200" i="17"/>
  <c r="E201" i="17"/>
  <c r="C202" i="17"/>
  <c r="G202" i="17"/>
  <c r="E203" i="17"/>
  <c r="C204" i="17"/>
  <c r="G204" i="17"/>
  <c r="E205" i="17"/>
  <c r="C206" i="17"/>
  <c r="G206" i="17"/>
  <c r="E207" i="17"/>
  <c r="C208" i="17"/>
  <c r="G208" i="17"/>
  <c r="E209" i="17"/>
  <c r="C210" i="17"/>
  <c r="G210" i="17"/>
  <c r="E211" i="17"/>
  <c r="C212" i="17"/>
  <c r="G212" i="17"/>
  <c r="E213" i="17"/>
  <c r="C214" i="17"/>
  <c r="G214" i="17"/>
  <c r="E215" i="17"/>
  <c r="C216" i="17"/>
  <c r="G216" i="17"/>
  <c r="E217" i="17"/>
  <c r="C218" i="17"/>
  <c r="G218" i="17"/>
  <c r="E219" i="17"/>
  <c r="C220" i="17"/>
  <c r="G220" i="17"/>
  <c r="E221" i="17"/>
  <c r="C222" i="17"/>
  <c r="G222" i="17"/>
  <c r="E223" i="17"/>
  <c r="C224" i="17"/>
  <c r="G224" i="17"/>
  <c r="E225" i="17"/>
  <c r="C226" i="17"/>
  <c r="G226" i="17"/>
  <c r="E227" i="17"/>
  <c r="C228" i="17"/>
  <c r="G228" i="17"/>
  <c r="E229" i="17"/>
  <c r="C230" i="17"/>
  <c r="G230" i="17"/>
  <c r="E231" i="17"/>
  <c r="C232" i="17"/>
  <c r="G232" i="17"/>
  <c r="E233" i="17"/>
  <c r="C234" i="17"/>
  <c r="G234" i="17"/>
  <c r="E235" i="17"/>
  <c r="C236" i="17"/>
  <c r="G236" i="17"/>
  <c r="E237" i="17"/>
  <c r="C238" i="17"/>
  <c r="G238" i="17"/>
  <c r="E239" i="17"/>
  <c r="C240" i="17"/>
  <c r="G240" i="17"/>
  <c r="E241" i="17"/>
  <c r="C242" i="17"/>
  <c r="G242" i="17"/>
  <c r="E243" i="17"/>
  <c r="C244" i="17"/>
  <c r="G244" i="17"/>
  <c r="E245" i="17"/>
  <c r="C246" i="17"/>
  <c r="G246" i="17"/>
  <c r="E247" i="17"/>
  <c r="C248" i="17"/>
  <c r="G248" i="17"/>
  <c r="E249" i="17"/>
  <c r="C250" i="17"/>
  <c r="G250" i="17"/>
  <c r="E251" i="17"/>
  <c r="C252" i="17"/>
  <c r="G252" i="17"/>
  <c r="E253" i="17"/>
  <c r="C254" i="17"/>
  <c r="G254" i="17"/>
  <c r="E255" i="17"/>
  <c r="C256" i="17"/>
  <c r="G256" i="17"/>
  <c r="E257" i="17"/>
  <c r="C258" i="17"/>
  <c r="G258" i="17"/>
  <c r="E259" i="17"/>
  <c r="C260" i="17"/>
  <c r="G260" i="17"/>
  <c r="E261" i="17"/>
  <c r="C262" i="17"/>
  <c r="G262" i="17"/>
  <c r="E263" i="17"/>
  <c r="C264" i="17"/>
  <c r="G264" i="17"/>
  <c r="E265" i="17"/>
  <c r="C266" i="17"/>
  <c r="G266" i="17"/>
  <c r="E267" i="17"/>
  <c r="C268" i="17"/>
  <c r="G268" i="17"/>
  <c r="E269" i="17"/>
  <c r="C270" i="17"/>
  <c r="G270" i="17"/>
  <c r="E271" i="17"/>
  <c r="C272" i="17"/>
  <c r="G272" i="17"/>
  <c r="E273" i="17"/>
  <c r="C274" i="17"/>
  <c r="G274" i="17"/>
  <c r="E275" i="17"/>
  <c r="C9" i="17"/>
  <c r="E14" i="17"/>
  <c r="G19" i="17"/>
  <c r="C25" i="17"/>
  <c r="E30" i="17"/>
  <c r="G35" i="17"/>
  <c r="C41" i="17"/>
  <c r="E46" i="17"/>
  <c r="G51" i="17"/>
  <c r="C57" i="17"/>
  <c r="C60" i="17"/>
  <c r="G62" i="17"/>
  <c r="E65" i="17"/>
  <c r="C68" i="17"/>
  <c r="G70" i="17"/>
  <c r="E73" i="17"/>
  <c r="C76" i="17"/>
  <c r="G78" i="17"/>
  <c r="G80" i="17"/>
  <c r="E82" i="17"/>
  <c r="D84" i="17"/>
  <c r="C86" i="17"/>
  <c r="G87" i="17"/>
  <c r="F89" i="17"/>
  <c r="E91" i="17"/>
  <c r="C93" i="17"/>
  <c r="B95" i="17"/>
  <c r="G96" i="17"/>
  <c r="E98" i="17"/>
  <c r="D100" i="17"/>
  <c r="C102" i="17"/>
  <c r="G103" i="17"/>
  <c r="F105" i="17"/>
  <c r="E107" i="17"/>
  <c r="C109" i="17"/>
  <c r="B111" i="17"/>
  <c r="G112" i="17"/>
  <c r="E114" i="17"/>
  <c r="B116" i="17"/>
  <c r="D117" i="17"/>
  <c r="F118" i="17"/>
  <c r="B120" i="17"/>
  <c r="D121" i="17"/>
  <c r="F122" i="17"/>
  <c r="B124" i="17"/>
  <c r="D125" i="17"/>
  <c r="F126" i="17"/>
  <c r="B128" i="17"/>
  <c r="D129" i="17"/>
  <c r="F130" i="17"/>
  <c r="B132" i="17"/>
  <c r="D133" i="17"/>
  <c r="F134" i="17"/>
  <c r="B136" i="17"/>
  <c r="D137" i="17"/>
  <c r="F138" i="17"/>
  <c r="B140" i="17"/>
  <c r="D141" i="17"/>
  <c r="F142" i="17"/>
  <c r="B144" i="17"/>
  <c r="D145" i="17"/>
  <c r="F146" i="17"/>
  <c r="B148" i="17"/>
  <c r="D149" i="17"/>
  <c r="F150" i="17"/>
  <c r="B152" i="17"/>
  <c r="D153" i="17"/>
  <c r="F154" i="17"/>
  <c r="B156" i="17"/>
  <c r="D157" i="17"/>
  <c r="F158" i="17"/>
  <c r="B160" i="17"/>
  <c r="D161" i="17"/>
  <c r="F162" i="17"/>
  <c r="B164" i="17"/>
  <c r="D165" i="17"/>
  <c r="F166" i="17"/>
  <c r="B168" i="17"/>
  <c r="D169" i="17"/>
  <c r="F170" i="17"/>
  <c r="B172" i="17"/>
  <c r="D173" i="17"/>
  <c r="F174" i="17"/>
  <c r="B176" i="17"/>
  <c r="D177" i="17"/>
  <c r="F178" i="17"/>
  <c r="B180" i="17"/>
  <c r="D181" i="17"/>
  <c r="F182" i="17"/>
  <c r="B184" i="17"/>
  <c r="D185" i="17"/>
  <c r="F186" i="17"/>
  <c r="B188" i="17"/>
  <c r="D189" i="17"/>
  <c r="F190" i="17"/>
  <c r="B192" i="17"/>
  <c r="D193" i="17"/>
  <c r="F194" i="17"/>
  <c r="B196" i="17"/>
  <c r="D197" i="17"/>
  <c r="F198" i="17"/>
  <c r="B200" i="17"/>
  <c r="D201" i="17"/>
  <c r="F202" i="17"/>
  <c r="B204" i="17"/>
  <c r="D205" i="17"/>
  <c r="F206" i="17"/>
  <c r="B208" i="17"/>
  <c r="D209" i="17"/>
  <c r="F210" i="17"/>
  <c r="B212" i="17"/>
  <c r="D213" i="17"/>
  <c r="F214" i="17"/>
  <c r="B216" i="17"/>
  <c r="D217" i="17"/>
  <c r="F218" i="17"/>
  <c r="B220" i="17"/>
  <c r="D221" i="17"/>
  <c r="F222" i="17"/>
  <c r="B224" i="17"/>
  <c r="D225" i="17"/>
  <c r="F226" i="17"/>
  <c r="B228" i="17"/>
  <c r="D229" i="17"/>
  <c r="F230" i="17"/>
  <c r="B232" i="17"/>
  <c r="D233" i="17"/>
  <c r="F234" i="17"/>
  <c r="B236" i="17"/>
  <c r="D237" i="17"/>
  <c r="F238" i="17"/>
  <c r="B240" i="17"/>
  <c r="D241" i="17"/>
  <c r="F242" i="17"/>
  <c r="B244" i="17"/>
  <c r="D245" i="17"/>
  <c r="F246" i="17"/>
  <c r="B248" i="17"/>
  <c r="D249" i="17"/>
  <c r="F250" i="17"/>
  <c r="B252" i="17"/>
  <c r="D253" i="17"/>
  <c r="F254" i="17"/>
  <c r="B256" i="17"/>
  <c r="D257" i="17"/>
  <c r="F258" i="17"/>
  <c r="B260" i="17"/>
  <c r="D261" i="17"/>
  <c r="F262" i="17"/>
  <c r="B264" i="17"/>
  <c r="D265" i="17"/>
  <c r="F266" i="17"/>
  <c r="B268" i="17"/>
  <c r="D269" i="17"/>
  <c r="F270" i="17"/>
  <c r="B272" i="17"/>
  <c r="D273" i="17"/>
  <c r="F274" i="17"/>
  <c r="G275" i="17"/>
  <c r="E276" i="17"/>
  <c r="C277" i="17"/>
  <c r="G277" i="17"/>
  <c r="E278" i="17"/>
  <c r="C279" i="17"/>
  <c r="G279" i="17"/>
  <c r="E280" i="17"/>
  <c r="C281" i="17"/>
  <c r="G281" i="17"/>
  <c r="E282" i="17"/>
  <c r="C283" i="17"/>
  <c r="G283" i="17"/>
  <c r="E284" i="17"/>
  <c r="C285" i="17"/>
  <c r="G285" i="17"/>
  <c r="E286" i="17"/>
  <c r="C287" i="17"/>
  <c r="G287" i="17"/>
  <c r="E288" i="17"/>
  <c r="C289" i="17"/>
  <c r="G289" i="17"/>
  <c r="E290" i="17"/>
  <c r="C291" i="17"/>
  <c r="G291" i="17"/>
  <c r="E292" i="17"/>
  <c r="C293" i="17"/>
  <c r="G293" i="17"/>
  <c r="E294" i="17"/>
  <c r="C295" i="17"/>
  <c r="G295" i="17"/>
  <c r="E296" i="17"/>
  <c r="C297" i="17"/>
  <c r="G297" i="17"/>
  <c r="E298" i="17"/>
  <c r="C299" i="17"/>
  <c r="G299" i="17"/>
  <c r="E300" i="17"/>
  <c r="C301" i="17"/>
  <c r="G301" i="17"/>
  <c r="E302" i="17"/>
  <c r="C303" i="17"/>
  <c r="G303" i="17"/>
  <c r="E304" i="17"/>
  <c r="C305" i="17"/>
  <c r="G305" i="17"/>
  <c r="E306" i="17"/>
  <c r="C307" i="17"/>
  <c r="G307" i="17"/>
  <c r="E308" i="17"/>
  <c r="C309" i="17"/>
  <c r="G309" i="17"/>
  <c r="E310" i="17"/>
  <c r="C311" i="17"/>
  <c r="G311" i="17"/>
  <c r="E312" i="17"/>
  <c r="C313" i="17"/>
  <c r="G313" i="17"/>
  <c r="E314" i="17"/>
  <c r="C315" i="17"/>
  <c r="G315" i="17"/>
  <c r="E316" i="17"/>
  <c r="C317" i="17"/>
  <c r="G317" i="17"/>
  <c r="E318" i="17"/>
  <c r="C319" i="17"/>
  <c r="G319" i="17"/>
  <c r="E320" i="17"/>
  <c r="C321" i="17"/>
  <c r="G321" i="17"/>
  <c r="E322" i="17"/>
  <c r="C323" i="17"/>
  <c r="G323" i="17"/>
  <c r="E324" i="17"/>
  <c r="C325" i="17"/>
  <c r="G325" i="17"/>
  <c r="E326" i="17"/>
  <c r="C327" i="17"/>
  <c r="G327" i="17"/>
  <c r="E328" i="17"/>
  <c r="C329" i="17"/>
  <c r="G329" i="17"/>
  <c r="E330" i="17"/>
  <c r="C331" i="17"/>
  <c r="G331" i="17"/>
  <c r="E332" i="17"/>
  <c r="C333" i="17"/>
  <c r="G333" i="17"/>
  <c r="E334" i="17"/>
  <c r="C335" i="17"/>
  <c r="G335" i="17"/>
  <c r="E336" i="17"/>
  <c r="C337" i="17"/>
  <c r="G337" i="17"/>
  <c r="E338" i="17"/>
  <c r="C339" i="17"/>
  <c r="G339" i="17"/>
  <c r="E340" i="17"/>
  <c r="E6" i="17"/>
  <c r="G11" i="17"/>
  <c r="C17" i="17"/>
  <c r="E22" i="17"/>
  <c r="G27" i="17"/>
  <c r="C33" i="17"/>
  <c r="E38" i="17"/>
  <c r="G43" i="17"/>
  <c r="C49" i="17"/>
  <c r="E54" i="17"/>
  <c r="G58" i="17"/>
  <c r="E61" i="17"/>
  <c r="C64" i="17"/>
  <c r="G66" i="17"/>
  <c r="E69" i="17"/>
  <c r="C72" i="17"/>
  <c r="G74" i="17"/>
  <c r="E77" i="17"/>
  <c r="G79" i="17"/>
  <c r="F81" i="17"/>
  <c r="E83" i="17"/>
  <c r="C85" i="17"/>
  <c r="B87" i="17"/>
  <c r="G88" i="17"/>
  <c r="E90" i="17"/>
  <c r="D92" i="17"/>
  <c r="C94" i="17"/>
  <c r="G95" i="17"/>
  <c r="F97" i="17"/>
  <c r="E99" i="17"/>
  <c r="C101" i="17"/>
  <c r="B103" i="17"/>
  <c r="G104" i="17"/>
  <c r="E106" i="17"/>
  <c r="D108" i="17"/>
  <c r="C110" i="17"/>
  <c r="G111" i="17"/>
  <c r="F113" i="17"/>
  <c r="D115" i="17"/>
  <c r="F116" i="17"/>
  <c r="B118" i="17"/>
  <c r="D119" i="17"/>
  <c r="F120" i="17"/>
  <c r="B122" i="17"/>
  <c r="D123" i="17"/>
  <c r="F124" i="17"/>
  <c r="B126" i="17"/>
  <c r="D127" i="17"/>
  <c r="F128" i="17"/>
  <c r="B130" i="17"/>
  <c r="D131" i="17"/>
  <c r="F132" i="17"/>
  <c r="B134" i="17"/>
  <c r="D135" i="17"/>
  <c r="F136" i="17"/>
  <c r="B138" i="17"/>
  <c r="D139" i="17"/>
  <c r="F140" i="17"/>
  <c r="B142" i="17"/>
  <c r="D143" i="17"/>
  <c r="F144" i="17"/>
  <c r="B146" i="17"/>
  <c r="D147" i="17"/>
  <c r="F148" i="17"/>
  <c r="B150" i="17"/>
  <c r="D151" i="17"/>
  <c r="F152" i="17"/>
  <c r="B154" i="17"/>
  <c r="D155" i="17"/>
  <c r="F156" i="17"/>
  <c r="B158" i="17"/>
  <c r="D159" i="17"/>
  <c r="F160" i="17"/>
  <c r="B162" i="17"/>
  <c r="D163" i="17"/>
  <c r="F164" i="17"/>
  <c r="B166" i="17"/>
  <c r="D167" i="17"/>
  <c r="F168" i="17"/>
  <c r="B170" i="17"/>
  <c r="D171" i="17"/>
  <c r="F172" i="17"/>
  <c r="B174" i="17"/>
  <c r="D175" i="17"/>
  <c r="F176" i="17"/>
  <c r="B178" i="17"/>
  <c r="D179" i="17"/>
  <c r="F180" i="17"/>
  <c r="B182" i="17"/>
  <c r="D183" i="17"/>
  <c r="F184" i="17"/>
  <c r="B186" i="17"/>
  <c r="D187" i="17"/>
  <c r="F188" i="17"/>
  <c r="B190" i="17"/>
  <c r="D191" i="17"/>
  <c r="F192" i="17"/>
  <c r="B194" i="17"/>
  <c r="D195" i="17"/>
  <c r="F196" i="17"/>
  <c r="B198" i="17"/>
  <c r="D199" i="17"/>
  <c r="F200" i="17"/>
  <c r="B202" i="17"/>
  <c r="D203" i="17"/>
  <c r="F204" i="17"/>
  <c r="B206" i="17"/>
  <c r="D207" i="17"/>
  <c r="F208" i="17"/>
  <c r="B210" i="17"/>
  <c r="D211" i="17"/>
  <c r="F212" i="17"/>
  <c r="B214" i="17"/>
  <c r="D215" i="17"/>
  <c r="F216" i="17"/>
  <c r="B218" i="17"/>
  <c r="D219" i="17"/>
  <c r="F220" i="17"/>
  <c r="B222" i="17"/>
  <c r="D223" i="17"/>
  <c r="F224" i="17"/>
  <c r="B226" i="17"/>
  <c r="D227" i="17"/>
  <c r="F228" i="17"/>
  <c r="B230" i="17"/>
  <c r="D231" i="17"/>
  <c r="F232" i="17"/>
  <c r="B234" i="17"/>
  <c r="D235" i="17"/>
  <c r="F236" i="17"/>
  <c r="B238" i="17"/>
  <c r="D239" i="17"/>
  <c r="F240" i="17"/>
  <c r="B242" i="17"/>
  <c r="D243" i="17"/>
  <c r="F244" i="17"/>
  <c r="B246" i="17"/>
  <c r="D247" i="17"/>
  <c r="F248" i="17"/>
  <c r="B250" i="17"/>
  <c r="D251" i="17"/>
  <c r="F252" i="17"/>
  <c r="B254" i="17"/>
  <c r="D255" i="17"/>
  <c r="F256" i="17"/>
  <c r="B258" i="17"/>
  <c r="D259" i="17"/>
  <c r="F260" i="17"/>
  <c r="B262" i="17"/>
  <c r="D263" i="17"/>
  <c r="F264" i="17"/>
  <c r="B266" i="17"/>
  <c r="D267" i="17"/>
  <c r="F268" i="17"/>
  <c r="B270" i="17"/>
  <c r="D271" i="17"/>
  <c r="F272" i="17"/>
  <c r="B274" i="17"/>
  <c r="D275" i="17"/>
  <c r="C276" i="17"/>
  <c r="G276" i="17"/>
  <c r="E277" i="17"/>
  <c r="C278" i="17"/>
  <c r="G278" i="17"/>
  <c r="E279" i="17"/>
  <c r="C280" i="17"/>
  <c r="G280" i="17"/>
  <c r="E281" i="17"/>
  <c r="C282" i="17"/>
  <c r="G282" i="17"/>
  <c r="E283" i="17"/>
  <c r="C284" i="17"/>
  <c r="G284" i="17"/>
  <c r="E285" i="17"/>
  <c r="C286" i="17"/>
  <c r="G286" i="17"/>
  <c r="E287" i="17"/>
  <c r="C288" i="17"/>
  <c r="G288" i="17"/>
  <c r="E289" i="17"/>
  <c r="C290" i="17"/>
  <c r="G290" i="17"/>
  <c r="E291" i="17"/>
  <c r="C292" i="17"/>
  <c r="G292" i="17"/>
  <c r="E293" i="17"/>
  <c r="C294" i="17"/>
  <c r="G294" i="17"/>
  <c r="E295" i="17"/>
  <c r="C296" i="17"/>
  <c r="G296" i="17"/>
  <c r="E297" i="17"/>
  <c r="C298" i="17"/>
  <c r="G298" i="17"/>
  <c r="E299" i="17"/>
  <c r="C300" i="17"/>
  <c r="G300" i="17"/>
  <c r="E301" i="17"/>
  <c r="C302" i="17"/>
  <c r="G302" i="17"/>
  <c r="E303" i="17"/>
  <c r="C304" i="17"/>
  <c r="G304" i="17"/>
  <c r="E305" i="17"/>
  <c r="C306" i="17"/>
  <c r="G306" i="17"/>
  <c r="E307" i="17"/>
  <c r="C308" i="17"/>
  <c r="G308" i="17"/>
  <c r="E309" i="17"/>
  <c r="C310" i="17"/>
  <c r="G310" i="17"/>
  <c r="E311" i="17"/>
  <c r="C312" i="17"/>
  <c r="G312" i="17"/>
  <c r="E313" i="17"/>
  <c r="C314" i="17"/>
  <c r="G314" i="17"/>
  <c r="E315" i="17"/>
  <c r="C316" i="17"/>
  <c r="G316" i="17"/>
  <c r="E317" i="17"/>
  <c r="C318" i="17"/>
  <c r="G318" i="17"/>
  <c r="E319" i="17"/>
  <c r="C320" i="17"/>
  <c r="G320" i="17"/>
  <c r="E321" i="17"/>
  <c r="C322" i="17"/>
  <c r="G322" i="17"/>
  <c r="E323" i="17"/>
  <c r="C324" i="17"/>
  <c r="G324" i="17"/>
  <c r="E325" i="17"/>
  <c r="C326" i="17"/>
  <c r="G326" i="17"/>
  <c r="E327" i="17"/>
  <c r="C328" i="17"/>
  <c r="G328" i="17"/>
  <c r="E329" i="17"/>
  <c r="C330" i="17"/>
  <c r="G330" i="17"/>
  <c r="E331" i="17"/>
  <c r="C332" i="17"/>
  <c r="G332" i="17"/>
  <c r="E333" i="17"/>
  <c r="C334" i="17"/>
  <c r="G334" i="17"/>
  <c r="E335" i="17"/>
  <c r="C336" i="17"/>
  <c r="G336" i="17"/>
  <c r="E337" i="17"/>
  <c r="C338" i="17"/>
  <c r="G338" i="17"/>
  <c r="E339" i="17"/>
  <c r="C340" i="17"/>
  <c r="G340" i="17"/>
  <c r="E341" i="17"/>
  <c r="C342" i="17"/>
  <c r="G342" i="17"/>
  <c r="E343" i="17"/>
  <c r="C344" i="17"/>
  <c r="G344" i="17"/>
  <c r="E345" i="17"/>
  <c r="C346" i="17"/>
  <c r="G346" i="17"/>
  <c r="E347" i="17"/>
  <c r="C348" i="17"/>
  <c r="G348" i="17"/>
  <c r="E349" i="17"/>
  <c r="C350" i="17"/>
  <c r="G350" i="17"/>
  <c r="E351" i="17"/>
  <c r="C352" i="17"/>
  <c r="G352" i="17"/>
  <c r="E353" i="17"/>
  <c r="C354" i="17"/>
  <c r="G354" i="17"/>
  <c r="E355" i="17"/>
  <c r="C356" i="17"/>
  <c r="G356" i="17"/>
  <c r="E357" i="17"/>
  <c r="C358" i="17"/>
  <c r="G358" i="17"/>
  <c r="E359" i="17"/>
  <c r="C360" i="17"/>
  <c r="G360" i="17"/>
  <c r="E361" i="17"/>
  <c r="C362" i="17"/>
  <c r="G362" i="17"/>
  <c r="E363" i="17"/>
  <c r="C364" i="17"/>
  <c r="G364" i="17"/>
  <c r="E365" i="17"/>
  <c r="C366" i="17"/>
  <c r="G366" i="17"/>
  <c r="E367" i="17"/>
  <c r="C368" i="17"/>
  <c r="G368" i="17"/>
  <c r="E369" i="17"/>
  <c r="C370" i="17"/>
  <c r="G370" i="17"/>
  <c r="E371" i="17"/>
  <c r="C372" i="17"/>
  <c r="G372" i="17"/>
  <c r="E373" i="17"/>
  <c r="C374" i="17"/>
  <c r="G374" i="17"/>
  <c r="E375" i="17"/>
  <c r="C376" i="17"/>
  <c r="G376" i="17"/>
  <c r="E377" i="17"/>
  <c r="C378" i="17"/>
  <c r="G378" i="17"/>
  <c r="E379" i="17"/>
  <c r="C380" i="17"/>
  <c r="G380" i="17"/>
  <c r="E381" i="17"/>
  <c r="C382" i="17"/>
  <c r="G382" i="17"/>
  <c r="E383" i="17"/>
  <c r="C384" i="17"/>
  <c r="G384" i="17"/>
  <c r="E385" i="17"/>
  <c r="C386" i="17"/>
  <c r="G386" i="17"/>
  <c r="E387" i="17"/>
  <c r="C388" i="17"/>
  <c r="G388" i="17"/>
  <c r="E10" i="17"/>
  <c r="C21" i="17"/>
  <c r="G31" i="17"/>
  <c r="E42" i="17"/>
  <c r="C53" i="17"/>
  <c r="G60" i="17"/>
  <c r="C66" i="17"/>
  <c r="E71" i="17"/>
  <c r="G76" i="17"/>
  <c r="C81" i="17"/>
  <c r="G84" i="17"/>
  <c r="D88" i="17"/>
  <c r="G91" i="17"/>
  <c r="E95" i="17"/>
  <c r="B99" i="17"/>
  <c r="E102" i="17"/>
  <c r="C106" i="17"/>
  <c r="F109" i="17"/>
  <c r="C113" i="17"/>
  <c r="D116" i="17"/>
  <c r="B119" i="17"/>
  <c r="F121" i="17"/>
  <c r="D124" i="17"/>
  <c r="B127" i="17"/>
  <c r="F129" i="17"/>
  <c r="D132" i="17"/>
  <c r="B135" i="17"/>
  <c r="F137" i="17"/>
  <c r="D140" i="17"/>
  <c r="B143" i="17"/>
  <c r="F145" i="17"/>
  <c r="D148" i="17"/>
  <c r="B151" i="17"/>
  <c r="F153" i="17"/>
  <c r="D156" i="17"/>
  <c r="B159" i="17"/>
  <c r="F161" i="17"/>
  <c r="D164" i="17"/>
  <c r="B167" i="17"/>
  <c r="F169" i="17"/>
  <c r="D172" i="17"/>
  <c r="B175" i="17"/>
  <c r="F177" i="17"/>
  <c r="D180" i="17"/>
  <c r="B183" i="17"/>
  <c r="F185" i="17"/>
  <c r="D188" i="17"/>
  <c r="B191" i="17"/>
  <c r="F193" i="17"/>
  <c r="D196" i="17"/>
  <c r="B199" i="17"/>
  <c r="F201" i="17"/>
  <c r="D204" i="17"/>
  <c r="B207" i="17"/>
  <c r="F209" i="17"/>
  <c r="D212" i="17"/>
  <c r="B215" i="17"/>
  <c r="F217" i="17"/>
  <c r="D220" i="17"/>
  <c r="B223" i="17"/>
  <c r="F225" i="17"/>
  <c r="D228" i="17"/>
  <c r="B231" i="17"/>
  <c r="F233" i="17"/>
  <c r="D236" i="17"/>
  <c r="B239" i="17"/>
  <c r="F241" i="17"/>
  <c r="D244" i="17"/>
  <c r="B247" i="17"/>
  <c r="F249" i="17"/>
  <c r="D252" i="17"/>
  <c r="B255" i="17"/>
  <c r="F257" i="17"/>
  <c r="D260" i="17"/>
  <c r="B263" i="17"/>
  <c r="F265" i="17"/>
  <c r="D268" i="17"/>
  <c r="B271" i="17"/>
  <c r="F273" i="17"/>
  <c r="B276" i="17"/>
  <c r="D277" i="17"/>
  <c r="F278" i="17"/>
  <c r="B280" i="17"/>
  <c r="D281" i="17"/>
  <c r="F282" i="17"/>
  <c r="B284" i="17"/>
  <c r="D285" i="17"/>
  <c r="F286" i="17"/>
  <c r="B288" i="17"/>
  <c r="D289" i="17"/>
  <c r="F290" i="17"/>
  <c r="B292" i="17"/>
  <c r="D293" i="17"/>
  <c r="F294" i="17"/>
  <c r="B296" i="17"/>
  <c r="D297" i="17"/>
  <c r="F298" i="17"/>
  <c r="B300" i="17"/>
  <c r="D301" i="17"/>
  <c r="F302" i="17"/>
  <c r="B304" i="17"/>
  <c r="D305" i="17"/>
  <c r="F306" i="17"/>
  <c r="B308" i="17"/>
  <c r="D309" i="17"/>
  <c r="F310" i="17"/>
  <c r="B312" i="17"/>
  <c r="D313" i="17"/>
  <c r="F314" i="17"/>
  <c r="B316" i="17"/>
  <c r="D317" i="17"/>
  <c r="F318" i="17"/>
  <c r="B320" i="17"/>
  <c r="D321" i="17"/>
  <c r="F322" i="17"/>
  <c r="B324" i="17"/>
  <c r="D325" i="17"/>
  <c r="F326" i="17"/>
  <c r="B328" i="17"/>
  <c r="D329" i="17"/>
  <c r="F330" i="17"/>
  <c r="B332" i="17"/>
  <c r="D333" i="17"/>
  <c r="F334" i="17"/>
  <c r="B336" i="17"/>
  <c r="D337" i="17"/>
  <c r="F338" i="17"/>
  <c r="B340" i="17"/>
  <c r="C341" i="17"/>
  <c r="B342" i="17"/>
  <c r="B343" i="17"/>
  <c r="G343" i="17"/>
  <c r="F344" i="17"/>
  <c r="F345" i="17"/>
  <c r="E346" i="17"/>
  <c r="D347" i="17"/>
  <c r="D348" i="17"/>
  <c r="C349" i="17"/>
  <c r="B350" i="17"/>
  <c r="B351" i="17"/>
  <c r="G351" i="17"/>
  <c r="F352" i="17"/>
  <c r="F353" i="17"/>
  <c r="E354" i="17"/>
  <c r="D355" i="17"/>
  <c r="D356" i="17"/>
  <c r="C357" i="17"/>
  <c r="B358" i="17"/>
  <c r="B359" i="17"/>
  <c r="G359" i="17"/>
  <c r="F360" i="17"/>
  <c r="F361" i="17"/>
  <c r="E362" i="17"/>
  <c r="D363" i="17"/>
  <c r="D364" i="17"/>
  <c r="C365" i="17"/>
  <c r="B366" i="17"/>
  <c r="B367" i="17"/>
  <c r="G367" i="17"/>
  <c r="F368" i="17"/>
  <c r="F369" i="17"/>
  <c r="E370" i="17"/>
  <c r="D371" i="17"/>
  <c r="D372" i="17"/>
  <c r="C373" i="17"/>
  <c r="B374" i="17"/>
  <c r="B375" i="17"/>
  <c r="G375" i="17"/>
  <c r="F376" i="17"/>
  <c r="F377" i="17"/>
  <c r="E378" i="17"/>
  <c r="D379" i="17"/>
  <c r="D380" i="17"/>
  <c r="C381" i="17"/>
  <c r="B382" i="17"/>
  <c r="B383" i="17"/>
  <c r="G383" i="17"/>
  <c r="F384" i="17"/>
  <c r="F385" i="17"/>
  <c r="E386" i="17"/>
  <c r="D387" i="17"/>
  <c r="D388" i="17"/>
  <c r="C389" i="17"/>
  <c r="G389" i="17"/>
  <c r="E390" i="17"/>
  <c r="C391" i="17"/>
  <c r="G391" i="17"/>
  <c r="E392" i="17"/>
  <c r="C393" i="17"/>
  <c r="G393" i="17"/>
  <c r="E394" i="17"/>
  <c r="C395" i="17"/>
  <c r="G395" i="17"/>
  <c r="E396" i="17"/>
  <c r="C397" i="17"/>
  <c r="G397" i="17"/>
  <c r="E398" i="17"/>
  <c r="C399" i="17"/>
  <c r="G399" i="17"/>
  <c r="E400" i="17"/>
  <c r="C401" i="17"/>
  <c r="G401" i="17"/>
  <c r="E402" i="17"/>
  <c r="C403" i="17"/>
  <c r="G403" i="17"/>
  <c r="E404" i="17"/>
  <c r="C405" i="17"/>
  <c r="G405" i="17"/>
  <c r="E406" i="17"/>
  <c r="C407" i="17"/>
  <c r="G407" i="17"/>
  <c r="E408" i="17"/>
  <c r="C409" i="17"/>
  <c r="G409" i="17"/>
  <c r="E410" i="17"/>
  <c r="C411" i="17"/>
  <c r="G411" i="17"/>
  <c r="E412" i="17"/>
  <c r="C413" i="17"/>
  <c r="G413" i="17"/>
  <c r="E414" i="17"/>
  <c r="C415" i="17"/>
  <c r="G415" i="17"/>
  <c r="E416" i="17"/>
  <c r="C417" i="17"/>
  <c r="G417" i="17"/>
  <c r="E418" i="17"/>
  <c r="C419" i="17"/>
  <c r="G419" i="17"/>
  <c r="E420" i="17"/>
  <c r="C421" i="17"/>
  <c r="G421" i="17"/>
  <c r="E422" i="17"/>
  <c r="C423" i="17"/>
  <c r="G423" i="17"/>
  <c r="E424" i="17"/>
  <c r="C425" i="17"/>
  <c r="G425" i="17"/>
  <c r="E426" i="17"/>
  <c r="C427" i="17"/>
  <c r="G427" i="17"/>
  <c r="E428" i="17"/>
  <c r="C429" i="17"/>
  <c r="G429" i="17"/>
  <c r="E430" i="17"/>
  <c r="C431" i="17"/>
  <c r="G431" i="17"/>
  <c r="E432" i="17"/>
  <c r="C433" i="17"/>
  <c r="G433" i="17"/>
  <c r="E434" i="17"/>
  <c r="C435" i="17"/>
  <c r="G435" i="17"/>
  <c r="E436" i="17"/>
  <c r="C437" i="17"/>
  <c r="G437" i="17"/>
  <c r="E438" i="17"/>
  <c r="C439" i="17"/>
  <c r="G439" i="17"/>
  <c r="E440" i="17"/>
  <c r="C441" i="17"/>
  <c r="G441" i="17"/>
  <c r="E442" i="17"/>
  <c r="C443" i="17"/>
  <c r="G443" i="17"/>
  <c r="E444" i="17"/>
  <c r="C445" i="17"/>
  <c r="G445" i="17"/>
  <c r="E446" i="17"/>
  <c r="C447" i="17"/>
  <c r="G447" i="17"/>
  <c r="E448" i="17"/>
  <c r="C449" i="17"/>
  <c r="G449" i="17"/>
  <c r="E450" i="17"/>
  <c r="C451" i="17"/>
  <c r="G451" i="17"/>
  <c r="E452" i="17"/>
  <c r="C453" i="17"/>
  <c r="G453" i="17"/>
  <c r="E454" i="17"/>
  <c r="C455" i="17"/>
  <c r="G455" i="17"/>
  <c r="E456" i="17"/>
  <c r="C457" i="17"/>
  <c r="G457" i="17"/>
  <c r="E458" i="17"/>
  <c r="C459" i="17"/>
  <c r="G459" i="17"/>
  <c r="E460" i="17"/>
  <c r="C461" i="17"/>
  <c r="G461" i="17"/>
  <c r="E462" i="17"/>
  <c r="C463" i="17"/>
  <c r="G463" i="17"/>
  <c r="E464" i="17"/>
  <c r="C465" i="17"/>
  <c r="G465" i="17"/>
  <c r="E466" i="17"/>
  <c r="C467" i="17"/>
  <c r="G467" i="17"/>
  <c r="E468" i="17"/>
  <c r="C469" i="17"/>
  <c r="G469" i="17"/>
  <c r="E470" i="17"/>
  <c r="C471" i="17"/>
  <c r="G471" i="17"/>
  <c r="E472" i="17"/>
  <c r="C473" i="17"/>
  <c r="G473" i="17"/>
  <c r="E474" i="17"/>
  <c r="C475" i="17"/>
  <c r="G475" i="17"/>
  <c r="E476" i="17"/>
  <c r="C477" i="17"/>
  <c r="G477" i="17"/>
  <c r="E478" i="17"/>
  <c r="C479" i="17"/>
  <c r="G479" i="17"/>
  <c r="E480" i="17"/>
  <c r="C481" i="17"/>
  <c r="G481" i="17"/>
  <c r="E482" i="17"/>
  <c r="C483" i="17"/>
  <c r="G483" i="17"/>
  <c r="E484" i="17"/>
  <c r="C485" i="17"/>
  <c r="G485" i="17"/>
  <c r="E486" i="17"/>
  <c r="C487" i="17"/>
  <c r="G487" i="17"/>
  <c r="E488" i="17"/>
  <c r="C489" i="17"/>
  <c r="G489" i="17"/>
  <c r="E490" i="17"/>
  <c r="C491" i="17"/>
  <c r="G491" i="17"/>
  <c r="E492" i="17"/>
  <c r="C493" i="17"/>
  <c r="G493" i="17"/>
  <c r="E494" i="17"/>
  <c r="C495" i="17"/>
  <c r="G495" i="17"/>
  <c r="E496" i="17"/>
  <c r="C497" i="17"/>
  <c r="G497" i="17"/>
  <c r="E498" i="17"/>
  <c r="C499" i="17"/>
  <c r="G499" i="17"/>
  <c r="E500" i="17"/>
  <c r="C501" i="17"/>
  <c r="G501" i="17"/>
  <c r="E502" i="17"/>
  <c r="C503" i="17"/>
  <c r="G503" i="17"/>
  <c r="E504" i="17"/>
  <c r="C505" i="17"/>
  <c r="G505" i="17"/>
  <c r="E506" i="17"/>
  <c r="C507" i="17"/>
  <c r="G507" i="17"/>
  <c r="E508" i="17"/>
  <c r="C509" i="17"/>
  <c r="G509" i="17"/>
  <c r="E510" i="17"/>
  <c r="C511" i="17"/>
  <c r="G511" i="17"/>
  <c r="E512" i="17"/>
  <c r="C513" i="17"/>
  <c r="G513" i="17"/>
  <c r="E514" i="17"/>
  <c r="C515" i="17"/>
  <c r="G515" i="17"/>
  <c r="E516" i="17"/>
  <c r="C517" i="17"/>
  <c r="G517" i="17"/>
  <c r="E518" i="17"/>
  <c r="C519" i="17"/>
  <c r="G519" i="17"/>
  <c r="E520" i="17"/>
  <c r="C521" i="17"/>
  <c r="G521" i="17"/>
  <c r="E522" i="17"/>
  <c r="C523" i="17"/>
  <c r="G523" i="17"/>
  <c r="E524" i="17"/>
  <c r="C525" i="17"/>
  <c r="G525" i="17"/>
  <c r="E526" i="17"/>
  <c r="C527" i="17"/>
  <c r="G527" i="17"/>
  <c r="E528" i="17"/>
  <c r="C529" i="17"/>
  <c r="G529" i="17"/>
  <c r="E530" i="17"/>
  <c r="C531" i="17"/>
  <c r="G531" i="17"/>
  <c r="E532" i="17"/>
  <c r="C533" i="17"/>
  <c r="G533" i="17"/>
  <c r="E534" i="17"/>
  <c r="C535" i="17"/>
  <c r="G535" i="17"/>
  <c r="E536" i="17"/>
  <c r="C537" i="17"/>
  <c r="G537" i="17"/>
  <c r="E538" i="17"/>
  <c r="C539" i="17"/>
  <c r="G539" i="17"/>
  <c r="E540" i="17"/>
  <c r="C541" i="17"/>
  <c r="G541" i="17"/>
  <c r="E542" i="17"/>
  <c r="C543" i="17"/>
  <c r="G543" i="17"/>
  <c r="E544" i="17"/>
  <c r="C545" i="17"/>
  <c r="G545" i="17"/>
  <c r="E546" i="17"/>
  <c r="C547" i="17"/>
  <c r="G547" i="17"/>
  <c r="E548" i="17"/>
  <c r="C549" i="17"/>
  <c r="G549" i="17"/>
  <c r="E550" i="17"/>
  <c r="C551" i="17"/>
  <c r="G551" i="17"/>
  <c r="E552" i="17"/>
  <c r="C553" i="17"/>
  <c r="G553" i="17"/>
  <c r="E554" i="17"/>
  <c r="C555" i="17"/>
  <c r="G555" i="17"/>
  <c r="E556" i="17"/>
  <c r="C557" i="17"/>
  <c r="G557" i="17"/>
  <c r="E558" i="17"/>
  <c r="C559" i="17"/>
  <c r="G559" i="17"/>
  <c r="E560" i="17"/>
  <c r="C561" i="17"/>
  <c r="G561" i="17"/>
  <c r="E562" i="17"/>
  <c r="C563" i="17"/>
  <c r="G563" i="17"/>
  <c r="E564" i="17"/>
  <c r="C565" i="17"/>
  <c r="G565" i="17"/>
  <c r="E566" i="17"/>
  <c r="C567" i="17"/>
  <c r="G567" i="17"/>
  <c r="E568" i="17"/>
  <c r="C569" i="17"/>
  <c r="G569" i="17"/>
  <c r="E570" i="17"/>
  <c r="C571" i="17"/>
  <c r="G571" i="17"/>
  <c r="E572" i="17"/>
  <c r="C573" i="17"/>
  <c r="G573" i="17"/>
  <c r="E574" i="17"/>
  <c r="C575" i="17"/>
  <c r="G575" i="17"/>
  <c r="E576" i="17"/>
  <c r="C577" i="17"/>
  <c r="G577" i="17"/>
  <c r="E578" i="17"/>
  <c r="C579" i="17"/>
  <c r="G579" i="17"/>
  <c r="E580" i="17"/>
  <c r="C581" i="17"/>
  <c r="G581" i="17"/>
  <c r="E582" i="17"/>
  <c r="C583" i="17"/>
  <c r="G583" i="17"/>
  <c r="E584" i="17"/>
  <c r="C585" i="17"/>
  <c r="G585" i="17"/>
  <c r="E586" i="17"/>
  <c r="C587" i="17"/>
  <c r="G587" i="17"/>
  <c r="E588" i="17"/>
  <c r="C589" i="17"/>
  <c r="G589" i="17"/>
  <c r="E590" i="17"/>
  <c r="C591" i="17"/>
  <c r="G591" i="17"/>
  <c r="E592" i="17"/>
  <c r="C593" i="17"/>
  <c r="G593" i="17"/>
  <c r="E594" i="17"/>
  <c r="C595" i="17"/>
  <c r="G595" i="17"/>
  <c r="E596" i="17"/>
  <c r="C597" i="17"/>
  <c r="G597" i="17"/>
  <c r="E598" i="17"/>
  <c r="C599" i="17"/>
  <c r="G599" i="17"/>
  <c r="E600" i="17"/>
  <c r="C601" i="17"/>
  <c r="G601" i="17"/>
  <c r="E602" i="17"/>
  <c r="C603" i="17"/>
  <c r="G603" i="17"/>
  <c r="E604" i="17"/>
  <c r="C605" i="17"/>
  <c r="G605" i="17"/>
  <c r="E606" i="17"/>
  <c r="C607" i="17"/>
  <c r="G607" i="17"/>
  <c r="E608" i="17"/>
  <c r="C609" i="17"/>
  <c r="G609" i="17"/>
  <c r="E610" i="17"/>
  <c r="C611" i="17"/>
  <c r="G611" i="17"/>
  <c r="E612" i="17"/>
  <c r="C613" i="17"/>
  <c r="G613" i="17"/>
  <c r="E614" i="17"/>
  <c r="C615" i="17"/>
  <c r="G615" i="17"/>
  <c r="E616" i="17"/>
  <c r="C617" i="17"/>
  <c r="G617" i="17"/>
  <c r="E618" i="17"/>
  <c r="C619" i="17"/>
  <c r="G619" i="17"/>
  <c r="E620" i="17"/>
  <c r="C621" i="17"/>
  <c r="G621" i="17"/>
  <c r="E622" i="17"/>
  <c r="C623" i="17"/>
  <c r="G623" i="17"/>
  <c r="E624" i="17"/>
  <c r="C625" i="17"/>
  <c r="G625" i="17"/>
  <c r="E626" i="17"/>
  <c r="C627" i="17"/>
  <c r="G627" i="17"/>
  <c r="E628" i="17"/>
  <c r="C629" i="17"/>
  <c r="G629" i="17"/>
  <c r="E630" i="17"/>
  <c r="C631" i="17"/>
  <c r="G631" i="17"/>
  <c r="E632" i="17"/>
  <c r="C633" i="17"/>
  <c r="G633" i="17"/>
  <c r="E634" i="17"/>
  <c r="C635" i="17"/>
  <c r="G635" i="17"/>
  <c r="E636" i="17"/>
  <c r="C637" i="17"/>
  <c r="G637" i="17"/>
  <c r="E638" i="17"/>
  <c r="C639" i="17"/>
  <c r="G639" i="17"/>
  <c r="E640" i="17"/>
  <c r="C641" i="17"/>
  <c r="G641" i="17"/>
  <c r="E642" i="17"/>
  <c r="C643" i="17"/>
  <c r="G643" i="17"/>
  <c r="E644" i="17"/>
  <c r="C645" i="17"/>
  <c r="G645" i="17"/>
  <c r="E646" i="17"/>
  <c r="C647" i="17"/>
  <c r="G647" i="17"/>
  <c r="E648" i="17"/>
  <c r="C649" i="17"/>
  <c r="G649" i="17"/>
  <c r="E650" i="17"/>
  <c r="C651" i="17"/>
  <c r="G651" i="17"/>
  <c r="E652" i="17"/>
  <c r="C653" i="17"/>
  <c r="G653" i="17"/>
  <c r="E654" i="17"/>
  <c r="C655" i="17"/>
  <c r="G655" i="17"/>
  <c r="E656" i="17"/>
  <c r="C657" i="17"/>
  <c r="G657" i="17"/>
  <c r="E658" i="17"/>
  <c r="C659" i="17"/>
  <c r="G659" i="17"/>
  <c r="E660" i="17"/>
  <c r="C661" i="17"/>
  <c r="G661" i="17"/>
  <c r="E662" i="17"/>
  <c r="C663" i="17"/>
  <c r="G663" i="17"/>
  <c r="E664" i="17"/>
  <c r="C665" i="17"/>
  <c r="G665" i="17"/>
  <c r="E666" i="17"/>
  <c r="C667" i="17"/>
  <c r="G667" i="17"/>
  <c r="E668" i="17"/>
  <c r="C669" i="17"/>
  <c r="G669" i="17"/>
  <c r="E670" i="17"/>
  <c r="C671" i="17"/>
  <c r="G671" i="17"/>
  <c r="C5" i="17"/>
  <c r="G15" i="17"/>
  <c r="E26" i="17"/>
  <c r="C37" i="17"/>
  <c r="G47" i="17"/>
  <c r="C58" i="17"/>
  <c r="E63" i="17"/>
  <c r="G68" i="17"/>
  <c r="C74" i="17"/>
  <c r="E79" i="17"/>
  <c r="B83" i="17"/>
  <c r="E86" i="17"/>
  <c r="C90" i="17"/>
  <c r="F93" i="17"/>
  <c r="C97" i="17"/>
  <c r="G100" i="17"/>
  <c r="D104" i="17"/>
  <c r="G107" i="17"/>
  <c r="E111" i="17"/>
  <c r="B115" i="17"/>
  <c r="F117" i="17"/>
  <c r="D120" i="17"/>
  <c r="B123" i="17"/>
  <c r="F125" i="17"/>
  <c r="D128" i="17"/>
  <c r="B131" i="17"/>
  <c r="F133" i="17"/>
  <c r="D136" i="17"/>
  <c r="B139" i="17"/>
  <c r="F141" i="17"/>
  <c r="D144" i="17"/>
  <c r="B147" i="17"/>
  <c r="F149" i="17"/>
  <c r="D152" i="17"/>
  <c r="B155" i="17"/>
  <c r="F157" i="17"/>
  <c r="D160" i="17"/>
  <c r="B163" i="17"/>
  <c r="F165" i="17"/>
  <c r="D168" i="17"/>
  <c r="B171" i="17"/>
  <c r="F173" i="17"/>
  <c r="D176" i="17"/>
  <c r="B179" i="17"/>
  <c r="F181" i="17"/>
  <c r="D184" i="17"/>
  <c r="B187" i="17"/>
  <c r="F189" i="17"/>
  <c r="D192" i="17"/>
  <c r="B195" i="17"/>
  <c r="F197" i="17"/>
  <c r="D200" i="17"/>
  <c r="B203" i="17"/>
  <c r="F205" i="17"/>
  <c r="D208" i="17"/>
  <c r="B211" i="17"/>
  <c r="F213" i="17"/>
  <c r="D216" i="17"/>
  <c r="B219" i="17"/>
  <c r="F221" i="17"/>
  <c r="D224" i="17"/>
  <c r="B227" i="17"/>
  <c r="F229" i="17"/>
  <c r="D232" i="17"/>
  <c r="B235" i="17"/>
  <c r="F237" i="17"/>
  <c r="D240" i="17"/>
  <c r="B243" i="17"/>
  <c r="F245" i="17"/>
  <c r="D248" i="17"/>
  <c r="B251" i="17"/>
  <c r="F253" i="17"/>
  <c r="D256" i="17"/>
  <c r="B259" i="17"/>
  <c r="F261" i="17"/>
  <c r="D264" i="17"/>
  <c r="B267" i="17"/>
  <c r="F269" i="17"/>
  <c r="D272" i="17"/>
  <c r="B275" i="17"/>
  <c r="F276" i="17"/>
  <c r="B278" i="17"/>
  <c r="D279" i="17"/>
  <c r="F280" i="17"/>
  <c r="B282" i="17"/>
  <c r="D283" i="17"/>
  <c r="F284" i="17"/>
  <c r="B286" i="17"/>
  <c r="D287" i="17"/>
  <c r="F288" i="17"/>
  <c r="B290" i="17"/>
  <c r="D291" i="17"/>
  <c r="F292" i="17"/>
  <c r="B294" i="17"/>
  <c r="D295" i="17"/>
  <c r="F296" i="17"/>
  <c r="B298" i="17"/>
  <c r="D299" i="17"/>
  <c r="F300" i="17"/>
  <c r="B302" i="17"/>
  <c r="D303" i="17"/>
  <c r="F304" i="17"/>
  <c r="B306" i="17"/>
  <c r="D307" i="17"/>
  <c r="F308" i="17"/>
  <c r="B310" i="17"/>
  <c r="D311" i="17"/>
  <c r="F312" i="17"/>
  <c r="B314" i="17"/>
  <c r="D315" i="17"/>
  <c r="F316" i="17"/>
  <c r="B318" i="17"/>
  <c r="D319" i="17"/>
  <c r="F320" i="17"/>
  <c r="B322" i="17"/>
  <c r="D323" i="17"/>
  <c r="F324" i="17"/>
  <c r="B326" i="17"/>
  <c r="D327" i="17"/>
  <c r="F328" i="17"/>
  <c r="B330" i="17"/>
  <c r="D331" i="17"/>
  <c r="F332" i="17"/>
  <c r="B334" i="17"/>
  <c r="D335" i="17"/>
  <c r="F336" i="17"/>
  <c r="B338" i="17"/>
  <c r="D339" i="17"/>
  <c r="F340" i="17"/>
  <c r="F341" i="17"/>
  <c r="E342" i="17"/>
  <c r="D343" i="17"/>
  <c r="D344" i="17"/>
  <c r="C345" i="17"/>
  <c r="B346" i="17"/>
  <c r="B347" i="17"/>
  <c r="G347" i="17"/>
  <c r="F348" i="17"/>
  <c r="F349" i="17"/>
  <c r="E350" i="17"/>
  <c r="D351" i="17"/>
  <c r="D352" i="17"/>
  <c r="C353" i="17"/>
  <c r="B354" i="17"/>
  <c r="B355" i="17"/>
  <c r="G355" i="17"/>
  <c r="F356" i="17"/>
  <c r="F357" i="17"/>
  <c r="E358" i="17"/>
  <c r="D359" i="17"/>
  <c r="D360" i="17"/>
  <c r="C361" i="17"/>
  <c r="B362" i="17"/>
  <c r="B363" i="17"/>
  <c r="G363" i="17"/>
  <c r="F364" i="17"/>
  <c r="F365" i="17"/>
  <c r="E366" i="17"/>
  <c r="D367" i="17"/>
  <c r="D368" i="17"/>
  <c r="C369" i="17"/>
  <c r="B370" i="17"/>
  <c r="B371" i="17"/>
  <c r="G371" i="17"/>
  <c r="F372" i="17"/>
  <c r="F373" i="17"/>
  <c r="E374" i="17"/>
  <c r="D375" i="17"/>
  <c r="D376" i="17"/>
  <c r="C377" i="17"/>
  <c r="B378" i="17"/>
  <c r="B379" i="17"/>
  <c r="G379" i="17"/>
  <c r="F380" i="17"/>
  <c r="F381" i="17"/>
  <c r="E382" i="17"/>
  <c r="D383" i="17"/>
  <c r="D384" i="17"/>
  <c r="C385" i="17"/>
  <c r="B386" i="17"/>
  <c r="B387" i="17"/>
  <c r="G387" i="17"/>
  <c r="F388" i="17"/>
  <c r="E389" i="17"/>
  <c r="C390" i="17"/>
  <c r="G390" i="17"/>
  <c r="E391" i="17"/>
  <c r="C392" i="17"/>
  <c r="G392" i="17"/>
  <c r="E393" i="17"/>
  <c r="C394" i="17"/>
  <c r="G394" i="17"/>
  <c r="E395" i="17"/>
  <c r="C396" i="17"/>
  <c r="G396" i="17"/>
  <c r="E397" i="17"/>
  <c r="C398" i="17"/>
  <c r="G398" i="17"/>
  <c r="E399" i="17"/>
  <c r="C400" i="17"/>
  <c r="G400" i="17"/>
  <c r="E401" i="17"/>
  <c r="C402" i="17"/>
  <c r="G402" i="17"/>
  <c r="E403" i="17"/>
  <c r="C404" i="17"/>
  <c r="G404" i="17"/>
  <c r="E405" i="17"/>
  <c r="C406" i="17"/>
  <c r="G406" i="17"/>
  <c r="E407" i="17"/>
  <c r="C408" i="17"/>
  <c r="G408" i="17"/>
  <c r="E409" i="17"/>
  <c r="C410" i="17"/>
  <c r="G410" i="17"/>
  <c r="E411" i="17"/>
  <c r="C412" i="17"/>
  <c r="G412" i="17"/>
  <c r="E413" i="17"/>
  <c r="C414" i="17"/>
  <c r="G414" i="17"/>
  <c r="E415" i="17"/>
  <c r="C416" i="17"/>
  <c r="G416" i="17"/>
  <c r="E417" i="17"/>
  <c r="C418" i="17"/>
  <c r="G418" i="17"/>
  <c r="E419" i="17"/>
  <c r="C420" i="17"/>
  <c r="G420" i="17"/>
  <c r="E421" i="17"/>
  <c r="C422" i="17"/>
  <c r="G422" i="17"/>
  <c r="E423" i="17"/>
  <c r="C424" i="17"/>
  <c r="G424" i="17"/>
  <c r="E425" i="17"/>
  <c r="C426" i="17"/>
  <c r="G426" i="17"/>
  <c r="E427" i="17"/>
  <c r="C428" i="17"/>
  <c r="G428" i="17"/>
  <c r="E429" i="17"/>
  <c r="C430" i="17"/>
  <c r="G430" i="17"/>
  <c r="E431" i="17"/>
  <c r="C432" i="17"/>
  <c r="G432" i="17"/>
  <c r="E433" i="17"/>
  <c r="C434" i="17"/>
  <c r="G434" i="17"/>
  <c r="E435" i="17"/>
  <c r="C436" i="17"/>
  <c r="G436" i="17"/>
  <c r="E437" i="17"/>
  <c r="C438" i="17"/>
  <c r="G438" i="17"/>
  <c r="E439" i="17"/>
  <c r="C440" i="17"/>
  <c r="G440" i="17"/>
  <c r="E441" i="17"/>
  <c r="C442" i="17"/>
  <c r="G442" i="17"/>
  <c r="E443" i="17"/>
  <c r="C444" i="17"/>
  <c r="G444" i="17"/>
  <c r="E445" i="17"/>
  <c r="C446" i="17"/>
  <c r="G446" i="17"/>
  <c r="E447" i="17"/>
  <c r="C448" i="17"/>
  <c r="G448" i="17"/>
  <c r="E449" i="17"/>
  <c r="C450" i="17"/>
  <c r="G450" i="17"/>
  <c r="E451" i="17"/>
  <c r="C452" i="17"/>
  <c r="G452" i="17"/>
  <c r="E453" i="17"/>
  <c r="C454" i="17"/>
  <c r="G454" i="17"/>
  <c r="E455" i="17"/>
  <c r="C456" i="17"/>
  <c r="G456" i="17"/>
  <c r="E457" i="17"/>
  <c r="C458" i="17"/>
  <c r="G458" i="17"/>
  <c r="E459" i="17"/>
  <c r="C460" i="17"/>
  <c r="G460" i="17"/>
  <c r="E461" i="17"/>
  <c r="C462" i="17"/>
  <c r="G462" i="17"/>
  <c r="E463" i="17"/>
  <c r="C464" i="17"/>
  <c r="G464" i="17"/>
  <c r="E465" i="17"/>
  <c r="C466" i="17"/>
  <c r="G466" i="17"/>
  <c r="E467" i="17"/>
  <c r="C468" i="17"/>
  <c r="G468" i="17"/>
  <c r="E469" i="17"/>
  <c r="C470" i="17"/>
  <c r="G470" i="17"/>
  <c r="E471" i="17"/>
  <c r="C472" i="17"/>
  <c r="G472" i="17"/>
  <c r="E473" i="17"/>
  <c r="C474" i="17"/>
  <c r="G474" i="17"/>
  <c r="E475" i="17"/>
  <c r="C476" i="17"/>
  <c r="G476" i="17"/>
  <c r="E477" i="17"/>
  <c r="C478" i="17"/>
  <c r="G478" i="17"/>
  <c r="E479" i="17"/>
  <c r="C480" i="17"/>
  <c r="G480" i="17"/>
  <c r="E481" i="17"/>
  <c r="C482" i="17"/>
  <c r="G482" i="17"/>
  <c r="E483" i="17"/>
  <c r="C484" i="17"/>
  <c r="G484" i="17"/>
  <c r="E485" i="17"/>
  <c r="C486" i="17"/>
  <c r="G486" i="17"/>
  <c r="E487" i="17"/>
  <c r="C488" i="17"/>
  <c r="G488" i="17"/>
  <c r="E489" i="17"/>
  <c r="C490" i="17"/>
  <c r="G490" i="17"/>
  <c r="E491" i="17"/>
  <c r="C492" i="17"/>
  <c r="G492" i="17"/>
  <c r="E493" i="17"/>
  <c r="C494" i="17"/>
  <c r="G494" i="17"/>
  <c r="E495" i="17"/>
  <c r="C496" i="17"/>
  <c r="G496" i="17"/>
  <c r="E497" i="17"/>
  <c r="C498" i="17"/>
  <c r="G498" i="17"/>
  <c r="E499" i="17"/>
  <c r="C500" i="17"/>
  <c r="G500" i="17"/>
  <c r="E501" i="17"/>
  <c r="C502" i="17"/>
  <c r="G502" i="17"/>
  <c r="E503" i="17"/>
  <c r="C504" i="17"/>
  <c r="G504" i="17"/>
  <c r="E505" i="17"/>
  <c r="C506" i="17"/>
  <c r="G506" i="17"/>
  <c r="E507" i="17"/>
  <c r="C508" i="17"/>
  <c r="G508" i="17"/>
  <c r="E509" i="17"/>
  <c r="C510" i="17"/>
  <c r="G510" i="17"/>
  <c r="E511" i="17"/>
  <c r="C512" i="17"/>
  <c r="G512" i="17"/>
  <c r="E513" i="17"/>
  <c r="C514" i="17"/>
  <c r="G514" i="17"/>
  <c r="E515" i="17"/>
  <c r="C516" i="17"/>
  <c r="G516" i="17"/>
  <c r="E517" i="17"/>
  <c r="C518" i="17"/>
  <c r="G518" i="17"/>
  <c r="E519" i="17"/>
  <c r="C520" i="17"/>
  <c r="G520" i="17"/>
  <c r="E521" i="17"/>
  <c r="C522" i="17"/>
  <c r="G522" i="17"/>
  <c r="E523" i="17"/>
  <c r="C524" i="17"/>
  <c r="G524" i="17"/>
  <c r="E525" i="17"/>
  <c r="C526" i="17"/>
  <c r="G526" i="17"/>
  <c r="E527" i="17"/>
  <c r="C528" i="17"/>
  <c r="G528" i="17"/>
  <c r="E529" i="17"/>
  <c r="C530" i="17"/>
  <c r="G530" i="17"/>
  <c r="E531" i="17"/>
  <c r="C532" i="17"/>
  <c r="G532" i="17"/>
  <c r="E533" i="17"/>
  <c r="C534" i="17"/>
  <c r="G534" i="17"/>
  <c r="E535" i="17"/>
  <c r="C536" i="17"/>
  <c r="G536" i="17"/>
  <c r="E537" i="17"/>
  <c r="C538" i="17"/>
  <c r="G538" i="17"/>
  <c r="E539" i="17"/>
  <c r="C540" i="17"/>
  <c r="G540" i="17"/>
  <c r="E541" i="17"/>
  <c r="C542" i="17"/>
  <c r="G542" i="17"/>
  <c r="E543" i="17"/>
  <c r="C544" i="17"/>
  <c r="G544" i="17"/>
  <c r="E545" i="17"/>
  <c r="C546" i="17"/>
  <c r="G546" i="17"/>
  <c r="E547" i="17"/>
  <c r="C548" i="17"/>
  <c r="G548" i="17"/>
  <c r="E549" i="17"/>
  <c r="C550" i="17"/>
  <c r="G550" i="17"/>
  <c r="E551" i="17"/>
  <c r="C552" i="17"/>
  <c r="G552" i="17"/>
  <c r="E553" i="17"/>
  <c r="C554" i="17"/>
  <c r="G554" i="17"/>
  <c r="E555" i="17"/>
  <c r="C556" i="17"/>
  <c r="G556" i="17"/>
  <c r="E557" i="17"/>
  <c r="C558" i="17"/>
  <c r="G558" i="17"/>
  <c r="E559" i="17"/>
  <c r="C560" i="17"/>
  <c r="G560" i="17"/>
  <c r="E561" i="17"/>
  <c r="C562" i="17"/>
  <c r="G562" i="17"/>
  <c r="E563" i="17"/>
  <c r="C564" i="17"/>
  <c r="G564" i="17"/>
  <c r="E565" i="17"/>
  <c r="C566" i="17"/>
  <c r="G566" i="17"/>
  <c r="E567" i="17"/>
  <c r="C568" i="17"/>
  <c r="G568" i="17"/>
  <c r="E569" i="17"/>
  <c r="C570" i="17"/>
  <c r="G570" i="17"/>
  <c r="E571" i="17"/>
  <c r="C572" i="17"/>
  <c r="G572" i="17"/>
  <c r="E573" i="17"/>
  <c r="C574" i="17"/>
  <c r="G574" i="17"/>
  <c r="E575" i="17"/>
  <c r="C576" i="17"/>
  <c r="G576" i="17"/>
  <c r="E577" i="17"/>
  <c r="C578" i="17"/>
  <c r="G578" i="17"/>
  <c r="E579" i="17"/>
  <c r="C580" i="17"/>
  <c r="G580" i="17"/>
  <c r="E581" i="17"/>
  <c r="C582" i="17"/>
  <c r="G582" i="17"/>
  <c r="E583" i="17"/>
  <c r="C584" i="17"/>
  <c r="G584" i="17"/>
  <c r="E585" i="17"/>
  <c r="C586" i="17"/>
  <c r="G586" i="17"/>
  <c r="E587" i="17"/>
  <c r="C588" i="17"/>
  <c r="G588" i="17"/>
  <c r="E589" i="17"/>
  <c r="C590" i="17"/>
  <c r="G590" i="17"/>
  <c r="E591" i="17"/>
  <c r="C592" i="17"/>
  <c r="G592" i="17"/>
  <c r="E593" i="17"/>
  <c r="C594" i="17"/>
  <c r="G594" i="17"/>
  <c r="E595" i="17"/>
  <c r="C596" i="17"/>
  <c r="G596" i="17"/>
  <c r="E597" i="17"/>
  <c r="C598" i="17"/>
  <c r="G598" i="17"/>
  <c r="E599" i="17"/>
  <c r="C600" i="17"/>
  <c r="G600" i="17"/>
  <c r="E601" i="17"/>
  <c r="C602" i="17"/>
  <c r="G602" i="17"/>
  <c r="E603" i="17"/>
  <c r="C604" i="17"/>
  <c r="G604" i="17"/>
  <c r="E605" i="17"/>
  <c r="C606" i="17"/>
  <c r="G606" i="17"/>
  <c r="E607" i="17"/>
  <c r="C608" i="17"/>
  <c r="G608" i="17"/>
  <c r="E609" i="17"/>
  <c r="C610" i="17"/>
  <c r="G610" i="17"/>
  <c r="E611" i="17"/>
  <c r="C612" i="17"/>
  <c r="G612" i="17"/>
  <c r="E613" i="17"/>
  <c r="C614" i="17"/>
  <c r="G614" i="17"/>
  <c r="E615" i="17"/>
  <c r="C616" i="17"/>
  <c r="G616" i="17"/>
  <c r="E617" i="17"/>
  <c r="C618" i="17"/>
  <c r="G618" i="17"/>
  <c r="E619" i="17"/>
  <c r="C620" i="17"/>
  <c r="G620" i="17"/>
  <c r="E621" i="17"/>
  <c r="C622" i="17"/>
  <c r="G622" i="17"/>
  <c r="E623" i="17"/>
  <c r="C624" i="17"/>
  <c r="G624" i="17"/>
  <c r="E625" i="17"/>
  <c r="C626" i="17"/>
  <c r="G626" i="17"/>
  <c r="E627" i="17"/>
  <c r="C628" i="17"/>
  <c r="G628" i="17"/>
  <c r="E629" i="17"/>
  <c r="C630" i="17"/>
  <c r="G630" i="17"/>
  <c r="E631" i="17"/>
  <c r="C632" i="17"/>
  <c r="G632" i="17"/>
  <c r="E633" i="17"/>
  <c r="C634" i="17"/>
  <c r="G634" i="17"/>
  <c r="E635" i="17"/>
  <c r="C636" i="17"/>
  <c r="G636" i="17"/>
  <c r="E637" i="17"/>
  <c r="C638" i="17"/>
  <c r="G638" i="17"/>
  <c r="E639" i="17"/>
  <c r="C640" i="17"/>
  <c r="G640" i="17"/>
  <c r="E641" i="17"/>
  <c r="C642" i="17"/>
  <c r="G642" i="17"/>
  <c r="E643" i="17"/>
  <c r="C644" i="17"/>
  <c r="G644" i="17"/>
  <c r="E645" i="17"/>
  <c r="C646" i="17"/>
  <c r="G646" i="17"/>
  <c r="E647" i="17"/>
  <c r="C648" i="17"/>
  <c r="G648" i="17"/>
  <c r="E649" i="17"/>
  <c r="C650" i="17"/>
  <c r="G650" i="17"/>
  <c r="E651" i="17"/>
  <c r="C652" i="17"/>
  <c r="G652" i="17"/>
  <c r="E653" i="17"/>
  <c r="C654" i="17"/>
  <c r="G654" i="17"/>
  <c r="E655" i="17"/>
  <c r="C656" i="17"/>
  <c r="G656" i="17"/>
  <c r="E657" i="17"/>
  <c r="C658" i="17"/>
  <c r="G658" i="17"/>
  <c r="E659" i="17"/>
  <c r="C660" i="17"/>
  <c r="G660" i="17"/>
  <c r="E661" i="17"/>
  <c r="C662" i="17"/>
  <c r="G662" i="17"/>
  <c r="E663" i="17"/>
  <c r="C664" i="17"/>
  <c r="G664" i="17"/>
  <c r="E665" i="17"/>
  <c r="C666" i="17"/>
  <c r="G666" i="17"/>
  <c r="E667" i="17"/>
  <c r="C668" i="17"/>
  <c r="G668" i="17"/>
  <c r="E669" i="17"/>
  <c r="C670" i="17"/>
  <c r="G670" i="17"/>
  <c r="E671" i="17"/>
  <c r="C13" i="17"/>
  <c r="E34" i="17"/>
  <c r="G55" i="17"/>
  <c r="E67" i="17"/>
  <c r="C78" i="17"/>
  <c r="F85" i="17"/>
  <c r="G92" i="17"/>
  <c r="G99" i="17"/>
  <c r="B107" i="17"/>
  <c r="C114" i="17"/>
  <c r="F119" i="17"/>
  <c r="B125" i="17"/>
  <c r="D130" i="17"/>
  <c r="F135" i="17"/>
  <c r="B141" i="17"/>
  <c r="D146" i="17"/>
  <c r="F151" i="17"/>
  <c r="B157" i="17"/>
  <c r="D162" i="17"/>
  <c r="F167" i="17"/>
  <c r="B173" i="17"/>
  <c r="D178" i="17"/>
  <c r="F183" i="17"/>
  <c r="B189" i="17"/>
  <c r="D194" i="17"/>
  <c r="F199" i="17"/>
  <c r="B205" i="17"/>
  <c r="D210" i="17"/>
  <c r="F215" i="17"/>
  <c r="B221" i="17"/>
  <c r="D226" i="17"/>
  <c r="F231" i="17"/>
  <c r="B237" i="17"/>
  <c r="D242" i="17"/>
  <c r="F247" i="17"/>
  <c r="B253" i="17"/>
  <c r="D258" i="17"/>
  <c r="F263" i="17"/>
  <c r="B269" i="17"/>
  <c r="D274" i="17"/>
  <c r="F277" i="17"/>
  <c r="D280" i="17"/>
  <c r="B283" i="17"/>
  <c r="F285" i="17"/>
  <c r="D288" i="17"/>
  <c r="B291" i="17"/>
  <c r="F293" i="17"/>
  <c r="D296" i="17"/>
  <c r="B299" i="17"/>
  <c r="F301" i="17"/>
  <c r="D304" i="17"/>
  <c r="B307" i="17"/>
  <c r="F309" i="17"/>
  <c r="D312" i="17"/>
  <c r="B315" i="17"/>
  <c r="F317" i="17"/>
  <c r="D320" i="17"/>
  <c r="B323" i="17"/>
  <c r="F325" i="17"/>
  <c r="D328" i="17"/>
  <c r="B331" i="17"/>
  <c r="F333" i="17"/>
  <c r="D336" i="17"/>
  <c r="B339" i="17"/>
  <c r="D341" i="17"/>
  <c r="C343" i="17"/>
  <c r="B345" i="17"/>
  <c r="F346" i="17"/>
  <c r="E348" i="17"/>
  <c r="D350" i="17"/>
  <c r="B352" i="17"/>
  <c r="G353" i="17"/>
  <c r="F355" i="17"/>
  <c r="D357" i="17"/>
  <c r="C359" i="17"/>
  <c r="B361" i="17"/>
  <c r="F362" i="17"/>
  <c r="E364" i="17"/>
  <c r="D366" i="17"/>
  <c r="B368" i="17"/>
  <c r="G369" i="17"/>
  <c r="F371" i="17"/>
  <c r="D373" i="17"/>
  <c r="C375" i="17"/>
  <c r="B377" i="17"/>
  <c r="F378" i="17"/>
  <c r="E380" i="17"/>
  <c r="D382" i="17"/>
  <c r="B384" i="17"/>
  <c r="G385" i="17"/>
  <c r="F387" i="17"/>
  <c r="D389" i="17"/>
  <c r="F390" i="17"/>
  <c r="B392" i="17"/>
  <c r="D393" i="17"/>
  <c r="F394" i="17"/>
  <c r="B396" i="17"/>
  <c r="D397" i="17"/>
  <c r="F398" i="17"/>
  <c r="B400" i="17"/>
  <c r="D401" i="17"/>
  <c r="F402" i="17"/>
  <c r="B404" i="17"/>
  <c r="D405" i="17"/>
  <c r="F406" i="17"/>
  <c r="B408" i="17"/>
  <c r="D409" i="17"/>
  <c r="F410" i="17"/>
  <c r="B412" i="17"/>
  <c r="D413" i="17"/>
  <c r="F414" i="17"/>
  <c r="B416" i="17"/>
  <c r="D417" i="17"/>
  <c r="F418" i="17"/>
  <c r="B420" i="17"/>
  <c r="D421" i="17"/>
  <c r="F422" i="17"/>
  <c r="B424" i="17"/>
  <c r="D425" i="17"/>
  <c r="F426" i="17"/>
  <c r="B428" i="17"/>
  <c r="D429" i="17"/>
  <c r="F430" i="17"/>
  <c r="B432" i="17"/>
  <c r="D433" i="17"/>
  <c r="F434" i="17"/>
  <c r="B436" i="17"/>
  <c r="D437" i="17"/>
  <c r="F438" i="17"/>
  <c r="B440" i="17"/>
  <c r="D441" i="17"/>
  <c r="F442" i="17"/>
  <c r="B444" i="17"/>
  <c r="D445" i="17"/>
  <c r="F446" i="17"/>
  <c r="B448" i="17"/>
  <c r="D449" i="17"/>
  <c r="F450" i="17"/>
  <c r="B452" i="17"/>
  <c r="D453" i="17"/>
  <c r="F454" i="17"/>
  <c r="B456" i="17"/>
  <c r="D457" i="17"/>
  <c r="F458" i="17"/>
  <c r="B460" i="17"/>
  <c r="D461" i="17"/>
  <c r="F462" i="17"/>
  <c r="B464" i="17"/>
  <c r="D465" i="17"/>
  <c r="F466" i="17"/>
  <c r="B468" i="17"/>
  <c r="D469" i="17"/>
  <c r="F470" i="17"/>
  <c r="B472" i="17"/>
  <c r="D473" i="17"/>
  <c r="F474" i="17"/>
  <c r="B476" i="17"/>
  <c r="D477" i="17"/>
  <c r="F478" i="17"/>
  <c r="B480" i="17"/>
  <c r="D481" i="17"/>
  <c r="F482" i="17"/>
  <c r="B484" i="17"/>
  <c r="D485" i="17"/>
  <c r="F486" i="17"/>
  <c r="B488" i="17"/>
  <c r="D489" i="17"/>
  <c r="F490" i="17"/>
  <c r="B492" i="17"/>
  <c r="D493" i="17"/>
  <c r="F494" i="17"/>
  <c r="B496" i="17"/>
  <c r="D497" i="17"/>
  <c r="F498" i="17"/>
  <c r="B500" i="17"/>
  <c r="D501" i="17"/>
  <c r="F502" i="17"/>
  <c r="B504" i="17"/>
  <c r="D505" i="17"/>
  <c r="F506" i="17"/>
  <c r="B508" i="17"/>
  <c r="D509" i="17"/>
  <c r="F510" i="17"/>
  <c r="B512" i="17"/>
  <c r="D513" i="17"/>
  <c r="F514" i="17"/>
  <c r="B516" i="17"/>
  <c r="D517" i="17"/>
  <c r="F518" i="17"/>
  <c r="B520" i="17"/>
  <c r="D521" i="17"/>
  <c r="F522" i="17"/>
  <c r="B524" i="17"/>
  <c r="D525" i="17"/>
  <c r="F526" i="17"/>
  <c r="B528" i="17"/>
  <c r="D529" i="17"/>
  <c r="F530" i="17"/>
  <c r="B532" i="17"/>
  <c r="D533" i="17"/>
  <c r="F534" i="17"/>
  <c r="B536" i="17"/>
  <c r="D537" i="17"/>
  <c r="F538" i="17"/>
  <c r="B540" i="17"/>
  <c r="D541" i="17"/>
  <c r="F542" i="17"/>
  <c r="B544" i="17"/>
  <c r="D545" i="17"/>
  <c r="F546" i="17"/>
  <c r="B548" i="17"/>
  <c r="D549" i="17"/>
  <c r="F550" i="17"/>
  <c r="B552" i="17"/>
  <c r="D553" i="17"/>
  <c r="F554" i="17"/>
  <c r="B556" i="17"/>
  <c r="D557" i="17"/>
  <c r="F558" i="17"/>
  <c r="B560" i="17"/>
  <c r="D561" i="17"/>
  <c r="F562" i="17"/>
  <c r="B564" i="17"/>
  <c r="D565" i="17"/>
  <c r="F566" i="17"/>
  <c r="B568" i="17"/>
  <c r="D569" i="17"/>
  <c r="F570" i="17"/>
  <c r="B572" i="17"/>
  <c r="D573" i="17"/>
  <c r="F574" i="17"/>
  <c r="B576" i="17"/>
  <c r="D577" i="17"/>
  <c r="F578" i="17"/>
  <c r="B580" i="17"/>
  <c r="D581" i="17"/>
  <c r="F582" i="17"/>
  <c r="B584" i="17"/>
  <c r="D585" i="17"/>
  <c r="F586" i="17"/>
  <c r="B588" i="17"/>
  <c r="D589" i="17"/>
  <c r="F590" i="17"/>
  <c r="B592" i="17"/>
  <c r="D593" i="17"/>
  <c r="F594" i="17"/>
  <c r="B596" i="17"/>
  <c r="D597" i="17"/>
  <c r="F598" i="17"/>
  <c r="B600" i="17"/>
  <c r="D601" i="17"/>
  <c r="F602" i="17"/>
  <c r="B604" i="17"/>
  <c r="D605" i="17"/>
  <c r="F606" i="17"/>
  <c r="B608" i="17"/>
  <c r="D609" i="17"/>
  <c r="F610" i="17"/>
  <c r="B612" i="17"/>
  <c r="D613" i="17"/>
  <c r="F614" i="17"/>
  <c r="B616" i="17"/>
  <c r="D617" i="17"/>
  <c r="F618" i="17"/>
  <c r="B620" i="17"/>
  <c r="D621" i="17"/>
  <c r="F622" i="17"/>
  <c r="B624" i="17"/>
  <c r="D625" i="17"/>
  <c r="F626" i="17"/>
  <c r="B628" i="17"/>
  <c r="D629" i="17"/>
  <c r="F630" i="17"/>
  <c r="B632" i="17"/>
  <c r="D633" i="17"/>
  <c r="F634" i="17"/>
  <c r="B636" i="17"/>
  <c r="D637" i="17"/>
  <c r="F638" i="17"/>
  <c r="B640" i="17"/>
  <c r="D641" i="17"/>
  <c r="F642" i="17"/>
  <c r="B644" i="17"/>
  <c r="D645" i="17"/>
  <c r="F646" i="17"/>
  <c r="B648" i="17"/>
  <c r="D649" i="17"/>
  <c r="F650" i="17"/>
  <c r="B652" i="17"/>
  <c r="D653" i="17"/>
  <c r="F654" i="17"/>
  <c r="B656" i="17"/>
  <c r="D657" i="17"/>
  <c r="F658" i="17"/>
  <c r="B660" i="17"/>
  <c r="D661" i="17"/>
  <c r="F662" i="17"/>
  <c r="B664" i="17"/>
  <c r="D665" i="17"/>
  <c r="F666" i="17"/>
  <c r="B668" i="17"/>
  <c r="D669" i="17"/>
  <c r="F670" i="17"/>
  <c r="G23" i="17"/>
  <c r="C45" i="17"/>
  <c r="C62" i="17"/>
  <c r="G72" i="17"/>
  <c r="C82" i="17"/>
  <c r="C89" i="17"/>
  <c r="D96" i="17"/>
  <c r="E103" i="17"/>
  <c r="E110" i="17"/>
  <c r="B117" i="17"/>
  <c r="D122" i="17"/>
  <c r="F127" i="17"/>
  <c r="B133" i="17"/>
  <c r="D138" i="17"/>
  <c r="F143" i="17"/>
  <c r="B149" i="17"/>
  <c r="D154" i="17"/>
  <c r="F159" i="17"/>
  <c r="B165" i="17"/>
  <c r="D170" i="17"/>
  <c r="F175" i="17"/>
  <c r="B181" i="17"/>
  <c r="D186" i="17"/>
  <c r="F191" i="17"/>
  <c r="B197" i="17"/>
  <c r="D202" i="17"/>
  <c r="F207" i="17"/>
  <c r="B213" i="17"/>
  <c r="D218" i="17"/>
  <c r="F223" i="17"/>
  <c r="B229" i="17"/>
  <c r="D234" i="17"/>
  <c r="F239" i="17"/>
  <c r="B245" i="17"/>
  <c r="D250" i="17"/>
  <c r="F255" i="17"/>
  <c r="B261" i="17"/>
  <c r="D266" i="17"/>
  <c r="F271" i="17"/>
  <c r="D276" i="17"/>
  <c r="B279" i="17"/>
  <c r="F281" i="17"/>
  <c r="D284" i="17"/>
  <c r="B287" i="17"/>
  <c r="F289" i="17"/>
  <c r="D292" i="17"/>
  <c r="B295" i="17"/>
  <c r="F297" i="17"/>
  <c r="D300" i="17"/>
  <c r="B303" i="17"/>
  <c r="F305" i="17"/>
  <c r="D308" i="17"/>
  <c r="B311" i="17"/>
  <c r="F313" i="17"/>
  <c r="D316" i="17"/>
  <c r="B319" i="17"/>
  <c r="F321" i="17"/>
  <c r="D324" i="17"/>
  <c r="B327" i="17"/>
  <c r="F329" i="17"/>
  <c r="D332" i="17"/>
  <c r="B335" i="17"/>
  <c r="F337" i="17"/>
  <c r="D340" i="17"/>
  <c r="D342" i="17"/>
  <c r="B344" i="17"/>
  <c r="G345" i="17"/>
  <c r="F347" i="17"/>
  <c r="D349" i="17"/>
  <c r="C351" i="17"/>
  <c r="B353" i="17"/>
  <c r="F354" i="17"/>
  <c r="E356" i="17"/>
  <c r="D358" i="17"/>
  <c r="B360" i="17"/>
  <c r="G361" i="17"/>
  <c r="F363" i="17"/>
  <c r="D365" i="17"/>
  <c r="C367" i="17"/>
  <c r="B369" i="17"/>
  <c r="F370" i="17"/>
  <c r="E372" i="17"/>
  <c r="D374" i="17"/>
  <c r="B376" i="17"/>
  <c r="G377" i="17"/>
  <c r="F379" i="17"/>
  <c r="D381" i="17"/>
  <c r="C383" i="17"/>
  <c r="B385" i="17"/>
  <c r="F386" i="17"/>
  <c r="E388" i="17"/>
  <c r="B390" i="17"/>
  <c r="D391" i="17"/>
  <c r="F392" i="17"/>
  <c r="B394" i="17"/>
  <c r="D395" i="17"/>
  <c r="F396" i="17"/>
  <c r="B398" i="17"/>
  <c r="D399" i="17"/>
  <c r="F400" i="17"/>
  <c r="B402" i="17"/>
  <c r="D403" i="17"/>
  <c r="F404" i="17"/>
  <c r="B406" i="17"/>
  <c r="D407" i="17"/>
  <c r="F408" i="17"/>
  <c r="B410" i="17"/>
  <c r="D411" i="17"/>
  <c r="F412" i="17"/>
  <c r="B414" i="17"/>
  <c r="D415" i="17"/>
  <c r="F416" i="17"/>
  <c r="B418" i="17"/>
  <c r="D419" i="17"/>
  <c r="F420" i="17"/>
  <c r="B422" i="17"/>
  <c r="D423" i="17"/>
  <c r="F424" i="17"/>
  <c r="B426" i="17"/>
  <c r="D427" i="17"/>
  <c r="F428" i="17"/>
  <c r="B430" i="17"/>
  <c r="D431" i="17"/>
  <c r="F432" i="17"/>
  <c r="B434" i="17"/>
  <c r="D435" i="17"/>
  <c r="F436" i="17"/>
  <c r="B438" i="17"/>
  <c r="D439" i="17"/>
  <c r="F440" i="17"/>
  <c r="B442" i="17"/>
  <c r="D443" i="17"/>
  <c r="F444" i="17"/>
  <c r="B446" i="17"/>
  <c r="D447" i="17"/>
  <c r="F448" i="17"/>
  <c r="B450" i="17"/>
  <c r="D451" i="17"/>
  <c r="F452" i="17"/>
  <c r="B454" i="17"/>
  <c r="D455" i="17"/>
  <c r="F456" i="17"/>
  <c r="B458" i="17"/>
  <c r="D459" i="17"/>
  <c r="F460" i="17"/>
  <c r="B462" i="17"/>
  <c r="D463" i="17"/>
  <c r="F464" i="17"/>
  <c r="B466" i="17"/>
  <c r="D467" i="17"/>
  <c r="F468" i="17"/>
  <c r="B470" i="17"/>
  <c r="D471" i="17"/>
  <c r="F472" i="17"/>
  <c r="B474" i="17"/>
  <c r="D475" i="17"/>
  <c r="F476" i="17"/>
  <c r="B478" i="17"/>
  <c r="D479" i="17"/>
  <c r="F480" i="17"/>
  <c r="B482" i="17"/>
  <c r="D483" i="17"/>
  <c r="F484" i="17"/>
  <c r="B486" i="17"/>
  <c r="D487" i="17"/>
  <c r="F488" i="17"/>
  <c r="B490" i="17"/>
  <c r="D491" i="17"/>
  <c r="F492" i="17"/>
  <c r="B494" i="17"/>
  <c r="D495" i="17"/>
  <c r="F496" i="17"/>
  <c r="B498" i="17"/>
  <c r="D499" i="17"/>
  <c r="F500" i="17"/>
  <c r="B502" i="17"/>
  <c r="D503" i="17"/>
  <c r="F504" i="17"/>
  <c r="B506" i="17"/>
  <c r="D507" i="17"/>
  <c r="F508" i="17"/>
  <c r="B510" i="17"/>
  <c r="D511" i="17"/>
  <c r="F512" i="17"/>
  <c r="B514" i="17"/>
  <c r="D515" i="17"/>
  <c r="F516" i="17"/>
  <c r="B518" i="17"/>
  <c r="D519" i="17"/>
  <c r="F520" i="17"/>
  <c r="B522" i="17"/>
  <c r="D523" i="17"/>
  <c r="F524" i="17"/>
  <c r="B526" i="17"/>
  <c r="D527" i="17"/>
  <c r="F528" i="17"/>
  <c r="B530" i="17"/>
  <c r="D531" i="17"/>
  <c r="F532" i="17"/>
  <c r="B534" i="17"/>
  <c r="D535" i="17"/>
  <c r="F536" i="17"/>
  <c r="B538" i="17"/>
  <c r="D539" i="17"/>
  <c r="F540" i="17"/>
  <c r="B542" i="17"/>
  <c r="D543" i="17"/>
  <c r="F544" i="17"/>
  <c r="B546" i="17"/>
  <c r="D547" i="17"/>
  <c r="F548" i="17"/>
  <c r="B550" i="17"/>
  <c r="D551" i="17"/>
  <c r="F552" i="17"/>
  <c r="B554" i="17"/>
  <c r="D555" i="17"/>
  <c r="F556" i="17"/>
  <c r="B558" i="17"/>
  <c r="D559" i="17"/>
  <c r="F560" i="17"/>
  <c r="B562" i="17"/>
  <c r="D563" i="17"/>
  <c r="F564" i="17"/>
  <c r="B566" i="17"/>
  <c r="D567" i="17"/>
  <c r="F568" i="17"/>
  <c r="B570" i="17"/>
  <c r="D571" i="17"/>
  <c r="F572" i="17"/>
  <c r="B574" i="17"/>
  <c r="D575" i="17"/>
  <c r="F576" i="17"/>
  <c r="B578" i="17"/>
  <c r="D579" i="17"/>
  <c r="F580" i="17"/>
  <c r="B582" i="17"/>
  <c r="D583" i="17"/>
  <c r="F584" i="17"/>
  <c r="B586" i="17"/>
  <c r="D587" i="17"/>
  <c r="F588" i="17"/>
  <c r="B590" i="17"/>
  <c r="D591" i="17"/>
  <c r="F592" i="17"/>
  <c r="B594" i="17"/>
  <c r="D595" i="17"/>
  <c r="F596" i="17"/>
  <c r="B598" i="17"/>
  <c r="D599" i="17"/>
  <c r="F600" i="17"/>
  <c r="B602" i="17"/>
  <c r="D603" i="17"/>
  <c r="F604" i="17"/>
  <c r="B606" i="17"/>
  <c r="D607" i="17"/>
  <c r="F608" i="17"/>
  <c r="B610" i="17"/>
  <c r="D611" i="17"/>
  <c r="F612" i="17"/>
  <c r="B614" i="17"/>
  <c r="D615" i="17"/>
  <c r="F616" i="17"/>
  <c r="B618" i="17"/>
  <c r="D619" i="17"/>
  <c r="F620" i="17"/>
  <c r="B622" i="17"/>
  <c r="D623" i="17"/>
  <c r="F624" i="17"/>
  <c r="B626" i="17"/>
  <c r="D627" i="17"/>
  <c r="F628" i="17"/>
  <c r="B630" i="17"/>
  <c r="D631" i="17"/>
  <c r="F632" i="17"/>
  <c r="B634" i="17"/>
  <c r="D635" i="17"/>
  <c r="F636" i="17"/>
  <c r="B638" i="17"/>
  <c r="D639" i="17"/>
  <c r="F640" i="17"/>
  <c r="B642" i="17"/>
  <c r="D643" i="17"/>
  <c r="F644" i="17"/>
  <c r="B646" i="17"/>
  <c r="D647" i="17"/>
  <c r="F648" i="17"/>
  <c r="B650" i="17"/>
  <c r="D651" i="17"/>
  <c r="F652" i="17"/>
  <c r="B654" i="17"/>
  <c r="D655" i="17"/>
  <c r="F656" i="17"/>
  <c r="B658" i="17"/>
  <c r="D659" i="17"/>
  <c r="F660" i="17"/>
  <c r="B662" i="17"/>
  <c r="D663" i="17"/>
  <c r="F664" i="17"/>
  <c r="B666" i="17"/>
  <c r="D667" i="17"/>
  <c r="F668" i="17"/>
  <c r="B670" i="17"/>
  <c r="D671" i="17"/>
  <c r="E18" i="17"/>
  <c r="E59" i="17"/>
  <c r="D80" i="17"/>
  <c r="E94" i="17"/>
  <c r="G108" i="17"/>
  <c r="B121" i="17"/>
  <c r="F131" i="17"/>
  <c r="D142" i="17"/>
  <c r="B153" i="17"/>
  <c r="F163" i="17"/>
  <c r="D174" i="17"/>
  <c r="B185" i="17"/>
  <c r="F195" i="17"/>
  <c r="D206" i="17"/>
  <c r="B217" i="17"/>
  <c r="F227" i="17"/>
  <c r="D238" i="17"/>
  <c r="B249" i="17"/>
  <c r="F259" i="17"/>
  <c r="D270" i="17"/>
  <c r="D278" i="17"/>
  <c r="F283" i="17"/>
  <c r="B289" i="17"/>
  <c r="D294" i="17"/>
  <c r="F299" i="17"/>
  <c r="B305" i="17"/>
  <c r="D310" i="17"/>
  <c r="F315" i="17"/>
  <c r="B321" i="17"/>
  <c r="D326" i="17"/>
  <c r="F331" i="17"/>
  <c r="B337" i="17"/>
  <c r="G341" i="17"/>
  <c r="D345" i="17"/>
  <c r="B349" i="17"/>
  <c r="E352" i="17"/>
  <c r="B356" i="17"/>
  <c r="F359" i="17"/>
  <c r="C363" i="17"/>
  <c r="F366" i="17"/>
  <c r="D370" i="17"/>
  <c r="G373" i="17"/>
  <c r="D377" i="17"/>
  <c r="B381" i="17"/>
  <c r="E384" i="17"/>
  <c r="B388" i="17"/>
  <c r="B391" i="17"/>
  <c r="F393" i="17"/>
  <c r="D396" i="17"/>
  <c r="B399" i="17"/>
  <c r="F401" i="17"/>
  <c r="D404" i="17"/>
  <c r="B407" i="17"/>
  <c r="F409" i="17"/>
  <c r="D412" i="17"/>
  <c r="B415" i="17"/>
  <c r="F417" i="17"/>
  <c r="D420" i="17"/>
  <c r="B423" i="17"/>
  <c r="F425" i="17"/>
  <c r="D428" i="17"/>
  <c r="B431" i="17"/>
  <c r="F433" i="17"/>
  <c r="D436" i="17"/>
  <c r="B439" i="17"/>
  <c r="F441" i="17"/>
  <c r="D444" i="17"/>
  <c r="B447" i="17"/>
  <c r="F449" i="17"/>
  <c r="D452" i="17"/>
  <c r="B455" i="17"/>
  <c r="F457" i="17"/>
  <c r="D460" i="17"/>
  <c r="B463" i="17"/>
  <c r="F465" i="17"/>
  <c r="D468" i="17"/>
  <c r="B471" i="17"/>
  <c r="F473" i="17"/>
  <c r="D476" i="17"/>
  <c r="B479" i="17"/>
  <c r="F481" i="17"/>
  <c r="D484" i="17"/>
  <c r="B487" i="17"/>
  <c r="F489" i="17"/>
  <c r="D492" i="17"/>
  <c r="B495" i="17"/>
  <c r="F497" i="17"/>
  <c r="D500" i="17"/>
  <c r="B503" i="17"/>
  <c r="F505" i="17"/>
  <c r="D508" i="17"/>
  <c r="B511" i="17"/>
  <c r="F513" i="17"/>
  <c r="D516" i="17"/>
  <c r="B519" i="17"/>
  <c r="F521" i="17"/>
  <c r="D524" i="17"/>
  <c r="B527" i="17"/>
  <c r="F529" i="17"/>
  <c r="D532" i="17"/>
  <c r="B535" i="17"/>
  <c r="F537" i="17"/>
  <c r="D540" i="17"/>
  <c r="B543" i="17"/>
  <c r="F545" i="17"/>
  <c r="D548" i="17"/>
  <c r="B551" i="17"/>
  <c r="F553" i="17"/>
  <c r="D556" i="17"/>
  <c r="B559" i="17"/>
  <c r="F561" i="17"/>
  <c r="D564" i="17"/>
  <c r="B567" i="17"/>
  <c r="F569" i="17"/>
  <c r="D572" i="17"/>
  <c r="B575" i="17"/>
  <c r="F577" i="17"/>
  <c r="D580" i="17"/>
  <c r="B583" i="17"/>
  <c r="F585" i="17"/>
  <c r="D588" i="17"/>
  <c r="B591" i="17"/>
  <c r="F593" i="17"/>
  <c r="D596" i="17"/>
  <c r="B599" i="17"/>
  <c r="F601" i="17"/>
  <c r="D604" i="17"/>
  <c r="B607" i="17"/>
  <c r="F609" i="17"/>
  <c r="D612" i="17"/>
  <c r="B615" i="17"/>
  <c r="F617" i="17"/>
  <c r="D620" i="17"/>
  <c r="B623" i="17"/>
  <c r="F625" i="17"/>
  <c r="D628" i="17"/>
  <c r="B631" i="17"/>
  <c r="F633" i="17"/>
  <c r="D636" i="17"/>
  <c r="B639" i="17"/>
  <c r="F641" i="17"/>
  <c r="D644" i="17"/>
  <c r="B647" i="17"/>
  <c r="F649" i="17"/>
  <c r="D652" i="17"/>
  <c r="B655" i="17"/>
  <c r="F657" i="17"/>
  <c r="D660" i="17"/>
  <c r="B663" i="17"/>
  <c r="F665" i="17"/>
  <c r="D668" i="17"/>
  <c r="B671" i="17"/>
  <c r="C29" i="17"/>
  <c r="G64" i="17"/>
  <c r="G83" i="17"/>
  <c r="C98" i="17"/>
  <c r="D112" i="17"/>
  <c r="F123" i="17"/>
  <c r="D134" i="17"/>
  <c r="B145" i="17"/>
  <c r="F155" i="17"/>
  <c r="D166" i="17"/>
  <c r="B177" i="17"/>
  <c r="F187" i="17"/>
  <c r="D198" i="17"/>
  <c r="B209" i="17"/>
  <c r="F219" i="17"/>
  <c r="D230" i="17"/>
  <c r="B241" i="17"/>
  <c r="F251" i="17"/>
  <c r="D262" i="17"/>
  <c r="B273" i="17"/>
  <c r="F279" i="17"/>
  <c r="B285" i="17"/>
  <c r="D290" i="17"/>
  <c r="F295" i="17"/>
  <c r="B301" i="17"/>
  <c r="D306" i="17"/>
  <c r="F311" i="17"/>
  <c r="B317" i="17"/>
  <c r="D322" i="17"/>
  <c r="F327" i="17"/>
  <c r="B333" i="17"/>
  <c r="D338" i="17"/>
  <c r="F342" i="17"/>
  <c r="D346" i="17"/>
  <c r="G349" i="17"/>
  <c r="D353" i="17"/>
  <c r="B357" i="17"/>
  <c r="E360" i="17"/>
  <c r="B364" i="17"/>
  <c r="F367" i="17"/>
  <c r="C371" i="17"/>
  <c r="F374" i="17"/>
  <c r="D378" i="17"/>
  <c r="G381" i="17"/>
  <c r="D385" i="17"/>
  <c r="B389" i="17"/>
  <c r="F391" i="17"/>
  <c r="D394" i="17"/>
  <c r="B397" i="17"/>
  <c r="F399" i="17"/>
  <c r="D402" i="17"/>
  <c r="B405" i="17"/>
  <c r="F407" i="17"/>
  <c r="D410" i="17"/>
  <c r="B413" i="17"/>
  <c r="F415" i="17"/>
  <c r="D418" i="17"/>
  <c r="B421" i="17"/>
  <c r="F423" i="17"/>
  <c r="D426" i="17"/>
  <c r="B429" i="17"/>
  <c r="F431" i="17"/>
  <c r="D434" i="17"/>
  <c r="B437" i="17"/>
  <c r="F439" i="17"/>
  <c r="D442" i="17"/>
  <c r="B445" i="17"/>
  <c r="F447" i="17"/>
  <c r="D450" i="17"/>
  <c r="B453" i="17"/>
  <c r="F455" i="17"/>
  <c r="D458" i="17"/>
  <c r="B461" i="17"/>
  <c r="F463" i="17"/>
  <c r="D466" i="17"/>
  <c r="B469" i="17"/>
  <c r="F471" i="17"/>
  <c r="D474" i="17"/>
  <c r="B477" i="17"/>
  <c r="F479" i="17"/>
  <c r="D482" i="17"/>
  <c r="B485" i="17"/>
  <c r="F487" i="17"/>
  <c r="D490" i="17"/>
  <c r="B493" i="17"/>
  <c r="F495" i="17"/>
  <c r="D498" i="17"/>
  <c r="B501" i="17"/>
  <c r="F503" i="17"/>
  <c r="D506" i="17"/>
  <c r="B509" i="17"/>
  <c r="F511" i="17"/>
  <c r="D514" i="17"/>
  <c r="B517" i="17"/>
  <c r="F519" i="17"/>
  <c r="D522" i="17"/>
  <c r="B525" i="17"/>
  <c r="F527" i="17"/>
  <c r="D530" i="17"/>
  <c r="B533" i="17"/>
  <c r="F535" i="17"/>
  <c r="D538" i="17"/>
  <c r="B541" i="17"/>
  <c r="F543" i="17"/>
  <c r="D546" i="17"/>
  <c r="B549" i="17"/>
  <c r="F551" i="17"/>
  <c r="D554" i="17"/>
  <c r="B557" i="17"/>
  <c r="F559" i="17"/>
  <c r="D562" i="17"/>
  <c r="B565" i="17"/>
  <c r="F567" i="17"/>
  <c r="D570" i="17"/>
  <c r="B573" i="17"/>
  <c r="F575" i="17"/>
  <c r="D578" i="17"/>
  <c r="B581" i="17"/>
  <c r="F583" i="17"/>
  <c r="D586" i="17"/>
  <c r="B589" i="17"/>
  <c r="F591" i="17"/>
  <c r="D594" i="17"/>
  <c r="B597" i="17"/>
  <c r="F599" i="17"/>
  <c r="D602" i="17"/>
  <c r="B605" i="17"/>
  <c r="F607" i="17"/>
  <c r="D610" i="17"/>
  <c r="B613" i="17"/>
  <c r="F615" i="17"/>
  <c r="D618" i="17"/>
  <c r="B621" i="17"/>
  <c r="F623" i="17"/>
  <c r="D626" i="17"/>
  <c r="B629" i="17"/>
  <c r="F631" i="17"/>
  <c r="D634" i="17"/>
  <c r="B637" i="17"/>
  <c r="F639" i="17"/>
  <c r="D642" i="17"/>
  <c r="B645" i="17"/>
  <c r="F647" i="17"/>
  <c r="D650" i="17"/>
  <c r="B653" i="17"/>
  <c r="F655" i="17"/>
  <c r="D658" i="17"/>
  <c r="B661" i="17"/>
  <c r="F663" i="17"/>
  <c r="D666" i="17"/>
  <c r="B669" i="17"/>
  <c r="F671" i="17"/>
  <c r="G39" i="17"/>
  <c r="C70" i="17"/>
  <c r="E87" i="17"/>
  <c r="F101" i="17"/>
  <c r="F115" i="17"/>
  <c r="D126" i="17"/>
  <c r="B137" i="17"/>
  <c r="F147" i="17"/>
  <c r="D158" i="17"/>
  <c r="B169" i="17"/>
  <c r="F179" i="17"/>
  <c r="D190" i="17"/>
  <c r="B201" i="17"/>
  <c r="F211" i="17"/>
  <c r="D222" i="17"/>
  <c r="B233" i="17"/>
  <c r="F243" i="17"/>
  <c r="D254" i="17"/>
  <c r="B265" i="17"/>
  <c r="F275" i="17"/>
  <c r="B281" i="17"/>
  <c r="D286" i="17"/>
  <c r="F291" i="17"/>
  <c r="B297" i="17"/>
  <c r="D302" i="17"/>
  <c r="F307" i="17"/>
  <c r="B313" i="17"/>
  <c r="D318" i="17"/>
  <c r="F323" i="17"/>
  <c r="B329" i="17"/>
  <c r="D334" i="17"/>
  <c r="F339" i="17"/>
  <c r="F343" i="17"/>
  <c r="C347" i="17"/>
  <c r="F350" i="17"/>
  <c r="D354" i="17"/>
  <c r="G357" i="17"/>
  <c r="D361" i="17"/>
  <c r="B365" i="17"/>
  <c r="E368" i="17"/>
  <c r="B372" i="17"/>
  <c r="F375" i="17"/>
  <c r="C379" i="17"/>
  <c r="F382" i="17"/>
  <c r="D386" i="17"/>
  <c r="F389" i="17"/>
  <c r="D392" i="17"/>
  <c r="B395" i="17"/>
  <c r="F397" i="17"/>
  <c r="D400" i="17"/>
  <c r="B403" i="17"/>
  <c r="F405" i="17"/>
  <c r="D408" i="17"/>
  <c r="B411" i="17"/>
  <c r="F413" i="17"/>
  <c r="D416" i="17"/>
  <c r="B419" i="17"/>
  <c r="F421" i="17"/>
  <c r="D424" i="17"/>
  <c r="B427" i="17"/>
  <c r="F429" i="17"/>
  <c r="D432" i="17"/>
  <c r="B435" i="17"/>
  <c r="F437" i="17"/>
  <c r="D440" i="17"/>
  <c r="B443" i="17"/>
  <c r="F445" i="17"/>
  <c r="D448" i="17"/>
  <c r="B451" i="17"/>
  <c r="F453" i="17"/>
  <c r="D456" i="17"/>
  <c r="B459" i="17"/>
  <c r="F461" i="17"/>
  <c r="D464" i="17"/>
  <c r="B467" i="17"/>
  <c r="F469" i="17"/>
  <c r="D472" i="17"/>
  <c r="B475" i="17"/>
  <c r="F477" i="17"/>
  <c r="D480" i="17"/>
  <c r="B483" i="17"/>
  <c r="F485" i="17"/>
  <c r="D488" i="17"/>
  <c r="B491" i="17"/>
  <c r="F493" i="17"/>
  <c r="D496" i="17"/>
  <c r="B499" i="17"/>
  <c r="F501" i="17"/>
  <c r="D504" i="17"/>
  <c r="B507" i="17"/>
  <c r="F509" i="17"/>
  <c r="D512" i="17"/>
  <c r="B515" i="17"/>
  <c r="F517" i="17"/>
  <c r="D520" i="17"/>
  <c r="B523" i="17"/>
  <c r="F525" i="17"/>
  <c r="D528" i="17"/>
  <c r="B531" i="17"/>
  <c r="F533" i="17"/>
  <c r="D536" i="17"/>
  <c r="B539" i="17"/>
  <c r="F541" i="17"/>
  <c r="D544" i="17"/>
  <c r="B547" i="17"/>
  <c r="F549" i="17"/>
  <c r="D552" i="17"/>
  <c r="B555" i="17"/>
  <c r="F557" i="17"/>
  <c r="D560" i="17"/>
  <c r="B563" i="17"/>
  <c r="F565" i="17"/>
  <c r="D568" i="17"/>
  <c r="B571" i="17"/>
  <c r="F573" i="17"/>
  <c r="D576" i="17"/>
  <c r="B579" i="17"/>
  <c r="F581" i="17"/>
  <c r="D584" i="17"/>
  <c r="B587" i="17"/>
  <c r="F589" i="17"/>
  <c r="D592" i="17"/>
  <c r="B595" i="17"/>
  <c r="F597" i="17"/>
  <c r="D600" i="17"/>
  <c r="B603" i="17"/>
  <c r="F605" i="17"/>
  <c r="D608" i="17"/>
  <c r="B611" i="17"/>
  <c r="F613" i="17"/>
  <c r="D616" i="17"/>
  <c r="B619" i="17"/>
  <c r="F621" i="17"/>
  <c r="D624" i="17"/>
  <c r="B627" i="17"/>
  <c r="F629" i="17"/>
  <c r="D632" i="17"/>
  <c r="B635" i="17"/>
  <c r="F637" i="17"/>
  <c r="D640" i="17"/>
  <c r="B643" i="17"/>
  <c r="F645" i="17"/>
  <c r="D648" i="17"/>
  <c r="B651" i="17"/>
  <c r="F653" i="17"/>
  <c r="D656" i="17"/>
  <c r="B659" i="17"/>
  <c r="F661" i="17"/>
  <c r="D664" i="17"/>
  <c r="B667" i="17"/>
  <c r="F669" i="17"/>
  <c r="G7" i="17"/>
  <c r="E50" i="17"/>
  <c r="E75" i="17"/>
  <c r="B91" i="17"/>
  <c r="C105" i="17"/>
  <c r="D118" i="17"/>
  <c r="B129" i="17"/>
  <c r="F139" i="17"/>
  <c r="D150" i="17"/>
  <c r="B161" i="17"/>
  <c r="F171" i="17"/>
  <c r="D182" i="17"/>
  <c r="B193" i="17"/>
  <c r="F203" i="17"/>
  <c r="D214" i="17"/>
  <c r="B225" i="17"/>
  <c r="F235" i="17"/>
  <c r="D246" i="17"/>
  <c r="B257" i="17"/>
  <c r="F267" i="17"/>
  <c r="B277" i="17"/>
  <c r="D282" i="17"/>
  <c r="F287" i="17"/>
  <c r="B293" i="17"/>
  <c r="D298" i="17"/>
  <c r="F303" i="17"/>
  <c r="B309" i="17"/>
  <c r="D314" i="17"/>
  <c r="F319" i="17"/>
  <c r="B325" i="17"/>
  <c r="D330" i="17"/>
  <c r="F335" i="17"/>
  <c r="B341" i="17"/>
  <c r="E344" i="17"/>
  <c r="B348" i="17"/>
  <c r="F351" i="17"/>
  <c r="C355" i="17"/>
  <c r="F358" i="17"/>
  <c r="D362" i="17"/>
  <c r="G365" i="17"/>
  <c r="D369" i="17"/>
  <c r="B373" i="17"/>
  <c r="E376" i="17"/>
  <c r="B380" i="17"/>
  <c r="F383" i="17"/>
  <c r="C387" i="17"/>
  <c r="D390" i="17"/>
  <c r="B393" i="17"/>
  <c r="F395" i="17"/>
  <c r="D398" i="17"/>
  <c r="B401" i="17"/>
  <c r="F403" i="17"/>
  <c r="D406" i="17"/>
  <c r="B409" i="17"/>
  <c r="F411" i="17"/>
  <c r="D414" i="17"/>
  <c r="B417" i="17"/>
  <c r="F419" i="17"/>
  <c r="D422" i="17"/>
  <c r="B425" i="17"/>
  <c r="F427" i="17"/>
  <c r="D430" i="17"/>
  <c r="B433" i="17"/>
  <c r="F435" i="17"/>
  <c r="D438" i="17"/>
  <c r="B441" i="17"/>
  <c r="F443" i="17"/>
  <c r="D446" i="17"/>
  <c r="B449" i="17"/>
  <c r="F451" i="17"/>
  <c r="D454" i="17"/>
  <c r="B457" i="17"/>
  <c r="F459" i="17"/>
  <c r="D462" i="17"/>
  <c r="B465" i="17"/>
  <c r="F467" i="17"/>
  <c r="D470" i="17"/>
  <c r="B473" i="17"/>
  <c r="F475" i="17"/>
  <c r="D478" i="17"/>
  <c r="B481" i="17"/>
  <c r="F483" i="17"/>
  <c r="D486" i="17"/>
  <c r="B489" i="17"/>
  <c r="F491" i="17"/>
  <c r="D494" i="17"/>
  <c r="B497" i="17"/>
  <c r="F499" i="17"/>
  <c r="D502" i="17"/>
  <c r="B505" i="17"/>
  <c r="F507" i="17"/>
  <c r="D510" i="17"/>
  <c r="B513" i="17"/>
  <c r="F515" i="17"/>
  <c r="D518" i="17"/>
  <c r="B521" i="17"/>
  <c r="F523" i="17"/>
  <c r="D526" i="17"/>
  <c r="B529" i="17"/>
  <c r="F531" i="17"/>
  <c r="D534" i="17"/>
  <c r="B537" i="17"/>
  <c r="F539" i="17"/>
  <c r="D542" i="17"/>
  <c r="B545" i="17"/>
  <c r="F547" i="17"/>
  <c r="D550" i="17"/>
  <c r="B553" i="17"/>
  <c r="F555" i="17"/>
  <c r="D558" i="17"/>
  <c r="B561" i="17"/>
  <c r="F563" i="17"/>
  <c r="D566" i="17"/>
  <c r="B569" i="17"/>
  <c r="F571" i="17"/>
  <c r="D574" i="17"/>
  <c r="B577" i="17"/>
  <c r="F579" i="17"/>
  <c r="D582" i="17"/>
  <c r="B585" i="17"/>
  <c r="F587" i="17"/>
  <c r="D590" i="17"/>
  <c r="B593" i="17"/>
  <c r="F595" i="17"/>
  <c r="D598" i="17"/>
  <c r="B601" i="17"/>
  <c r="F603" i="17"/>
  <c r="D606" i="17"/>
  <c r="B609" i="17"/>
  <c r="F611" i="17"/>
  <c r="D614" i="17"/>
  <c r="B617" i="17"/>
  <c r="F619" i="17"/>
  <c r="D622" i="17"/>
  <c r="B625" i="17"/>
  <c r="F627" i="17"/>
  <c r="D630" i="17"/>
  <c r="B633" i="17"/>
  <c r="F635" i="17"/>
  <c r="D638" i="17"/>
  <c r="B641" i="17"/>
  <c r="F643" i="17"/>
  <c r="D646" i="17"/>
  <c r="B649" i="17"/>
  <c r="F651" i="17"/>
  <c r="D654" i="17"/>
  <c r="B657" i="17"/>
  <c r="F659" i="17"/>
  <c r="D662" i="17"/>
  <c r="B665" i="17"/>
  <c r="F667" i="17"/>
  <c r="D670" i="17"/>
  <c r="D5" i="17"/>
  <c r="D41" i="9"/>
  <c r="R32" i="9"/>
  <c r="R48" i="9"/>
  <c r="S32" i="9"/>
  <c r="S48" i="9"/>
  <c r="Y32" i="9"/>
  <c r="Y48" i="9"/>
  <c r="P31" i="9"/>
  <c r="P47" i="9"/>
  <c r="Q31" i="9"/>
  <c r="Q47" i="9"/>
  <c r="S31" i="9"/>
  <c r="S47" i="9"/>
  <c r="V30" i="9"/>
  <c r="V46" i="9"/>
  <c r="S30" i="9"/>
  <c r="S46" i="9"/>
  <c r="Y30" i="9"/>
  <c r="Y46" i="9"/>
  <c r="R29" i="9"/>
  <c r="R45" i="9"/>
  <c r="Q29" i="9"/>
  <c r="Q45" i="9"/>
  <c r="S29" i="9"/>
  <c r="S45" i="9"/>
  <c r="R33" i="9"/>
  <c r="R49" i="9"/>
  <c r="Q33" i="9"/>
  <c r="Q49" i="9"/>
  <c r="S33" i="9"/>
  <c r="S49" i="9"/>
  <c r="S38" i="9"/>
  <c r="S54" i="9"/>
  <c r="S75" i="9"/>
  <c r="R38" i="9"/>
  <c r="R54" i="9"/>
  <c r="R75" i="9"/>
  <c r="T38" i="9"/>
  <c r="T54" i="9"/>
  <c r="T75" i="9"/>
  <c r="W40" i="9"/>
  <c r="W56" i="9"/>
  <c r="R40" i="9"/>
  <c r="R56" i="9"/>
  <c r="T40" i="9"/>
  <c r="T56" i="9"/>
  <c r="Q37" i="9"/>
  <c r="Q53" i="9"/>
  <c r="P37" i="9"/>
  <c r="P53" i="9"/>
  <c r="V37" i="9"/>
  <c r="V53" i="9"/>
  <c r="P39" i="9"/>
  <c r="P55" i="9"/>
  <c r="V39" i="9"/>
  <c r="V55" i="9"/>
  <c r="Q41" i="9"/>
  <c r="Q57" i="9"/>
  <c r="P41" i="9"/>
  <c r="P57" i="9"/>
  <c r="V41" i="9"/>
  <c r="V57" i="9"/>
  <c r="D11" i="9"/>
  <c r="D25" i="14"/>
  <c r="D50" i="14"/>
  <c r="C80" i="12"/>
  <c r="C88" i="12"/>
  <c r="D10" i="9"/>
  <c r="V61" i="9"/>
  <c r="P62" i="9"/>
  <c r="P76" i="9"/>
  <c r="P74" i="9"/>
  <c r="P77" i="9"/>
  <c r="P78" i="9"/>
  <c r="X62" i="9"/>
  <c r="X76" i="9"/>
  <c r="X74" i="9"/>
  <c r="X77" i="9"/>
  <c r="X78" i="9"/>
  <c r="R63" i="9"/>
  <c r="Y64" i="9"/>
  <c r="V65" i="9"/>
  <c r="D90" i="10"/>
  <c r="P61" i="9"/>
  <c r="X61" i="9"/>
  <c r="R62" i="9"/>
  <c r="R78" i="9"/>
  <c r="R76" i="9"/>
  <c r="R74" i="9"/>
  <c r="R77" i="9"/>
  <c r="Z62" i="9"/>
  <c r="Z78" i="9"/>
  <c r="Z76" i="9"/>
  <c r="Z74" i="9"/>
  <c r="Z77" i="9"/>
  <c r="T63" i="9"/>
  <c r="Q64" i="9"/>
  <c r="X65" i="9"/>
  <c r="R61" i="9"/>
  <c r="Z61" i="9"/>
  <c r="T62" i="9"/>
  <c r="T78" i="9"/>
  <c r="T76" i="9"/>
  <c r="T74" i="9"/>
  <c r="T77" i="9"/>
  <c r="W63" i="9"/>
  <c r="T64" i="9"/>
  <c r="P65" i="9"/>
  <c r="D27" i="14"/>
  <c r="D51" i="14"/>
  <c r="E2" i="16" a="1"/>
  <c r="L12" i="16"/>
  <c r="O11" i="16"/>
  <c r="G11" i="16"/>
  <c r="J10" i="16"/>
  <c r="M9" i="16"/>
  <c r="E9" i="16"/>
  <c r="H8" i="16"/>
  <c r="K7" i="16"/>
  <c r="N6" i="16"/>
  <c r="F6" i="16"/>
  <c r="I5" i="16"/>
  <c r="L4" i="16"/>
  <c r="O3" i="16"/>
  <c r="G3" i="16"/>
  <c r="J2" i="16"/>
  <c r="J12" i="16"/>
  <c r="M11" i="16"/>
  <c r="E11" i="16"/>
  <c r="H10" i="16"/>
  <c r="K9" i="16"/>
  <c r="N8" i="16"/>
  <c r="F8" i="16"/>
  <c r="I7" i="16"/>
  <c r="L6" i="16"/>
  <c r="O5" i="16"/>
  <c r="G5" i="16"/>
  <c r="J4" i="16"/>
  <c r="M3" i="16"/>
  <c r="E3" i="16"/>
  <c r="H2" i="16"/>
  <c r="H12" i="16"/>
  <c r="K11" i="16"/>
  <c r="N10" i="16"/>
  <c r="F10" i="16"/>
  <c r="I9" i="16"/>
  <c r="L8" i="16"/>
  <c r="O7" i="16"/>
  <c r="G7" i="16"/>
  <c r="J6" i="16"/>
  <c r="M5" i="16"/>
  <c r="E5" i="16"/>
  <c r="H4" i="16"/>
  <c r="K3" i="16"/>
  <c r="N2" i="16"/>
  <c r="F2" i="16"/>
  <c r="N12" i="16"/>
  <c r="F12" i="16"/>
  <c r="I11" i="16"/>
  <c r="L10" i="16"/>
  <c r="O9" i="16"/>
  <c r="G9" i="16"/>
  <c r="J8" i="16"/>
  <c r="M7" i="16"/>
  <c r="E7" i="16"/>
  <c r="H6" i="16"/>
  <c r="K5" i="16"/>
  <c r="N4" i="16"/>
  <c r="F4" i="16"/>
  <c r="I3" i="16"/>
  <c r="L2" i="16"/>
  <c r="O12" i="16"/>
  <c r="K12" i="16"/>
  <c r="G12" i="16"/>
  <c r="N11" i="16"/>
  <c r="J11" i="16"/>
  <c r="F11" i="16"/>
  <c r="M10" i="16"/>
  <c r="I10" i="16"/>
  <c r="E10" i="16"/>
  <c r="L9" i="16"/>
  <c r="H9" i="16"/>
  <c r="O8" i="16"/>
  <c r="K8" i="16"/>
  <c r="G8" i="16"/>
  <c r="N7" i="16"/>
  <c r="J7" i="16"/>
  <c r="F7" i="16"/>
  <c r="M6" i="16"/>
  <c r="I6" i="16"/>
  <c r="E6" i="16"/>
  <c r="L5" i="16"/>
  <c r="H5" i="16"/>
  <c r="O4" i="16"/>
  <c r="K4" i="16"/>
  <c r="G4" i="16"/>
  <c r="N3" i="16"/>
  <c r="J3" i="16"/>
  <c r="F3" i="16"/>
  <c r="M2" i="16"/>
  <c r="I2" i="16"/>
  <c r="E2" i="16"/>
  <c r="M12" i="16"/>
  <c r="I12" i="16"/>
  <c r="E12" i="16"/>
  <c r="L11" i="16"/>
  <c r="H11" i="16"/>
  <c r="O10" i="16"/>
  <c r="K10" i="16"/>
  <c r="G10" i="16"/>
  <c r="N9" i="16"/>
  <c r="J9" i="16"/>
  <c r="F9" i="16"/>
  <c r="M8" i="16"/>
  <c r="I8" i="16"/>
  <c r="E8" i="16"/>
  <c r="L7" i="16"/>
  <c r="H7" i="16"/>
  <c r="O6" i="16"/>
  <c r="K6" i="16"/>
  <c r="G6" i="16"/>
  <c r="N5" i="16"/>
  <c r="J5" i="16"/>
  <c r="F5" i="16"/>
  <c r="M4" i="16"/>
  <c r="I4" i="16"/>
  <c r="E4" i="16"/>
  <c r="L3" i="16"/>
  <c r="H3" i="16"/>
  <c r="O2" i="16"/>
  <c r="K2" i="16"/>
  <c r="G2" i="16"/>
  <c r="D28" i="14"/>
  <c r="D8" i="14"/>
  <c r="D9" i="9"/>
  <c r="D9" i="14"/>
  <c r="Y65" i="9"/>
  <c r="U65" i="9"/>
  <c r="Q65" i="9"/>
  <c r="W64" i="9"/>
  <c r="S64" i="9"/>
  <c r="Y63" i="9"/>
  <c r="U63" i="9"/>
  <c r="Z65" i="9"/>
  <c r="T65" i="9"/>
  <c r="X64" i="9"/>
  <c r="R64" i="9"/>
  <c r="V63" i="9"/>
  <c r="Q63" i="9"/>
  <c r="W62" i="9"/>
  <c r="W76" i="9"/>
  <c r="W78" i="9"/>
  <c r="W74" i="9"/>
  <c r="W77" i="9"/>
  <c r="S62" i="9"/>
  <c r="S76" i="9"/>
  <c r="S74" i="9"/>
  <c r="S77" i="9"/>
  <c r="S78" i="9"/>
  <c r="Y61" i="9"/>
  <c r="U61" i="9"/>
  <c r="Q61" i="9"/>
  <c r="W65" i="9"/>
  <c r="R65" i="9"/>
  <c r="Z64" i="9"/>
  <c r="U64" i="9"/>
  <c r="P64" i="9"/>
  <c r="X63" i="9"/>
  <c r="S63" i="9"/>
  <c r="Y62" i="9"/>
  <c r="Y78" i="9"/>
  <c r="Y74" i="9"/>
  <c r="Y77" i="9"/>
  <c r="Y76" i="9"/>
  <c r="U62" i="9"/>
  <c r="U78" i="9"/>
  <c r="U74" i="9"/>
  <c r="U77" i="9"/>
  <c r="U76" i="9"/>
  <c r="Q62" i="9"/>
  <c r="Q78" i="9"/>
  <c r="Q74" i="9"/>
  <c r="Q77" i="9"/>
  <c r="Q76" i="9"/>
  <c r="W61" i="9"/>
  <c r="S61" i="9"/>
  <c r="S65" i="9"/>
  <c r="V64" i="9"/>
  <c r="Z63" i="9"/>
  <c r="P63" i="9"/>
  <c r="V62" i="9"/>
  <c r="V74" i="9"/>
  <c r="V77" i="9"/>
  <c r="V78" i="9"/>
  <c r="V76" i="9"/>
  <c r="T61" i="9"/>
  <c r="D52" i="14"/>
  <c r="D53" i="14"/>
  <c r="D56" i="14"/>
  <c r="D66" i="14"/>
  <c r="D69" i="14"/>
  <c r="T40" i="14"/>
  <c r="T56" i="14"/>
  <c r="Y37" i="14"/>
  <c r="Y53" i="14"/>
  <c r="Y69" i="14"/>
  <c r="Y85" i="14"/>
  <c r="S39" i="14"/>
  <c r="S55" i="14"/>
  <c r="P40" i="14"/>
  <c r="P56" i="14"/>
  <c r="U41" i="14"/>
  <c r="U57" i="14"/>
  <c r="U73" i="14"/>
  <c r="U89" i="14"/>
  <c r="Q37" i="14"/>
  <c r="Q53" i="14"/>
  <c r="W39" i="14"/>
  <c r="W55" i="14"/>
  <c r="W71" i="14"/>
  <c r="W87" i="14"/>
  <c r="Y41" i="14"/>
  <c r="Y57" i="14"/>
  <c r="Y73" i="14"/>
  <c r="Y89" i="14"/>
  <c r="Q41" i="14"/>
  <c r="Q57" i="14"/>
  <c r="X40" i="14"/>
  <c r="X56" i="14"/>
  <c r="X72" i="14"/>
  <c r="X88" i="14"/>
  <c r="Z38" i="14"/>
  <c r="Z54" i="14"/>
  <c r="Z70" i="14"/>
  <c r="Z86" i="14"/>
  <c r="V38" i="14"/>
  <c r="V54" i="14"/>
  <c r="V70" i="14"/>
  <c r="V86" i="14"/>
  <c r="U37" i="14"/>
  <c r="U53" i="14"/>
  <c r="U69" i="14"/>
  <c r="U85" i="14"/>
  <c r="R38" i="14"/>
  <c r="R54" i="14"/>
  <c r="T39" i="14"/>
  <c r="T55" i="14"/>
  <c r="Z41" i="14"/>
  <c r="Z57" i="14"/>
  <c r="Z73" i="14"/>
  <c r="Z89" i="14"/>
  <c r="U38" i="14"/>
  <c r="U54" i="14"/>
  <c r="U70" i="14"/>
  <c r="U86" i="14"/>
  <c r="Y38" i="14"/>
  <c r="Y54" i="14"/>
  <c r="Y70" i="14"/>
  <c r="Y86" i="14"/>
  <c r="P41" i="14"/>
  <c r="P57" i="14"/>
  <c r="Z39" i="14"/>
  <c r="Z55" i="14"/>
  <c r="Z71" i="14"/>
  <c r="Z87" i="14"/>
  <c r="W40" i="14"/>
  <c r="W56" i="14"/>
  <c r="W72" i="14"/>
  <c r="W88" i="14"/>
  <c r="W37" i="14"/>
  <c r="W53" i="14"/>
  <c r="W69" i="14"/>
  <c r="W85" i="14"/>
  <c r="X41" i="14"/>
  <c r="X57" i="14"/>
  <c r="X73" i="14"/>
  <c r="X89" i="14"/>
  <c r="S37" i="14"/>
  <c r="S53" i="14"/>
  <c r="R39" i="14"/>
  <c r="R55" i="14"/>
  <c r="R40" i="14"/>
  <c r="R56" i="14"/>
  <c r="Q38" i="14"/>
  <c r="Q54" i="14"/>
  <c r="P38" i="14"/>
  <c r="P54" i="14"/>
  <c r="S40" i="14"/>
  <c r="S56" i="14"/>
  <c r="T38" i="14"/>
  <c r="T54" i="14"/>
  <c r="U39" i="14"/>
  <c r="U55" i="14"/>
  <c r="U71" i="14"/>
  <c r="U87" i="14"/>
  <c r="Z40" i="14"/>
  <c r="Z56" i="14"/>
  <c r="Z72" i="14"/>
  <c r="Z88" i="14"/>
  <c r="Q39" i="14"/>
  <c r="Q55" i="14"/>
  <c r="X38" i="14"/>
  <c r="X54" i="14"/>
  <c r="X70" i="14"/>
  <c r="X86" i="14"/>
  <c r="Y39" i="14"/>
  <c r="Y55" i="14"/>
  <c r="Y71" i="14"/>
  <c r="Y87" i="14"/>
  <c r="X37" i="14"/>
  <c r="X53" i="14"/>
  <c r="X69" i="14"/>
  <c r="X85" i="14"/>
  <c r="V39" i="14"/>
  <c r="V55" i="14"/>
  <c r="V71" i="14"/>
  <c r="V87" i="14"/>
  <c r="T41" i="14"/>
  <c r="T57" i="14"/>
  <c r="P37" i="14"/>
  <c r="P53" i="14"/>
  <c r="V40" i="14"/>
  <c r="V56" i="14"/>
  <c r="V72" i="14"/>
  <c r="V88" i="14"/>
  <c r="U45" i="14"/>
  <c r="U61" i="14"/>
  <c r="W49" i="14"/>
  <c r="W65" i="14"/>
  <c r="W38" i="14"/>
  <c r="W54" i="14"/>
  <c r="W70" i="14"/>
  <c r="W86" i="14"/>
  <c r="R37" i="14"/>
  <c r="R53" i="14"/>
  <c r="Z37" i="14"/>
  <c r="Z53" i="14"/>
  <c r="Z69" i="14"/>
  <c r="Z85" i="14"/>
  <c r="T48" i="14"/>
  <c r="T64" i="14"/>
  <c r="T72" i="14"/>
  <c r="T88" i="14"/>
  <c r="T37" i="14"/>
  <c r="T53" i="14"/>
  <c r="P39" i="14"/>
  <c r="P55" i="14"/>
  <c r="V37" i="14"/>
  <c r="V53" i="14"/>
  <c r="V69" i="14"/>
  <c r="V85" i="14"/>
  <c r="S38" i="14"/>
  <c r="S54" i="14"/>
  <c r="U40" i="14"/>
  <c r="U56" i="14"/>
  <c r="U72" i="14"/>
  <c r="U88" i="14"/>
  <c r="Q45" i="14"/>
  <c r="Q61" i="14"/>
  <c r="Q69" i="14"/>
  <c r="Q85" i="14"/>
  <c r="V41" i="14"/>
  <c r="V57" i="14"/>
  <c r="V73" i="14"/>
  <c r="V89" i="14"/>
  <c r="W47" i="14"/>
  <c r="W63" i="14"/>
  <c r="Q49" i="14"/>
  <c r="Q65" i="14"/>
  <c r="Q73" i="14"/>
  <c r="Q89" i="14"/>
  <c r="Q40" i="14"/>
  <c r="Q56" i="14"/>
  <c r="R41" i="14"/>
  <c r="R57" i="14"/>
  <c r="Z46" i="14"/>
  <c r="Z62" i="14"/>
  <c r="X39" i="14"/>
  <c r="X55" i="14"/>
  <c r="X71" i="14"/>
  <c r="X87" i="14"/>
  <c r="W41" i="14"/>
  <c r="W57" i="14"/>
  <c r="W73" i="14"/>
  <c r="W89" i="14"/>
  <c r="Y40" i="14"/>
  <c r="Y56" i="14"/>
  <c r="Y72" i="14"/>
  <c r="Y88" i="14"/>
  <c r="S41" i="14"/>
  <c r="S57" i="14"/>
  <c r="Y45" i="14"/>
  <c r="Y61" i="14"/>
  <c r="S47" i="14"/>
  <c r="S63" i="14"/>
  <c r="S71" i="14"/>
  <c r="S87" i="14"/>
  <c r="R48" i="14"/>
  <c r="R64" i="14"/>
  <c r="R72" i="14"/>
  <c r="R88" i="14"/>
  <c r="U49" i="14"/>
  <c r="U65" i="14"/>
  <c r="P46" i="14"/>
  <c r="P62" i="14"/>
  <c r="P70" i="14"/>
  <c r="P86" i="14"/>
  <c r="T46" i="14"/>
  <c r="T62" i="14"/>
  <c r="T70" i="14"/>
  <c r="T86" i="14"/>
  <c r="Q47" i="14"/>
  <c r="Q63" i="14"/>
  <c r="Q71" i="14"/>
  <c r="Q87" i="14"/>
  <c r="X46" i="14"/>
  <c r="X62" i="14"/>
  <c r="Y49" i="14"/>
  <c r="Y65" i="14"/>
  <c r="Y47" i="14"/>
  <c r="Y63" i="14"/>
  <c r="X48" i="14"/>
  <c r="X64" i="14"/>
  <c r="V46" i="14"/>
  <c r="V62" i="14"/>
  <c r="V48" i="14"/>
  <c r="V64" i="14"/>
  <c r="Z48" i="14"/>
  <c r="Z64" i="14"/>
  <c r="U47" i="14"/>
  <c r="U63" i="14"/>
  <c r="S45" i="14"/>
  <c r="S61" i="14"/>
  <c r="S69" i="14"/>
  <c r="S85" i="14"/>
  <c r="P48" i="14"/>
  <c r="P64" i="14"/>
  <c r="P72" i="14"/>
  <c r="P88" i="14"/>
  <c r="W45" i="14"/>
  <c r="W61" i="14"/>
  <c r="R46" i="14"/>
  <c r="R62" i="14"/>
  <c r="R70" i="14"/>
  <c r="R86" i="14"/>
  <c r="S49" i="14"/>
  <c r="S65" i="14"/>
  <c r="S73" i="14"/>
  <c r="S89" i="14"/>
  <c r="Y48" i="14"/>
  <c r="Y64" i="14"/>
  <c r="P45" i="14"/>
  <c r="P61" i="14"/>
  <c r="P69" i="14"/>
  <c r="P85" i="14"/>
  <c r="N93" i="14"/>
  <c r="N92" i="14"/>
  <c r="N94" i="14"/>
  <c r="P42" i="14"/>
  <c r="T49" i="14"/>
  <c r="T65" i="14"/>
  <c r="T73" i="14"/>
  <c r="T89" i="14"/>
  <c r="X47" i="14"/>
  <c r="X63" i="14"/>
  <c r="V47" i="14"/>
  <c r="V63" i="14"/>
  <c r="X45" i="14"/>
  <c r="X61" i="14"/>
  <c r="R49" i="14"/>
  <c r="R65" i="14"/>
  <c r="R73" i="14"/>
  <c r="R89" i="14"/>
  <c r="Q48" i="14"/>
  <c r="Q64" i="14"/>
  <c r="Q72" i="14"/>
  <c r="Q88" i="14"/>
  <c r="Z49" i="14"/>
  <c r="Z65" i="14"/>
  <c r="T47" i="14"/>
  <c r="T63" i="14"/>
  <c r="T71" i="14"/>
  <c r="T87" i="14"/>
  <c r="V49" i="14"/>
  <c r="V65" i="14"/>
  <c r="U48" i="14"/>
  <c r="U64" i="14"/>
  <c r="S46" i="14"/>
  <c r="S62" i="14"/>
  <c r="S70" i="14"/>
  <c r="S86" i="14"/>
  <c r="S48" i="14"/>
  <c r="S64" i="14"/>
  <c r="S72" i="14"/>
  <c r="S88" i="14"/>
  <c r="Q46" i="14"/>
  <c r="Q62" i="14"/>
  <c r="Q70" i="14"/>
  <c r="Q86" i="14"/>
  <c r="V45" i="14"/>
  <c r="V61" i="14"/>
  <c r="P47" i="14"/>
  <c r="P63" i="14"/>
  <c r="P71" i="14"/>
  <c r="P87" i="14"/>
  <c r="R47" i="14"/>
  <c r="R63" i="14"/>
  <c r="R71" i="14"/>
  <c r="R87" i="14"/>
  <c r="X49" i="14"/>
  <c r="X65" i="14"/>
  <c r="T45" i="14"/>
  <c r="T61" i="14"/>
  <c r="T69" i="14"/>
  <c r="T85" i="14"/>
  <c r="W48" i="14"/>
  <c r="W64" i="14"/>
  <c r="Z47" i="14"/>
  <c r="Z63" i="14"/>
  <c r="P49" i="14"/>
  <c r="P65" i="14"/>
  <c r="P73" i="14"/>
  <c r="P89" i="14"/>
  <c r="Z45" i="14"/>
  <c r="Z61" i="14"/>
  <c r="R45" i="14"/>
  <c r="R61" i="14"/>
  <c r="R69" i="14"/>
  <c r="R85" i="14"/>
  <c r="Y46" i="14"/>
  <c r="Y62" i="14"/>
  <c r="U46" i="14"/>
  <c r="U62" i="14"/>
  <c r="W46" i="14"/>
  <c r="W62" i="14"/>
</calcChain>
</file>

<file path=xl/sharedStrings.xml><?xml version="1.0" encoding="utf-8"?>
<sst xmlns="http://schemas.openxmlformats.org/spreadsheetml/2006/main" count="944" uniqueCount="233">
  <si>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</si>
  <si>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</si>
  <si>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</si>
  <si>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</si>
  <si>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</si>
  <si>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</si>
  <si>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</si>
  <si>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</si>
  <si>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</si>
  <si>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</si>
  <si>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</si>
  <si>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</si>
  <si>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</si>
  <si>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</si>
  <si>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</si>
  <si>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</si>
  <si>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</si>
  <si>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</si>
  <si>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</si>
  <si>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</si>
  <si>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</si>
  <si>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</si>
  <si>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</si>
  <si>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</si>
  <si>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</si>
  <si>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</si>
  <si>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</si>
  <si>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</si>
  <si>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</si>
  <si>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</si>
  <si>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</si>
  <si>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</si>
  <si>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</si>
  <si>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</si>
  <si>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</si>
  <si>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</si>
  <si>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</si>
  <si>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</si>
  <si>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</si>
  <si>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</si>
  <si>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</si>
  <si>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</si>
  <si>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</si>
  <si>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</si>
  <si>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</si>
  <si>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</si>
  <si>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</si>
  <si>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</si>
  <si>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</si>
  <si>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</si>
  <si>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</si>
  <si>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</si>
  <si>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</si>
  <si>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</si>
  <si>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</si>
  <si>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</si>
  <si>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</si>
  <si>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</si>
  <si>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</si>
  <si>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</si>
  <si>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</si>
  <si>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</si>
  <si>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</si>
  <si>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</si>
  <si>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</si>
  <si>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</si>
  <si>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</si>
  <si>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</si>
  <si>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</si>
  <si>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</si>
  <si>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</si>
  <si>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</si>
  <si>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</si>
  <si>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</si>
  <si>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</si>
  <si>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</si>
  <si>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</si>
  <si>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</si>
  <si>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</si>
  <si>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</si>
  <si>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</si>
  <si>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</si>
  <si>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</si>
  <si>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</si>
  <si>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</si>
  <si>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</si>
  <si>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</si>
  <si>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</si>
  <si>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</si>
  <si>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</si>
  <si>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</si>
  <si>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</si>
  <si>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</si>
  <si>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</si>
  <si>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</si>
  <si>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</si>
  <si>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</si>
  <si>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</si>
  <si>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</si>
  <si>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</si>
  <si>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</si>
  <si>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</si>
  <si>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</si>
  <si>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</si>
  <si>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</si>
  <si>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</si>
  <si>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</si>
  <si>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</si>
  <si>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</si>
  <si>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</si>
  <si>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</si>
  <si>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</si>
  <si>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</si>
  <si>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</si>
  <si>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</si>
  <si>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</si>
  <si>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</si>
  <si>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</si>
  <si>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</si>
  <si>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</si>
  <si>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</si>
  <si>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</si>
  <si>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</si>
  <si>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</si>
  <si>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</si>
  <si>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</si>
  <si>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</si>
  <si>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</si>
  <si>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</si>
  <si>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</si>
  <si>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</si>
  <si>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</si>
  <si>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</si>
  <si>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</si>
  <si>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</si>
  <si>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</si>
  <si>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</si>
  <si>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</si>
  <si>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</si>
  <si>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</si>
  <si>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</si>
  <si>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</si>
  <si>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</si>
  <si>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</si>
  <si>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</si>
  <si>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</si>
  <si>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</si>
  <si>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local in cross corr</t>
  </si>
  <si>
    <t>local in cross covariance</t>
  </si>
  <si>
    <t>local in vola</t>
  </si>
  <si>
    <t>skew beta 1</t>
  </si>
  <si>
    <t>skew beta 0.5</t>
  </si>
  <si>
    <t>localInCross1Y</t>
  </si>
  <si>
    <t>localCorrModel1y</t>
  </si>
  <si>
    <t>multi asset 100000, corr 55%</t>
  </si>
  <si>
    <t>multi asset 100000, corr 54%</t>
  </si>
  <si>
    <t>multi asset 100000, corr 53%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</si>
  <si>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</si>
  <si>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</si>
  <si>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</si>
  <si>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</si>
  <si>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</si>
  <si>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</si>
  <si>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</si>
  <si>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</si>
  <si>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</si>
  <si>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</si>
  <si>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</si>
  <si>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</si>
  <si>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</si>
  <si>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</si>
  <si>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</si>
  <si>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</si>
  <si>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</si>
  <si>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</si>
  <si>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</si>
  <si>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</si>
  <si>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</si>
  <si>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</si>
  <si>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</si>
  <si>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</si>
  <si>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</si>
  <si>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</si>
  <si>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</si>
  <si>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</si>
  <si>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</si>
  <si>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</si>
  <si>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</si>
  <si>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</si>
  <si>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</si>
  <si>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</si>
  <si>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</si>
  <si>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</si>
  <si>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</si>
  <si>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</si>
  <si>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</si>
  <si>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</si>
  <si>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</si>
  <si>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</si>
  <si>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</si>
  <si>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</si>
  <si>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</si>
  <si>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</si>
  <si>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</si>
  <si>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</si>
  <si>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</si>
  <si>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</si>
  <si>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</si>
  <si>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</si>
  <si>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</si>
  <si>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</si>
  <si>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</si>
  <si>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</si>
  <si>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</si>
  <si>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</si>
  <si>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</si>
  <si>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</si>
  <si>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</si>
  <si>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=qlRealMCSimulationSimulate(D38)</t>
  </si>
  <si>
    <t>=qlHestonSLVMCModelLeverageFunction(;C88;;C86:C87)</t>
  </si>
  <si>
    <t>2d</t>
  </si>
  <si>
    <t>Diffs</t>
  </si>
  <si>
    <t>Model Vols (Put OTM, Call ITM)</t>
  </si>
  <si>
    <t>min</t>
  </si>
  <si>
    <t>max</t>
  </si>
  <si>
    <t>Stats</t>
  </si>
  <si>
    <t>absAVR</t>
  </si>
  <si>
    <t>multiasset</t>
  </si>
  <si>
    <t>&gt;80000</t>
  </si>
  <si>
    <t>&gt;40000</t>
  </si>
  <si>
    <t>Corr (not used)</t>
  </si>
  <si>
    <t>=qlCalibrateFXCTSWithParticleMethod(D32;D33;D34;D35;D36;D37;D38;D39;D40;D41;D42;D43;D44)</t>
  </si>
  <si>
    <t>=qlRealMCSimulationSimulate(D66)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</si>
</sst>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</numFmts>
  <fonts count="167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50" fillId="4" borderId="0" applyNumberFormat="0" applyBorder="0" applyAlignment="0" applyProtection="0"/>
  </cellStyleXfs>
  <cellXfs count="366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92" fontId="5" fillId="0" borderId="7" xfId="1" applyNumberFormat="1" applyFont="1" applyBorder="1" applyAlignment="1">
      <alignment vertical="top"/>
    </xf>
    <xf numFmtId="0" fontId="0" fillId="0" borderId="60" xfId="0" applyBorder="1">
      <alignment vertical="top"/>
    </xf>
    <xf numFmtId="10" fontId="0" fillId="0" borderId="0" xfId="1" applyNumberFormat="1" applyFont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162" fillId="0" borderId="60" xfId="0" applyFont="1" applyBorder="1" applyAlignment="1"/>
    <xf numFmtId="0" fontId="163" fillId="0" borderId="60" xfId="0" applyFont="1" applyBorder="1" applyAlignment="1">
      <alignment horizontal="right"/>
    </xf>
    <xf numFmtId="0" fontId="162" fillId="0" borderId="40" xfId="0" applyFont="1" applyBorder="1" applyAlignment="1"/>
    <xf numFmtId="0" fontId="164" fillId="0" borderId="40" xfId="0" applyFont="1" applyBorder="1" applyAlignment="1"/>
    <xf numFmtId="0" fontId="162" fillId="0" borderId="14" xfId="0" applyFont="1" applyBorder="1" applyAlignment="1"/>
    <xf numFmtId="0" fontId="165" fillId="0" borderId="14" xfId="0" applyFont="1" applyBorder="1" applyAlignment="1"/>
    <xf numFmtId="0" fontId="162" fillId="0" borderId="15" xfId="0" applyFont="1" applyBorder="1" applyAlignment="1"/>
    <xf numFmtId="0" fontId="165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4" fillId="0" borderId="40" xfId="0" applyNumberFormat="1" applyFont="1" applyBorder="1" applyAlignment="1"/>
    <xf numFmtId="0" fontId="165" fillId="0" borderId="40" xfId="0" applyFont="1" applyBorder="1" applyAlignment="1"/>
    <xf numFmtId="14" fontId="164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2" fillId="91" borderId="60" xfId="0" applyFont="1" applyFill="1" applyBorder="1" applyAlignment="1"/>
    <xf numFmtId="0" fontId="163" fillId="91" borderId="60" xfId="0" applyFont="1" applyFill="1" applyBorder="1" applyAlignment="1">
      <alignment horizontal="right"/>
    </xf>
    <xf numFmtId="0" fontId="162" fillId="91" borderId="40" xfId="0" applyFont="1" applyFill="1" applyBorder="1" applyAlignment="1"/>
    <xf numFmtId="0" fontId="165" fillId="91" borderId="40" xfId="0" applyFont="1" applyFill="1" applyBorder="1" applyAlignment="1">
      <alignment horizontal="right"/>
    </xf>
    <xf numFmtId="0" fontId="165" fillId="91" borderId="60" xfId="0" applyFont="1" applyFill="1" applyBorder="1" applyAlignment="1">
      <alignment horizontal="right"/>
    </xf>
    <xf numFmtId="0" fontId="162" fillId="91" borderId="14" xfId="0" applyFont="1" applyFill="1" applyBorder="1" applyAlignment="1"/>
    <xf numFmtId="0" fontId="165" fillId="91" borderId="14" xfId="0" applyFont="1" applyFill="1" applyBorder="1" applyAlignment="1">
      <alignment horizontal="right"/>
    </xf>
    <xf numFmtId="0" fontId="162" fillId="91" borderId="15" xfId="0" applyFont="1" applyFill="1" applyBorder="1" applyAlignment="1"/>
    <xf numFmtId="0" fontId="165" fillId="91" borderId="15" xfId="0" applyFont="1" applyFill="1" applyBorder="1" applyAlignment="1">
      <alignment horizontal="right"/>
    </xf>
    <xf numFmtId="0" fontId="163" fillId="91" borderId="40" xfId="0" applyFont="1" applyFill="1" applyBorder="1" applyAlignment="1">
      <alignment horizontal="right"/>
    </xf>
    <xf numFmtId="0" fontId="162" fillId="91" borderId="61" xfId="0" applyFont="1" applyFill="1" applyBorder="1" applyAlignment="1"/>
    <xf numFmtId="0" fontId="165" fillId="91" borderId="42" xfId="0" applyFont="1" applyFill="1" applyBorder="1" applyAlignment="1">
      <alignment horizontal="right"/>
    </xf>
    <xf numFmtId="0" fontId="162" fillId="91" borderId="7" xfId="0" applyFont="1" applyFill="1" applyBorder="1" applyAlignment="1"/>
    <xf numFmtId="0" fontId="165" fillId="91" borderId="32" xfId="0" applyFont="1" applyFill="1" applyBorder="1" applyAlignment="1">
      <alignment horizontal="right"/>
    </xf>
    <xf numFmtId="0" fontId="162" fillId="91" borderId="9" xfId="0" applyFont="1" applyFill="1" applyBorder="1" applyAlignment="1"/>
    <xf numFmtId="0" fontId="165" fillId="91" borderId="11" xfId="0" applyFont="1" applyFill="1" applyBorder="1" applyAlignment="1">
      <alignment horizontal="right"/>
    </xf>
    <xf numFmtId="0" fontId="163" fillId="91" borderId="40" xfId="0" quotePrefix="1" applyFont="1" applyFill="1" applyBorder="1" applyAlignment="1">
      <alignment horizontal="right"/>
    </xf>
    <xf numFmtId="43" fontId="165" fillId="91" borderId="40" xfId="816" applyFont="1" applyFill="1" applyBorder="1" applyAlignment="1">
      <alignment horizontal="right"/>
    </xf>
    <xf numFmtId="43" fontId="165" fillId="2" borderId="40" xfId="816" applyFont="1" applyFill="1" applyBorder="1" applyAlignment="1">
      <alignment horizontal="right"/>
    </xf>
    <xf numFmtId="43" fontId="165" fillId="91" borderId="14" xfId="816" applyFont="1" applyFill="1" applyBorder="1" applyAlignment="1">
      <alignment horizontal="right"/>
    </xf>
    <xf numFmtId="43" fontId="165" fillId="2" borderId="14" xfId="816" applyFont="1" applyFill="1" applyBorder="1" applyAlignment="1">
      <alignment horizontal="right"/>
    </xf>
    <xf numFmtId="43" fontId="165" fillId="91" borderId="15" xfId="816" applyFont="1" applyFill="1" applyBorder="1" applyAlignment="1">
      <alignment horizontal="right"/>
    </xf>
    <xf numFmtId="43" fontId="165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5" fillId="91" borderId="32" xfId="0" applyNumberFormat="1" applyFont="1" applyFill="1" applyBorder="1" applyAlignment="1">
      <alignment horizontal="right"/>
    </xf>
    <xf numFmtId="43" fontId="165" fillId="91" borderId="32" xfId="816" applyFont="1" applyFill="1" applyBorder="1" applyAlignment="1">
      <alignment horizontal="right"/>
    </xf>
    <xf numFmtId="43" fontId="165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3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90" fontId="8" fillId="0" borderId="4" xfId="0" applyNumberFormat="1" applyFont="1" applyBorder="1">
      <alignment vertical="top"/>
    </xf>
    <xf numFmtId="190" fontId="8" fillId="0" borderId="5" xfId="0" applyNumberFormat="1" applyFont="1" applyBorder="1">
      <alignment vertical="top"/>
    </xf>
    <xf numFmtId="190" fontId="8" fillId="0" borderId="6" xfId="0" applyNumberFormat="1" applyFont="1" applyBorder="1">
      <alignment vertical="top"/>
    </xf>
    <xf numFmtId="190" fontId="8" fillId="0" borderId="7" xfId="0" applyNumberFormat="1" applyFont="1" applyBorder="1">
      <alignment vertical="top"/>
    </xf>
    <xf numFmtId="190" fontId="8" fillId="0" borderId="0" xfId="0" applyNumberFormat="1" applyFont="1" applyBorder="1">
      <alignment vertical="top"/>
    </xf>
    <xf numFmtId="190" fontId="8" fillId="0" borderId="32" xfId="0" applyNumberFormat="1" applyFont="1" applyBorder="1">
      <alignment vertical="top"/>
    </xf>
    <xf numFmtId="190" fontId="8" fillId="0" borderId="9" xfId="0" applyNumberFormat="1" applyFont="1" applyBorder="1">
      <alignment vertical="top"/>
    </xf>
    <xf numFmtId="190" fontId="8" fillId="0" borderId="10" xfId="0" applyNumberFormat="1" applyFont="1" applyBorder="1">
      <alignment vertical="top"/>
    </xf>
    <xf numFmtId="165" fontId="0" fillId="0" borderId="60" xfId="0" applyNumberForma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190" fontId="0" fillId="0" borderId="0" xfId="0" applyNumberFormat="1">
      <alignment vertical="top"/>
    </xf>
    <xf numFmtId="0" fontId="0" fillId="0" borderId="0" xfId="0" applyFill="1">
      <alignment vertical="top"/>
    </xf>
    <xf numFmtId="0" fontId="150" fillId="4" borderId="0" xfId="817" applyAlignment="1">
      <alignment vertical="top"/>
    </xf>
    <xf numFmtId="9" fontId="6" fillId="0" borderId="61" xfId="1" applyNumberFormat="1" applyFont="1" applyFill="1" applyBorder="1" applyAlignment="1">
      <alignment vertical="top"/>
    </xf>
    <xf numFmtId="9" fontId="8" fillId="0" borderId="59" xfId="1" applyNumberFormat="1" applyFont="1" applyBorder="1" applyAlignment="1">
      <alignment vertical="top"/>
    </xf>
    <xf numFmtId="9" fontId="8" fillId="0" borderId="7" xfId="1" applyNumberFormat="1" applyFont="1" applyBorder="1" applyAlignment="1">
      <alignment vertical="top"/>
    </xf>
    <xf numFmtId="9" fontId="6" fillId="0" borderId="0" xfId="1" applyNumberFormat="1" applyFont="1" applyBorder="1" applyAlignment="1">
      <alignment vertical="top"/>
    </xf>
    <xf numFmtId="9" fontId="6" fillId="0" borderId="32" xfId="1" applyNumberFormat="1" applyFont="1" applyBorder="1" applyAlignment="1">
      <alignment vertical="top"/>
    </xf>
    <xf numFmtId="9" fontId="6" fillId="0" borderId="9" xfId="1" applyNumberFormat="1" applyFont="1" applyBorder="1" applyAlignment="1">
      <alignment vertical="top"/>
    </xf>
    <xf numFmtId="9" fontId="6" fillId="0" borderId="10" xfId="1" applyNumberFormat="1" applyFont="1" applyBorder="1" applyAlignment="1">
      <alignment vertical="top"/>
    </xf>
    <xf numFmtId="9" fontId="6" fillId="0" borderId="11" xfId="1" applyNumberFormat="1" applyFont="1" applyBorder="1" applyAlignment="1">
      <alignment vertical="top"/>
    </xf>
    <xf numFmtId="43" fontId="165" fillId="2" borderId="14" xfId="816" applyNumberFormat="1" applyFont="1" applyFill="1" applyBorder="1" applyAlignment="1">
      <alignment horizontal="right"/>
    </xf>
    <xf numFmtId="43" fontId="165" fillId="2" borderId="40" xfId="816" applyNumberFormat="1" applyFont="1" applyFill="1" applyBorder="1" applyAlignment="1">
      <alignment horizontal="right"/>
    </xf>
    <xf numFmtId="43" fontId="165" fillId="2" borderId="15" xfId="816" applyNumberFormat="1" applyFont="1" applyFill="1" applyBorder="1" applyAlignment="1">
      <alignment horizontal="right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84512"/>
        <c:axId val="121623296"/>
      </c:scatterChart>
      <c:valAx>
        <c:axId val="12038451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21623296"/>
        <c:crosses val="autoZero"/>
        <c:crossBetween val="midCat"/>
      </c:valAx>
      <c:valAx>
        <c:axId val="121623296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384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Vanillas!$P$65:$Z$65</c:f>
              <c:numCache>
                <c:formatCode>#,#00%</c:formatCode>
                <c:ptCount val="11"/>
                <c:pt idx="0">
                  <c:v>0.11825487506039166</c:v>
                </c:pt>
                <c:pt idx="1">
                  <c:v>0.1054193920581542</c:v>
                </c:pt>
                <c:pt idx="2">
                  <c:v>9.7764674092075857E-2</c:v>
                </c:pt>
                <c:pt idx="3">
                  <c:v>9.0011987035503685E-2</c:v>
                </c:pt>
                <c:pt idx="4">
                  <c:v>8.550511171635955E-2</c:v>
                </c:pt>
                <c:pt idx="5">
                  <c:v>8.2014233662106251E-2</c:v>
                </c:pt>
                <c:pt idx="6">
                  <c:v>8.0209384813719073E-2</c:v>
                </c:pt>
                <c:pt idx="7">
                  <c:v>8.0588943126916474E-2</c:v>
                </c:pt>
                <c:pt idx="8">
                  <c:v>8.2758520799611976E-2</c:v>
                </c:pt>
                <c:pt idx="9">
                  <c:v>8.5393397662183609E-2</c:v>
                </c:pt>
                <c:pt idx="10">
                  <c:v>9.0802698351868702E-2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Vanillas!$P$57:$Z$57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Vanillas!$P$49:$Z$49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68992"/>
        <c:axId val="122470784"/>
      </c:lineChart>
      <c:catAx>
        <c:axId val="122468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470784"/>
        <c:crosses val="autoZero"/>
        <c:auto val="1"/>
        <c:lblAlgn val="ctr"/>
        <c:lblOffset val="100"/>
        <c:noMultiLvlLbl val="0"/>
      </c:catAx>
      <c:valAx>
        <c:axId val="12247078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246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96512"/>
        <c:axId val="122498048"/>
      </c:lineChart>
      <c:catAx>
        <c:axId val="12249651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498048"/>
        <c:crosses val="autoZero"/>
        <c:auto val="1"/>
        <c:lblAlgn val="ctr"/>
        <c:lblOffset val="100"/>
        <c:noMultiLvlLbl val="0"/>
      </c:catAx>
      <c:valAx>
        <c:axId val="12249804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49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44896"/>
        <c:axId val="122546432"/>
      </c:lineChart>
      <c:catAx>
        <c:axId val="12254489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546432"/>
        <c:crosses val="autoZero"/>
        <c:auto val="1"/>
        <c:lblAlgn val="ctr"/>
        <c:lblOffset val="100"/>
        <c:noMultiLvlLbl val="0"/>
      </c:catAx>
      <c:valAx>
        <c:axId val="1225464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54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13600"/>
        <c:axId val="122715136"/>
      </c:lineChart>
      <c:catAx>
        <c:axId val="12271360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715136"/>
        <c:crosses val="autoZero"/>
        <c:auto val="1"/>
        <c:lblAlgn val="ctr"/>
        <c:lblOffset val="100"/>
        <c:noMultiLvlLbl val="0"/>
      </c:catAx>
      <c:valAx>
        <c:axId val="12271513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71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45984"/>
        <c:axId val="122747520"/>
      </c:lineChart>
      <c:catAx>
        <c:axId val="12274598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747520"/>
        <c:crosses val="autoZero"/>
        <c:auto val="1"/>
        <c:lblAlgn val="ctr"/>
        <c:lblOffset val="100"/>
        <c:noMultiLvlLbl val="0"/>
      </c:catAx>
      <c:valAx>
        <c:axId val="1227475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74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VanillasCross!$P$81:$Z$81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2"/>
          <c:tx>
            <c:v>assetM 55%</c:v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4"/>
          <c:tx>
            <c:v>crn</c:v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VanillasCross!$P$73:$Z$73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0,000%">
                  <c:v>0</c:v>
                </c:pt>
                <c:pt idx="6" formatCode="00,000%">
                  <c:v>0</c:v>
                </c:pt>
                <c:pt idx="7" formatCode="00,000%">
                  <c:v>0</c:v>
                </c:pt>
                <c:pt idx="8" formatCode="00,000%">
                  <c:v>0</c:v>
                </c:pt>
                <c:pt idx="9" formatCode="00,000%">
                  <c:v>0</c:v>
                </c:pt>
                <c:pt idx="10" formatCode="00,000%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7968"/>
        <c:axId val="123189504"/>
      </c:lineChart>
      <c:catAx>
        <c:axId val="12318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189504"/>
        <c:crosses val="autoZero"/>
        <c:auto val="1"/>
        <c:lblAlgn val="ctr"/>
        <c:lblOffset val="100"/>
        <c:noMultiLvlLbl val="0"/>
      </c:catAx>
      <c:valAx>
        <c:axId val="123189504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23187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VanillasCross!$AD$69</c:f>
              <c:strCache>
                <c:ptCount val="1"/>
              </c:strCache>
            </c:strRef>
          </c:tx>
          <c:val>
            <c:numRef>
              <c:f>VanillasCross!$AE$69:$AO$69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VanillasCross!$AD$70</c:f>
              <c:strCache>
                <c:ptCount val="1"/>
              </c:strCache>
            </c:strRef>
          </c:tx>
          <c:val>
            <c:numRef>
              <c:f>VanillasCross!$AE$70:$AO$70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VanillasCross!$AD$71</c:f>
              <c:strCache>
                <c:ptCount val="1"/>
              </c:strCache>
            </c:strRef>
          </c:tx>
          <c:val>
            <c:numRef>
              <c:f>VanillasCross!$AE$71:$AO$71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VanillasCross!$AD$72</c:f>
              <c:strCache>
                <c:ptCount val="1"/>
              </c:strCache>
            </c:strRef>
          </c:tx>
          <c:val>
            <c:numRef>
              <c:f>VanillasCross!$AE$72:$AO$72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tx>
            <c:strRef>
              <c:f>VanillasCross!$AD$73</c:f>
              <c:strCache>
                <c:ptCount val="1"/>
              </c:strCache>
            </c:strRef>
          </c:tx>
          <c:val>
            <c:numRef>
              <c:f>VanillasCross!$AE$73:$AO$73</c:f>
              <c:numCache>
                <c:formatCode>General</c:formatCode>
                <c:ptCount val="11"/>
              </c:numCache>
            </c:numRef>
          </c:val>
        </c:ser>
        <c:bandFmts/>
        <c:axId val="122902016"/>
        <c:axId val="122903552"/>
        <c:axId val="123186688"/>
      </c:surface3DChart>
      <c:catAx>
        <c:axId val="12290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903552"/>
        <c:crosses val="autoZero"/>
        <c:auto val="1"/>
        <c:lblAlgn val="ctr"/>
        <c:lblOffset val="100"/>
        <c:noMultiLvlLbl val="0"/>
      </c:catAx>
      <c:valAx>
        <c:axId val="12290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902016"/>
        <c:crosses val="autoZero"/>
        <c:crossBetween val="midCat"/>
      </c:valAx>
      <c:serAx>
        <c:axId val="12318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90355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3070720"/>
        <c:axId val="123072512"/>
        <c:axId val="123049280"/>
      </c:surface3DChart>
      <c:catAx>
        <c:axId val="12307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072512"/>
        <c:crosses val="autoZero"/>
        <c:auto val="1"/>
        <c:lblAlgn val="ctr"/>
        <c:lblOffset val="100"/>
        <c:noMultiLvlLbl val="0"/>
      </c:catAx>
      <c:valAx>
        <c:axId val="123072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070720"/>
        <c:crosses val="min"/>
        <c:crossBetween val="midCat"/>
      </c:valAx>
      <c:serAx>
        <c:axId val="12304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307251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3277312"/>
        <c:axId val="123278848"/>
        <c:axId val="123251776"/>
      </c:surface3DChart>
      <c:catAx>
        <c:axId val="12327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278848"/>
        <c:crosses val="autoZero"/>
        <c:auto val="1"/>
        <c:lblAlgn val="ctr"/>
        <c:lblOffset val="100"/>
        <c:noMultiLvlLbl val="0"/>
      </c:catAx>
      <c:valAx>
        <c:axId val="123278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277312"/>
        <c:crosses val="min"/>
        <c:crossBetween val="midCat"/>
      </c:valAx>
      <c:serAx>
        <c:axId val="12325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327884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740928"/>
        <c:axId val="123742464"/>
      </c:lineChart>
      <c:catAx>
        <c:axId val="12374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742464"/>
        <c:crosses val="autoZero"/>
        <c:auto val="1"/>
        <c:lblAlgn val="ctr"/>
        <c:lblOffset val="100"/>
        <c:noMultiLvlLbl val="0"/>
      </c:catAx>
      <c:valAx>
        <c:axId val="12374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74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475130</xdr:colOff>
      <xdr:row>91</xdr:row>
      <xdr:rowOff>8963</xdr:rowOff>
    </xdr:from>
    <xdr:to>
      <xdr:col>37</xdr:col>
      <xdr:colOff>161365</xdr:colOff>
      <xdr:row>121</xdr:row>
      <xdr:rowOff>170330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645460</xdr:colOff>
      <xdr:row>95</xdr:row>
      <xdr:rowOff>174811</xdr:rowOff>
    </xdr:from>
    <xdr:to>
      <xdr:col>21</xdr:col>
      <xdr:colOff>421341</xdr:colOff>
      <xdr:row>119</xdr:row>
      <xdr:rowOff>26893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C21" sqref="C21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45">
        <v>43018</v>
      </c>
    </row>
    <row r="3" spans="2:9">
      <c r="B3" s="10" t="s">
        <v>27</v>
      </c>
      <c r="C3" s="46" t="b">
        <f>_xll.qlSettingsSetEvaluationDate(C2)</f>
        <v>1</v>
      </c>
    </row>
    <row r="5" spans="2:9" ht="14.4">
      <c r="B5" s="254" t="s">
        <v>23</v>
      </c>
      <c r="C5" s="255">
        <v>0</v>
      </c>
      <c r="D5" s="256" t="str">
        <f>_xll.qlFlatForward(,,"NullCalendar",C5)</f>
        <v>obj_00000#0001</v>
      </c>
      <c r="E5" s="260" t="str">
        <f>_xll.qlInterpolatedYieldCurve(,H5:H6,I5:I6,"TARGET","Actual/365 (Fixed)",,,"ZeroYield","Linear")</f>
        <v>obj_00001#0001</v>
      </c>
      <c r="H5" s="257">
        <f>C2</f>
        <v>43018</v>
      </c>
      <c r="I5" s="258">
        <v>0</v>
      </c>
    </row>
    <row r="6" spans="2:9" ht="14.4">
      <c r="B6" s="7" t="s">
        <v>166</v>
      </c>
      <c r="C6" s="8">
        <v>0</v>
      </c>
      <c r="D6" s="238" t="str">
        <f>_xll.qlFlatForward(,,"NullCalendar",C6)</f>
        <v>obj_00002#0001</v>
      </c>
      <c r="E6" s="261" t="str">
        <f>E5</f>
        <v>obj_00001#0001</v>
      </c>
      <c r="H6" s="259">
        <f>C2+36500</f>
        <v>79518</v>
      </c>
      <c r="I6" s="252">
        <v>0</v>
      </c>
    </row>
    <row r="7" spans="2:9">
      <c r="B7" s="7" t="s">
        <v>167</v>
      </c>
      <c r="C7" s="8">
        <v>0</v>
      </c>
      <c r="D7" s="238" t="str">
        <f>_xll.qlFlatForward(,,"NullCalendar",C7)</f>
        <v>obj_00003#0001</v>
      </c>
      <c r="E7" s="261" t="str">
        <f>E6</f>
        <v>obj_00001#0001</v>
      </c>
    </row>
    <row r="8" spans="2:9">
      <c r="B8" s="10" t="s">
        <v>168</v>
      </c>
      <c r="C8" s="11">
        <v>0</v>
      </c>
      <c r="D8" s="12" t="str">
        <f>_xll.qlFlatForward(,,"NullCalendar",C8)</f>
        <v>obj_00004#0001</v>
      </c>
      <c r="E8" s="107" t="str">
        <f>E7</f>
        <v>obj_00001#0001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40" zoomScale="70" zoomScaleNormal="70" workbookViewId="0">
      <selection activeCell="J75" sqref="J75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08" t="s">
        <v>157</v>
      </c>
    </row>
    <row r="3" spans="1:58">
      <c r="B3" s="108" t="s">
        <v>0</v>
      </c>
      <c r="C3" s="365">
        <f>_xll.qlSettingsEvaluationDate()</f>
        <v>43018</v>
      </c>
      <c r="D3" s="365"/>
      <c r="V3" s="92"/>
    </row>
    <row r="6" spans="1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169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1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1:58">
      <c r="B8" s="104" t="s">
        <v>55</v>
      </c>
      <c r="C8" s="95">
        <v>7.5419999999999998</v>
      </c>
      <c r="D8" s="96">
        <v>7.4180000000000001</v>
      </c>
      <c r="E8" s="96">
        <v>7.3310000000000004</v>
      </c>
      <c r="F8" s="96">
        <v>7.2519999999999998</v>
      </c>
      <c r="G8" s="96">
        <v>7.2560000000000002</v>
      </c>
      <c r="H8" s="96">
        <v>7.36</v>
      </c>
      <c r="I8" s="96">
        <v>7.5490000000000004</v>
      </c>
      <c r="J8" s="96">
        <v>7.7519999999999998</v>
      </c>
      <c r="K8" s="96">
        <v>8.0329999999999995</v>
      </c>
      <c r="L8" s="96">
        <v>8.25</v>
      </c>
      <c r="M8" s="97">
        <v>8.4939999999999998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0.99353544955456108</v>
      </c>
      <c r="R8" s="122">
        <f>_xll.qlBlackDeltaCalculatorStrikeFromDelta(_xll.qlBlackDeltaCalculator(,R$6,"Spot",$C$38,1,1,D8%*SQRT($P8)),R$7)</f>
        <v>0.99504390464701664</v>
      </c>
      <c r="S8" s="122">
        <f>_xll.qlBlackDeltaCalculatorStrikeFromDelta(_xll.qlBlackDeltaCalculator(,S$6,"Spot",$C$38,1,1,E8%*SQRT($P8)),S$7)</f>
        <v>0.99603820708273738</v>
      </c>
      <c r="T8" s="122">
        <f>_xll.qlBlackDeltaCalculatorStrikeFromDelta(_xll.qlBlackDeltaCalculator(,T$6,"Spot",$C$38,1,1,F8%*SQRT($P8)),T$7)</f>
        <v>0.99745018502881544</v>
      </c>
      <c r="U8" s="122">
        <f>_xll.qlBlackDeltaCalculatorStrikeFromDelta(_xll.qlBlackDeltaCalculator(,U$6,"Spot",$C$38,1,1,G8%*SQRT($P8)),U$7)</f>
        <v>0.99854483878795963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1.0015315052873643</v>
      </c>
      <c r="X8" s="122">
        <f>_xll.qlBlackDeltaCalculatorStrikeFromDelta(_xll.qlBlackDeltaCalculator(,X$6,"Spot",$C$38,1,1,J8%*SQRT($P8)),X$7)</f>
        <v>1.0027488006673297</v>
      </c>
      <c r="Y8" s="122">
        <f>_xll.qlBlackDeltaCalculatorStrikeFromDelta(_xll.qlBlackDeltaCalculator(,Y$6,"Spot",$C$38,1,1,K8%*SQRT($P8)),Y$7)</f>
        <v>1.0043762420524089</v>
      </c>
      <c r="Z8" s="122">
        <f>_xll.qlBlackDeltaCalculatorStrikeFromDelta(_xll.qlBlackDeltaCalculator(,Z$6,"Spot",$C$38,1,1,L8%*SQRT($P8)),Z$7)</f>
        <v>1.0055587732528368</v>
      </c>
      <c r="AA8" s="124">
        <f>_xll.qlBlackDeltaCalculatorStrikeFromDelta(_xll.qlBlackDeltaCalculator(,AA$6,"Spot",$C$38,1,1,M8%*SQRT($P8)),AA$7)</f>
        <v>1.0073497188880545</v>
      </c>
      <c r="AC8" s="139">
        <f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0" t="str">
        <f t="array" ref="AH8">_xll.qlSabrInterpolatedSmileSection(,O8,AC8,Q8:AA8,FALSE,H8%,C8:M8%,AD8,AE8,AG8,AF8,AD$6,AE$6,AG$6,AF$6,TRUE,,,"Actual/365 (Fixed)",0,FALSE)</f>
        <v>obj_00010#0001</v>
      </c>
      <c r="AI8" s="151">
        <f>_xll.qlSabrInterpolatedSmileSectionMaxError(AH8)</f>
        <v>1.2188249572368387E-3</v>
      </c>
      <c r="AJ8" s="152">
        <f>_xll.qlSabrInterpolatedSmileSectionAlpha(AH8)</f>
        <v>7.2584415373479858E-2</v>
      </c>
      <c r="AK8" s="151">
        <f>_xll.qlSabrInterpolatedSmileSectionBeta(AH8)</f>
        <v>0.7</v>
      </c>
      <c r="AL8" s="153">
        <f>_xll.qlSabrInterpolatedSmileSectionRho(AH8)</f>
        <v>0.19296159463819762</v>
      </c>
      <c r="AM8" s="154">
        <f>_xll.qlSabrInterpolatedSmileSectionNu(AH8)</f>
        <v>8.6031562540046327</v>
      </c>
      <c r="AN8" s="104" t="s">
        <v>55</v>
      </c>
      <c r="AU8" s="303">
        <f>T8</f>
        <v>0.99745018502881544</v>
      </c>
      <c r="AV8" s="270" t="str">
        <f>_xll.qlHestonModelHelper(,$B8,"TARGET",$C$38,Q8,C8/100,ValuationDate!$E$5,ValuationDate!$E$6,"RelativePriceError")</f>
        <v>obj_00011#0001</v>
      </c>
      <c r="AW8" s="271" t="str">
        <f>_xll.qlHestonModelHelper(,$B8,"TARGET",$C$38,R8,D8/100,ValuationDate!$E$5,ValuationDate!$E$6,"RelativePriceError")</f>
        <v>obj_00012#0001</v>
      </c>
      <c r="AX8" s="271" t="str">
        <f>_xll.qlHestonModelHelper(,$B8,"TARGET",$C$38,S8,E8/100,ValuationDate!$E$5,ValuationDate!$E$6,"RelativePriceError")</f>
        <v>obj_00013#0001</v>
      </c>
      <c r="AY8" s="271" t="str">
        <f>_xll.qlHestonModelHelper(,$B8,"TARGET",$C$38,T8,F8/100,ValuationDate!$E$5,ValuationDate!$E$6,"RelativePriceError")</f>
        <v>obj_00014#0001</v>
      </c>
      <c r="AZ8" s="271" t="str">
        <f>_xll.qlHestonModelHelper(,$B8,"TARGET",$C$38,U8,G8/100,ValuationDate!$E$5,ValuationDate!$E$6,"RelativePriceError")</f>
        <v>obj_00015#0001</v>
      </c>
      <c r="BA8" s="271" t="str">
        <f>_xll.qlHestonModelHelper(,$B8,"TARGET",$C$38,V8,H8/100,ValuationDate!$E$5,ValuationDate!$E$6,"RelativePriceError")</f>
        <v>obj_00016#0001</v>
      </c>
      <c r="BB8" s="271" t="str">
        <f>_xll.qlHestonModelHelper(,$B8,"TARGET",$C$38,W8,I8/100,ValuationDate!$E$5,ValuationDate!$E$6,"RelativePriceError")</f>
        <v>obj_00017#0001</v>
      </c>
      <c r="BC8" s="271" t="str">
        <f>_xll.qlHestonModelHelper(,$B8,"TARGET",$C$38,X8,J8/100,ValuationDate!$E$5,ValuationDate!$E$6,"RelativePriceError")</f>
        <v>obj_00018#0001</v>
      </c>
      <c r="BD8" s="271" t="str">
        <f>_xll.qlHestonModelHelper(,$B8,"TARGET",$C$38,Y8,K8/100,ValuationDate!$E$5,ValuationDate!$E$6,"RelativePriceError")</f>
        <v>obj_00019#0001</v>
      </c>
      <c r="BE8" s="271" t="str">
        <f>_xll.qlHestonModelHelper(,$B8,"TARGET",$C$38,Z8,L8/100,ValuationDate!$E$5,ValuationDate!$E$6,"RelativePriceError")</f>
        <v>obj_0001a#0001</v>
      </c>
      <c r="BF8" s="272" t="str">
        <f>_xll.qlHestonModelHelper(,$B8,"TARGET",$C$38,AA8,M8/100,ValuationDate!$E$5,ValuationDate!$E$6,"RelativePriceError")</f>
        <v>obj_0001b#0001</v>
      </c>
    </row>
    <row r="9" spans="1:58">
      <c r="B9" s="105" t="s">
        <v>56</v>
      </c>
      <c r="C9" s="98">
        <v>6.81</v>
      </c>
      <c r="D9" s="99">
        <v>6.7119999999999997</v>
      </c>
      <c r="E9" s="99">
        <v>6.6479999999999997</v>
      </c>
      <c r="F9" s="99">
        <v>6.59</v>
      </c>
      <c r="G9" s="99">
        <v>6.5880000000000001</v>
      </c>
      <c r="H9" s="99">
        <v>6.6829999999999998</v>
      </c>
      <c r="I9" s="99">
        <v>6.8879999999999999</v>
      </c>
      <c r="J9" s="99">
        <v>7.1029999999999998</v>
      </c>
      <c r="K9" s="99">
        <v>7.34</v>
      </c>
      <c r="L9" s="99">
        <v>7.5940000000000003</v>
      </c>
      <c r="M9" s="100">
        <v>7.85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0.98465115594194252</v>
      </c>
      <c r="R9" s="126">
        <f>_xll.qlBlackDeltaCalculatorStrikeFromDelta(_xll.qlBlackDeltaCalculator(,R$6,"Spot",$C$38,1,1,D9%*SQRT($P9)),R$7)</f>
        <v>0.98820119502426129</v>
      </c>
      <c r="S9" s="126">
        <f>_xll.qlBlackDeltaCalculatorStrikeFromDelta(_xll.qlBlackDeltaCalculator(,S$6,"Spot",$C$38,1,1,E9%*SQRT($P9)),S$7)</f>
        <v>0.99054545462772436</v>
      </c>
      <c r="T9" s="126">
        <f>_xll.qlBlackDeltaCalculatorStrikeFromDelta(_xll.qlBlackDeltaCalculator(,T$6,"Spot",$C$38,1,1,F9%*SQRT($P9)),T$7)</f>
        <v>0.9939047946773103</v>
      </c>
      <c r="U9" s="126">
        <f>_xll.qlBlackDeltaCalculatorStrikeFromDelta(_xll.qlBlackDeltaCalculator(,U$6,"Spot",$C$38,1,1,G9%*SQRT($P9)),U$7)</f>
        <v>0.99653221642123169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1.0037279379550978</v>
      </c>
      <c r="X9" s="126">
        <f>_xll.qlBlackDeltaCalculatorStrikeFromDelta(_xll.qlBlackDeltaCalculator(,X$6,"Spot",$C$38,1,1,J9%*SQRT($P9)),X$7)</f>
        <v>1.0067054372366899</v>
      </c>
      <c r="Y9" s="126">
        <f>_xll.qlBlackDeltaCalculatorStrikeFromDelta(_xll.qlBlackDeltaCalculator(,Y$6,"Spot",$C$38,1,1,K9%*SQRT($P9)),Y$7)</f>
        <v>1.0106430334483198</v>
      </c>
      <c r="Z9" s="126">
        <f>_xll.qlBlackDeltaCalculatorStrikeFromDelta(_xll.qlBlackDeltaCalculator(,Z$6,"Spot",$C$38,1,1,L9%*SQRT($P9)),Z$7)</f>
        <v>1.0136247793104722</v>
      </c>
      <c r="AA9" s="128">
        <f>_xll.qlBlackDeltaCalculatorStrikeFromDelta(_xll.qlBlackDeltaCalculator(,AA$6,"Spot",$C$38,1,1,M9%*SQRT($P9)),AA$7)</f>
        <v>1.0181023028147131</v>
      </c>
      <c r="AC9" s="140">
        <f>$C$38</f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obj_00027#0001</v>
      </c>
      <c r="AI9" s="156">
        <f>_xll.qlSabrInterpolatedSmileSectionMaxError(AH9)</f>
        <v>9.8916027422184249E-4</v>
      </c>
      <c r="AJ9" s="157">
        <f>_xll.qlSabrInterpolatedSmileSectionAlpha(AH9)</f>
        <v>6.5991427497833252E-2</v>
      </c>
      <c r="AK9" s="156">
        <f>_xll.qlSabrInterpolatedSmileSectionBeta(AH9)</f>
        <v>0.7</v>
      </c>
      <c r="AL9" s="158">
        <f>_xll.qlSabrInterpolatedSmileSectionRho(AH9)</f>
        <v>0.21663960044818401</v>
      </c>
      <c r="AM9" s="159">
        <f>_xll.qlSabrInterpolatedSmileSectionNu(AH9)</f>
        <v>3.3392516749698067</v>
      </c>
      <c r="AN9" s="105" t="s">
        <v>56</v>
      </c>
      <c r="AU9" s="304">
        <f>T9</f>
        <v>0.9939047946773103</v>
      </c>
      <c r="AV9" s="273" t="str">
        <f>_xll.qlHestonModelHelper(,$B9,"TARGET",$C$38,Q9,C9/100,ValuationDate!$E$5,ValuationDate!$E$6,"RelativePriceError")</f>
        <v>obj_00028#0001</v>
      </c>
      <c r="AW9" s="274" t="str">
        <f>_xll.qlHestonModelHelper(,$B9,"TARGET",$C$38,R9,D9/100,ValuationDate!$E$5,ValuationDate!$E$6,"RelativePriceError")</f>
        <v>obj_00029#0001</v>
      </c>
      <c r="AX9" s="274" t="str">
        <f>_xll.qlHestonModelHelper(,$B9,"TARGET",$C$38,S9,E9/100,ValuationDate!$E$5,ValuationDate!$E$6,"RelativePriceError")</f>
        <v>obj_0002a#0001</v>
      </c>
      <c r="AY9" s="274" t="str">
        <f>_xll.qlHestonModelHelper(,$B9,"TARGET",$C$38,T9,F9/100,ValuationDate!$E$5,ValuationDate!$E$6,"RelativePriceError")</f>
        <v>obj_0002b#0001</v>
      </c>
      <c r="AZ9" s="274" t="str">
        <f>_xll.qlHestonModelHelper(,$B9,"TARGET",$C$38,U9,G9/100,ValuationDate!$E$5,ValuationDate!$E$6,"RelativePriceError")</f>
        <v>obj_0002c#0001</v>
      </c>
      <c r="BA9" s="274" t="str">
        <f>_xll.qlHestonModelHelper(,$B9,"TARGET",$C$38,V9,H9/100,ValuationDate!$E$5,ValuationDate!$E$6,"RelativePriceError")</f>
        <v>obj_0002d#0001</v>
      </c>
      <c r="BB9" s="274" t="str">
        <f>_xll.qlHestonModelHelper(,$B9,"TARGET",$C$38,W9,I9/100,ValuationDate!$E$5,ValuationDate!$E$6,"RelativePriceError")</f>
        <v>obj_0002e#0001</v>
      </c>
      <c r="BC9" s="274" t="str">
        <f>_xll.qlHestonModelHelper(,$B9,"TARGET",$C$38,X9,J9/100,ValuationDate!$E$5,ValuationDate!$E$6,"RelativePriceError")</f>
        <v>obj_0002f#0001</v>
      </c>
      <c r="BD9" s="274" t="str">
        <f>_xll.qlHestonModelHelper(,$B9,"TARGET",$C$38,Y9,K9/100,ValuationDate!$E$5,ValuationDate!$E$6,"RelativePriceError")</f>
        <v>obj_00030#0001</v>
      </c>
      <c r="BE9" s="274" t="str">
        <f>_xll.qlHestonModelHelper(,$B9,"TARGET",$C$38,Z9,L9/100,ValuationDate!$E$5,ValuationDate!$E$6,"RelativePriceError")</f>
        <v>obj_00031#0001</v>
      </c>
      <c r="BF9" s="275" t="str">
        <f>_xll.qlHestonModelHelper(,$B9,"TARGET",$C$38,AA9,M9/100,ValuationDate!$E$5,ValuationDate!$E$6,"RelativePriceError")</f>
        <v>obj_00032#0001</v>
      </c>
    </row>
    <row r="10" spans="1:58">
      <c r="B10" s="105" t="s">
        <v>57</v>
      </c>
      <c r="C10" s="98">
        <v>7.9710000000000001</v>
      </c>
      <c r="D10" s="99">
        <v>7.867</v>
      </c>
      <c r="E10" s="99">
        <v>7.8040000000000003</v>
      </c>
      <c r="F10" s="99">
        <v>7.7469999999999999</v>
      </c>
      <c r="G10" s="99">
        <v>7.7590000000000003</v>
      </c>
      <c r="H10" s="99">
        <v>7.8769999999999998</v>
      </c>
      <c r="I10" s="99">
        <v>8.1020000000000003</v>
      </c>
      <c r="J10" s="99">
        <v>8.327</v>
      </c>
      <c r="K10" s="99">
        <v>8.6</v>
      </c>
      <c r="L10" s="99">
        <v>8.8469999999999995</v>
      </c>
      <c r="M10" s="100">
        <v>9.1229999999999993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0.9747678498875515</v>
      </c>
      <c r="R10" s="126">
        <f>_xll.qlBlackDeltaCalculatorStrikeFromDelta(_xll.qlBlackDeltaCalculator(,R$6,"Spot",$C$38,1,1,D10%*SQRT($P10)),R$7)</f>
        <v>0.98056478135870473</v>
      </c>
      <c r="S10" s="126">
        <f>_xll.qlBlackDeltaCalculatorStrikeFromDelta(_xll.qlBlackDeltaCalculator(,S$6,"Spot",$C$38,1,1,E10%*SQRT($P10)),S$7)</f>
        <v>0.984399007025757</v>
      </c>
      <c r="T10" s="126">
        <f>_xll.qlBlackDeltaCalculatorStrikeFromDelta(_xll.qlBlackDeltaCalculator(,T$6,"Spot",$C$38,1,1,F10%*SQRT($P10)),T$7)</f>
        <v>0.9899325642931861</v>
      </c>
      <c r="U10" s="126">
        <f>_xll.qlBlackDeltaCalculatorStrikeFromDelta(_xll.qlBlackDeltaCalculator(,U$6,"Spot",$C$38,1,1,G10%*SQRT($P10)),U$7)</f>
        <v>0.9942766475688527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1.0062594898249397</v>
      </c>
      <c r="X10" s="126">
        <f>_xll.qlBlackDeltaCalculatorStrikeFromDelta(_xll.qlBlackDeltaCalculator(,X$6,"Spot",$C$38,1,1,J10%*SQRT($P10)),X$7)</f>
        <v>1.0111948946421538</v>
      </c>
      <c r="Y10" s="126">
        <f>_xll.qlBlackDeltaCalculatorStrikeFromDelta(_xll.qlBlackDeltaCalculator(,Y$6,"Spot",$C$38,1,1,K10%*SQRT($P10)),Y$7)</f>
        <v>1.017754114930141</v>
      </c>
      <c r="Z10" s="126">
        <f>_xll.qlBlackDeltaCalculatorStrikeFromDelta(_xll.qlBlackDeltaCalculator(,Z$6,"Spot",$C$38,1,1,L10%*SQRT($P10)),Z$7)</f>
        <v>1.022606797094511</v>
      </c>
      <c r="AA10" s="128">
        <f>_xll.qlBlackDeltaCalculatorStrikeFromDelta(_xll.qlBlackDeltaCalculator(,AA$6,"Spot",$C$38,1,1,M10%*SQRT($P10)),AA$7)</f>
        <v>1.0299893500193811</v>
      </c>
      <c r="AC10" s="140">
        <f>$C$38</f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obj_0003e#0001</v>
      </c>
      <c r="AI10" s="156">
        <f>_xll.qlSabrInterpolatedSmileSectionMaxError(AH10)</f>
        <v>1.1183283579338232E-3</v>
      </c>
      <c r="AJ10" s="157">
        <f>_xll.qlSabrInterpolatedSmileSectionAlpha(AH10)</f>
        <v>7.7832109384568943E-2</v>
      </c>
      <c r="AK10" s="156">
        <f>_xll.qlSabrInterpolatedSmileSectionBeta(AH10)</f>
        <v>0.7</v>
      </c>
      <c r="AL10" s="158">
        <f>_xll.qlSabrInterpolatedSmileSectionRho(AH10)</f>
        <v>0.22444692024285942</v>
      </c>
      <c r="AM10" s="159">
        <f>_xll.qlSabrInterpolatedSmileSectionNu(AH10)</f>
        <v>2.22722244952103</v>
      </c>
      <c r="AN10" s="105" t="s">
        <v>57</v>
      </c>
      <c r="AU10" s="304">
        <f>T10</f>
        <v>0.9899325642931861</v>
      </c>
      <c r="AV10" s="273" t="str">
        <f>_xll.qlHestonModelHelper(,$B10,"TARGET",$C$38,Q10,C10/100,ValuationDate!$E$5,ValuationDate!$E$6,"RelativePriceError")</f>
        <v>obj_0003f#0001</v>
      </c>
      <c r="AW10" s="274" t="str">
        <f>_xll.qlHestonModelHelper(,$B10,"TARGET",$C$38,R10,D10/100,ValuationDate!$E$5,ValuationDate!$E$6,"RelativePriceError")</f>
        <v>obj_00040#0001</v>
      </c>
      <c r="AX10" s="274" t="str">
        <f>_xll.qlHestonModelHelper(,$B10,"TARGET",$C$38,S10,E10/100,ValuationDate!$E$5,ValuationDate!$E$6,"RelativePriceError")</f>
        <v>obj_00041#0001</v>
      </c>
      <c r="AY10" s="274" t="str">
        <f>_xll.qlHestonModelHelper(,$B10,"TARGET",$C$38,T10,F10/100,ValuationDate!$E$5,ValuationDate!$E$6,"RelativePriceError")</f>
        <v>obj_00042#0001</v>
      </c>
      <c r="AZ10" s="274" t="str">
        <f>_xll.qlHestonModelHelper(,$B10,"TARGET",$C$38,U10,G10/100,ValuationDate!$E$5,ValuationDate!$E$6,"RelativePriceError")</f>
        <v>obj_00043#0001</v>
      </c>
      <c r="BA10" s="274" t="str">
        <f>_xll.qlHestonModelHelper(,$B10,"TARGET",$C$38,V10,H10/100,ValuationDate!$E$5,ValuationDate!$E$6,"RelativePriceError")</f>
        <v>obj_00044#0001</v>
      </c>
      <c r="BB10" s="274" t="str">
        <f>_xll.qlHestonModelHelper(,$B10,"TARGET",$C$38,W10,I10/100,ValuationDate!$E$5,ValuationDate!$E$6,"RelativePriceError")</f>
        <v>obj_00045#0001</v>
      </c>
      <c r="BC10" s="274" t="str">
        <f>_xll.qlHestonModelHelper(,$B10,"TARGET",$C$38,X10,J10/100,ValuationDate!$E$5,ValuationDate!$E$6,"RelativePriceError")</f>
        <v>obj_00046#0001</v>
      </c>
      <c r="BD10" s="274" t="str">
        <f>_xll.qlHestonModelHelper(,$B10,"TARGET",$C$38,Y10,K10/100,ValuationDate!$E$5,ValuationDate!$E$6,"RelativePriceError")</f>
        <v>obj_00047#0001</v>
      </c>
      <c r="BE10" s="274" t="str">
        <f>_xll.qlHestonModelHelper(,$B10,"TARGET",$C$38,Z10,L10/100,ValuationDate!$E$5,ValuationDate!$E$6,"RelativePriceError")</f>
        <v>obj_00048#0001</v>
      </c>
      <c r="BF10" s="275" t="str">
        <f>_xll.qlHestonModelHelper(,$B10,"TARGET",$C$38,AA10,M10/100,ValuationDate!$E$5,ValuationDate!$E$6,"RelativePriceError")</f>
        <v>obj_00049#0001</v>
      </c>
    </row>
    <row r="11" spans="1:58">
      <c r="B11" s="105" t="s">
        <v>58</v>
      </c>
      <c r="C11" s="98">
        <v>7.5919999999999996</v>
      </c>
      <c r="D11" s="99">
        <v>7.5030000000000001</v>
      </c>
      <c r="E11" s="99">
        <v>7.44</v>
      </c>
      <c r="F11" s="99">
        <v>7.4039999999999999</v>
      </c>
      <c r="G11" s="99">
        <v>7.4160000000000004</v>
      </c>
      <c r="H11" s="99">
        <v>7.5049999999999999</v>
      </c>
      <c r="I11" s="99">
        <v>7.7460000000000004</v>
      </c>
      <c r="J11" s="99">
        <v>7.9809999999999999</v>
      </c>
      <c r="K11" s="99">
        <v>8.25</v>
      </c>
      <c r="L11" s="99">
        <v>8.4949999999999992</v>
      </c>
      <c r="M11" s="100">
        <v>8.77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0.97065165061152203</v>
      </c>
      <c r="R11" s="126">
        <f>_xll.qlBlackDeltaCalculatorStrikeFromDelta(_xll.qlBlackDeltaCalculator(,R$6,"Spot",$C$38,1,1,D11%*SQRT($P11)),R$7)</f>
        <v>0.97735822585917598</v>
      </c>
      <c r="S11" s="126">
        <f>_xll.qlBlackDeltaCalculatorStrikeFromDelta(_xll.qlBlackDeltaCalculator(,S$6,"Spot",$C$38,1,1,E11%*SQRT($P11)),S$7)</f>
        <v>0.98183034323003249</v>
      </c>
      <c r="T11" s="126">
        <f>_xll.qlBlackDeltaCalculatorStrikeFromDelta(_xll.qlBlackDeltaCalculator(,T$6,"Spot",$C$38,1,1,F11%*SQRT($P11)),T$7)</f>
        <v>0.98824872100465111</v>
      </c>
      <c r="U11" s="126">
        <f>_xll.qlBlackDeltaCalculatorStrikeFromDelta(_xll.qlBlackDeltaCalculator(,U$6,"Spot",$C$38,1,1,G11%*SQRT($P11)),U$7)</f>
        <v>0.99332640647106829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1.0073587193101239</v>
      </c>
      <c r="X11" s="126">
        <f>_xll.qlBlackDeltaCalculatorStrikeFromDelta(_xll.qlBlackDeltaCalculator(,X$6,"Spot",$C$38,1,1,J11%*SQRT($P11)),X$7)</f>
        <v>1.013181425391805</v>
      </c>
      <c r="Y11" s="126">
        <f>_xll.qlBlackDeltaCalculatorStrikeFromDelta(_xll.qlBlackDeltaCalculator(,Y$6,"Spot",$C$38,1,1,K11%*SQRT($P11)),Y$7)</f>
        <v>1.0209213061125817</v>
      </c>
      <c r="Z11" s="126">
        <f>_xll.qlBlackDeltaCalculatorStrikeFromDelta(_xll.qlBlackDeltaCalculator(,Z$6,"Spot",$C$38,1,1,L11%*SQRT($P11)),Z$7)</f>
        <v>1.0266704092152708</v>
      </c>
      <c r="AA11" s="128">
        <f>_xll.qlBlackDeltaCalculatorStrikeFromDelta(_xll.qlBlackDeltaCalculator(,AA$6,"Spot",$C$38,1,1,M11%*SQRT($P11)),AA$7)</f>
        <v>1.0354357669425018</v>
      </c>
      <c r="AC11" s="140">
        <f>$C$38</f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obj_00055#0001</v>
      </c>
      <c r="AI11" s="156">
        <f>_xll.qlSabrInterpolatedSmileSectionMaxError(AH11)</f>
        <v>1.1006050825222158E-3</v>
      </c>
      <c r="AJ11" s="157">
        <f>_xll.qlSabrInterpolatedSmileSectionAlpha(AH11)</f>
        <v>7.4314957473345475E-2</v>
      </c>
      <c r="AK11" s="156">
        <f>_xll.qlSabrInterpolatedSmileSectionBeta(AH11)</f>
        <v>0.7</v>
      </c>
      <c r="AL11" s="158">
        <f>_xll.qlSabrInterpolatedSmileSectionRho(AH11)</f>
        <v>0.23375987515216165</v>
      </c>
      <c r="AM11" s="159">
        <f>_xll.qlSabrInterpolatedSmileSectionNu(AH11)</f>
        <v>1.8500106427823144</v>
      </c>
      <c r="AN11" s="105" t="s">
        <v>58</v>
      </c>
      <c r="AU11" s="304">
        <f>T11</f>
        <v>0.98824872100465111</v>
      </c>
      <c r="AV11" s="273" t="str">
        <f>_xll.qlHestonModelHelper(,$B11,"TARGET",$C$38,Q11,C11/100,ValuationDate!$E$5,ValuationDate!$E$6,"RelativePriceError")</f>
        <v>obj_00056#0001</v>
      </c>
      <c r="AW11" s="274" t="str">
        <f>_xll.qlHestonModelHelper(,$B11,"TARGET",$C$38,R11,D11/100,ValuationDate!$E$5,ValuationDate!$E$6,"RelativePriceError")</f>
        <v>obj_00057#0001</v>
      </c>
      <c r="AX11" s="274" t="str">
        <f>_xll.qlHestonModelHelper(,$B11,"TARGET",$C$38,S11,E11/100,ValuationDate!$E$5,ValuationDate!$E$6,"RelativePriceError")</f>
        <v>obj_00058#0001</v>
      </c>
      <c r="AY11" s="274" t="str">
        <f>_xll.qlHestonModelHelper(,$B11,"TARGET",$C$38,T11,F11/100,ValuationDate!$E$5,ValuationDate!$E$6,"RelativePriceError")</f>
        <v>obj_00059#0001</v>
      </c>
      <c r="AZ11" s="274" t="str">
        <f>_xll.qlHestonModelHelper(,$B11,"TARGET",$C$38,U11,G11/100,ValuationDate!$E$5,ValuationDate!$E$6,"RelativePriceError")</f>
        <v>obj_0005a#0001</v>
      </c>
      <c r="BA11" s="274" t="str">
        <f>_xll.qlHestonModelHelper(,$B11,"TARGET",$C$38,V11,H11/100,ValuationDate!$E$5,ValuationDate!$E$6,"RelativePriceError")</f>
        <v>obj_0005b#0001</v>
      </c>
      <c r="BB11" s="274" t="str">
        <f>_xll.qlHestonModelHelper(,$B11,"TARGET",$C$38,W11,I11/100,ValuationDate!$E$5,ValuationDate!$E$6,"RelativePriceError")</f>
        <v>obj_0005c#0001</v>
      </c>
      <c r="BC11" s="274" t="str">
        <f>_xll.qlHestonModelHelper(,$B11,"TARGET",$C$38,X11,J11/100,ValuationDate!$E$5,ValuationDate!$E$6,"RelativePriceError")</f>
        <v>obj_0005d#0001</v>
      </c>
      <c r="BD11" s="274" t="str">
        <f>_xll.qlHestonModelHelper(,$B11,"TARGET",$C$38,Y11,K11/100,ValuationDate!$E$5,ValuationDate!$E$6,"RelativePriceError")</f>
        <v>obj_0005e#0001</v>
      </c>
      <c r="BE11" s="274" t="str">
        <f>_xll.qlHestonModelHelper(,$B11,"TARGET",$C$38,Z11,L11/100,ValuationDate!$E$5,ValuationDate!$E$6,"RelativePriceError")</f>
        <v>obj_0005f#0001</v>
      </c>
      <c r="BF11" s="275" t="str">
        <f>_xll.qlHestonModelHelper(,$B11,"TARGET",$C$38,AA11,M11/100,ValuationDate!$E$5,ValuationDate!$E$6,"RelativePriceError")</f>
        <v>obj_00060#0001</v>
      </c>
    </row>
    <row r="12" spans="1:58">
      <c r="B12" s="105" t="s">
        <v>59</v>
      </c>
      <c r="C12" s="98">
        <v>6.73</v>
      </c>
      <c r="D12" s="99">
        <v>6.6</v>
      </c>
      <c r="E12" s="99">
        <v>6.5389999999999997</v>
      </c>
      <c r="F12" s="99">
        <v>6.4850000000000003</v>
      </c>
      <c r="G12" s="99">
        <v>6.492</v>
      </c>
      <c r="H12" s="99">
        <v>6.5880000000000001</v>
      </c>
      <c r="I12" s="99">
        <v>6.82</v>
      </c>
      <c r="J12" s="99">
        <v>7.0570000000000004</v>
      </c>
      <c r="K12" s="99">
        <v>7.3</v>
      </c>
      <c r="L12" s="99">
        <v>7.59</v>
      </c>
      <c r="M12" s="100">
        <v>7.9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0.96844016483088413</v>
      </c>
      <c r="R12" s="126">
        <f>_xll.qlBlackDeltaCalculatorStrikeFromDelta(_xll.qlBlackDeltaCalculator(,R$6,"Spot",$C$38,1,1,D12%*SQRT($P12)),R$7)</f>
        <v>0.97583196154310425</v>
      </c>
      <c r="S12" s="126">
        <f>_xll.qlBlackDeltaCalculatorStrikeFromDelta(_xll.qlBlackDeltaCalculator(,S$6,"Spot",$C$38,1,1,E12%*SQRT($P12)),S$7)</f>
        <v>0.98062090201561791</v>
      </c>
      <c r="T12" s="126">
        <f>_xll.qlBlackDeltaCalculatorStrikeFromDelta(_xll.qlBlackDeltaCalculator(,T$6,"Spot",$C$38,1,1,F12%*SQRT($P12)),T$7)</f>
        <v>0.98750990231213354</v>
      </c>
      <c r="U12" s="126">
        <f>_xll.qlBlackDeltaCalculatorStrikeFromDelta(_xll.qlBlackDeltaCalculator(,U$6,"Spot",$C$38,1,1,G12%*SQRT($P12)),U$7)</f>
        <v>0.99291407535978826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1.0078869072332299</v>
      </c>
      <c r="X12" s="126">
        <f>_xll.qlBlackDeltaCalculatorStrikeFromDelta(_xll.qlBlackDeltaCalculator(,X$6,"Spot",$C$38,1,1,J12%*SQRT($P12)),X$7)</f>
        <v>1.0141828264149777</v>
      </c>
      <c r="Y12" s="126">
        <f>_xll.qlBlackDeltaCalculatorStrikeFromDelta(_xll.qlBlackDeltaCalculator(,Y$6,"Spot",$C$38,1,1,K12%*SQRT($P12)),Y$7)</f>
        <v>1.022525754306383</v>
      </c>
      <c r="Z12" s="126">
        <f>_xll.qlBlackDeltaCalculatorStrikeFromDelta(_xll.qlBlackDeltaCalculator(,Z$6,"Spot",$C$38,1,1,L12%*SQRT($P12)),Z$7)</f>
        <v>1.0290046488923532</v>
      </c>
      <c r="AA12" s="128">
        <f>_xll.qlBlackDeltaCalculatorStrikeFromDelta(_xll.qlBlackDeltaCalculator(,AA$6,"Spot",$C$38,1,1,M12%*SQRT($P12)),AA$7)</f>
        <v>1.0388709082461127</v>
      </c>
      <c r="AC12" s="140">
        <f>$C$38</f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obj_0006c#0001</v>
      </c>
      <c r="AI12" s="156">
        <f>_xll.qlSabrInterpolatedSmileSectionMaxError(AH12)</f>
        <v>8.8758792829767008E-4</v>
      </c>
      <c r="AJ12" s="157">
        <f>_xll.qlSabrInterpolatedSmileSectionAlpha(AH12)</f>
        <v>6.4987701435258338E-2</v>
      </c>
      <c r="AK12" s="156">
        <f>_xll.qlSabrInterpolatedSmileSectionBeta(AH12)</f>
        <v>0.7</v>
      </c>
      <c r="AL12" s="158">
        <f>_xll.qlSabrInterpolatedSmileSectionRho(AH12)</f>
        <v>0.23622746263824057</v>
      </c>
      <c r="AM12" s="159">
        <f>_xll.qlSabrInterpolatedSmileSectionNu(AH12)</f>
        <v>1.666236479944659</v>
      </c>
      <c r="AN12" s="105" t="s">
        <v>59</v>
      </c>
      <c r="AU12" s="304">
        <f>T12</f>
        <v>0.98750990231213354</v>
      </c>
      <c r="AV12" s="273" t="str">
        <f>_xll.qlHestonModelHelper(,$B12,"TARGET",$C$38,Q12,C12/100,ValuationDate!$E$5,ValuationDate!$E$6,"RelativePriceError")</f>
        <v>obj_0006d#0001</v>
      </c>
      <c r="AW12" s="274" t="str">
        <f>_xll.qlHestonModelHelper(,$B12,"TARGET",$C$38,R12,D12/100,ValuationDate!$E$5,ValuationDate!$E$6,"RelativePriceError")</f>
        <v>obj_0006e#0001</v>
      </c>
      <c r="AX12" s="274" t="str">
        <f>_xll.qlHestonModelHelper(,$B12,"TARGET",$C$38,S12,E12/100,ValuationDate!$E$5,ValuationDate!$E$6,"RelativePriceError")</f>
        <v>obj_0006f#0001</v>
      </c>
      <c r="AY12" s="274" t="str">
        <f>_xll.qlHestonModelHelper(,$B12,"TARGET",$C$38,T12,F12/100,ValuationDate!$E$5,ValuationDate!$E$6,"RelativePriceError")</f>
        <v>obj_00070#0001</v>
      </c>
      <c r="AZ12" s="274" t="str">
        <f>_xll.qlHestonModelHelper(,$B12,"TARGET",$C$38,U12,G12/100,ValuationDate!$E$5,ValuationDate!$E$6,"RelativePriceError")</f>
        <v>obj_00071#0001</v>
      </c>
      <c r="BA12" s="274" t="str">
        <f>_xll.qlHestonModelHelper(,$B12,"TARGET",$C$38,V12,H12/100,ValuationDate!$E$5,ValuationDate!$E$6,"RelativePriceError")</f>
        <v>obj_00072#0001</v>
      </c>
      <c r="BB12" s="274" t="str">
        <f>_xll.qlHestonModelHelper(,$B12,"TARGET",$C$38,W12,I12/100,ValuationDate!$E$5,ValuationDate!$E$6,"RelativePriceError")</f>
        <v>obj_00073#0001</v>
      </c>
      <c r="BC12" s="274" t="str">
        <f>_xll.qlHestonModelHelper(,$B12,"TARGET",$C$38,X12,J12/100,ValuationDate!$E$5,ValuationDate!$E$6,"RelativePriceError")</f>
        <v>obj_00074#0001</v>
      </c>
      <c r="BD12" s="274" t="str">
        <f>_xll.qlHestonModelHelper(,$B12,"TARGET",$C$38,Y12,K12/100,ValuationDate!$E$5,ValuationDate!$E$6,"RelativePriceError")</f>
        <v>obj_00075#0001</v>
      </c>
      <c r="BE12" s="274" t="str">
        <f>_xll.qlHestonModelHelper(,$B12,"TARGET",$C$38,Z12,L12/100,ValuationDate!$E$5,ValuationDate!$E$6,"RelativePriceError")</f>
        <v>obj_00076#0001</v>
      </c>
      <c r="BF12" s="275" t="str">
        <f>_xll.qlHestonModelHelper(,$B12,"TARGET",$C$38,AA12,M12/100,ValuationDate!$E$5,ValuationDate!$E$6,"RelativePriceError")</f>
        <v>obj_00077#0001</v>
      </c>
    </row>
    <row r="13" spans="1:58">
      <c r="B13" s="105" t="s">
        <v>60</v>
      </c>
      <c r="C13" s="98">
        <v>6.9420000000000002</v>
      </c>
      <c r="D13" s="99">
        <v>6.8150000000000004</v>
      </c>
      <c r="E13" s="99">
        <v>6.72</v>
      </c>
      <c r="F13" s="99">
        <v>6.6589999999999998</v>
      </c>
      <c r="G13" s="99">
        <v>6.65</v>
      </c>
      <c r="H13" s="99">
        <v>6.7549999999999999</v>
      </c>
      <c r="I13" s="99">
        <v>6.9930000000000003</v>
      </c>
      <c r="J13" s="99">
        <v>7.2489999999999997</v>
      </c>
      <c r="K13" s="99">
        <v>7.55</v>
      </c>
      <c r="L13" s="99">
        <v>7.8470000000000004</v>
      </c>
      <c r="M13" s="100">
        <v>8.1649999999999991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0.95477721190508047</v>
      </c>
      <c r="R13" s="126">
        <f>_xll.qlBlackDeltaCalculatorStrikeFromDelta(_xll.qlBlackDeltaCalculator(,R$6,"Spot",$C$38,1,1,D13%*SQRT($P13)),R$7)</f>
        <v>0.96530014316253543</v>
      </c>
      <c r="S13" s="126">
        <f>_xll.qlBlackDeltaCalculatorStrikeFromDelta(_xll.qlBlackDeltaCalculator(,S$6,"Spot",$C$38,1,1,E13%*SQRT($P13)),S$7)</f>
        <v>0.9722956229606059</v>
      </c>
      <c r="T13" s="126">
        <f>_xll.qlBlackDeltaCalculatorStrikeFromDelta(_xll.qlBlackDeltaCalculator(,T$6,"Spot",$C$38,1,1,F13%*SQRT($P13)),T$7)</f>
        <v>0.98217012286024008</v>
      </c>
      <c r="U13" s="126">
        <f>_xll.qlBlackDeltaCalculatorStrikeFromDelta(_xll.qlBlackDeltaCalculator(,U$6,"Spot",$C$38,1,1,G13%*SQRT($P13)),U$7)</f>
        <v>0.98994522395141105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1.0114896349956464</v>
      </c>
      <c r="X13" s="126">
        <f>_xll.qlBlackDeltaCalculatorStrikeFromDelta(_xll.qlBlackDeltaCalculator(,X$6,"Spot",$C$38,1,1,J13%*SQRT($P13)),X$7)</f>
        <v>1.0206372828790264</v>
      </c>
      <c r="Y13" s="126">
        <f>_xll.qlBlackDeltaCalculatorStrikeFromDelta(_xll.qlBlackDeltaCalculator(,Y$6,"Spot",$C$38,1,1,K13%*SQRT($P13)),Y$7)</f>
        <v>1.0329985398848203</v>
      </c>
      <c r="Z13" s="126">
        <f>_xll.qlBlackDeltaCalculatorStrikeFromDelta(_xll.qlBlackDeltaCalculator(,Z$6,"Spot",$C$38,1,1,L13%*SQRT($P13)),Z$7)</f>
        <v>1.0425040415528646</v>
      </c>
      <c r="AA13" s="128">
        <f>_xll.qlBlackDeltaCalculatorStrikeFromDelta(_xll.qlBlackDeltaCalculator(,AA$6,"Spot",$C$38,1,1,M13%*SQRT($P13)),AA$7)</f>
        <v>1.0570276045289668</v>
      </c>
      <c r="AC13" s="140">
        <f>$C$38</f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obj_00083#0001</v>
      </c>
      <c r="AI13" s="156">
        <f>_xll.qlSabrInterpolatedSmileSectionMaxError(AH13)</f>
        <v>1.134069147489869E-3</v>
      </c>
      <c r="AJ13" s="157">
        <f>_xll.qlSabrInterpolatedSmileSectionAlpha(AH13)</f>
        <v>6.648245675140757E-2</v>
      </c>
      <c r="AK13" s="156">
        <f>_xll.qlSabrInterpolatedSmileSectionBeta(AH13)</f>
        <v>0.7</v>
      </c>
      <c r="AL13" s="158">
        <f>_xll.qlSabrInterpolatedSmileSectionRho(AH13)</f>
        <v>0.23413014857513628</v>
      </c>
      <c r="AM13" s="159">
        <f>_xll.qlSabrInterpolatedSmileSectionNu(AH13)</f>
        <v>1.2438278243420586</v>
      </c>
      <c r="AN13" s="105" t="s">
        <v>60</v>
      </c>
      <c r="AU13" s="304">
        <f>T13</f>
        <v>0.98217012286024008</v>
      </c>
      <c r="AV13" s="273" t="str">
        <f>_xll.qlHestonModelHelper(,$B13,"TARGET",$C$38,Q13,C13/100,ValuationDate!$E$5,ValuationDate!$E$6,"RelativePriceError")</f>
        <v>obj_00084#0001</v>
      </c>
      <c r="AW13" s="274" t="str">
        <f>_xll.qlHestonModelHelper(,$B13,"TARGET",$C$38,R13,D13/100,ValuationDate!$E$5,ValuationDate!$E$6,"RelativePriceError")</f>
        <v>obj_00085#0001</v>
      </c>
      <c r="AX13" s="274" t="str">
        <f>_xll.qlHestonModelHelper(,$B13,"TARGET",$C$38,S13,E13/100,ValuationDate!$E$5,ValuationDate!$E$6,"RelativePriceError")</f>
        <v>obj_00086#0001</v>
      </c>
      <c r="AY13" s="274" t="str">
        <f>_xll.qlHestonModelHelper(,$B13,"TARGET",$C$38,T13,F13/100,ValuationDate!$E$5,ValuationDate!$E$6,"RelativePriceError")</f>
        <v>obj_00087#0001</v>
      </c>
      <c r="AZ13" s="274" t="str">
        <f>_xll.qlHestonModelHelper(,$B13,"TARGET",$C$38,U13,G13/100,ValuationDate!$E$5,ValuationDate!$E$6,"RelativePriceError")</f>
        <v>obj_00088#0001</v>
      </c>
      <c r="BA13" s="274" t="str">
        <f>_xll.qlHestonModelHelper(,$B13,"TARGET",$C$38,V13,H13/100,ValuationDate!$E$5,ValuationDate!$E$6,"RelativePriceError")</f>
        <v>obj_00089#0001</v>
      </c>
      <c r="BB13" s="274" t="str">
        <f>_xll.qlHestonModelHelper(,$B13,"TARGET",$C$38,W13,I13/100,ValuationDate!$E$5,ValuationDate!$E$6,"RelativePriceError")</f>
        <v>obj_0008a#0001</v>
      </c>
      <c r="BC13" s="274" t="str">
        <f>_xll.qlHestonModelHelper(,$B13,"TARGET",$C$38,X13,J13/100,ValuationDate!$E$5,ValuationDate!$E$6,"RelativePriceError")</f>
        <v>obj_0008b#0001</v>
      </c>
      <c r="BD13" s="274" t="str">
        <f>_xll.qlHestonModelHelper(,$B13,"TARGET",$C$38,Y13,K13/100,ValuationDate!$E$5,ValuationDate!$E$6,"RelativePriceError")</f>
        <v>obj_0008c#0001</v>
      </c>
      <c r="BE13" s="274" t="str">
        <f>_xll.qlHestonModelHelper(,$B13,"TARGET",$C$38,Z13,L13/100,ValuationDate!$E$5,ValuationDate!$E$6,"RelativePriceError")</f>
        <v>obj_0008d#0001</v>
      </c>
      <c r="BF13" s="275" t="str">
        <f>_xll.qlHestonModelHelper(,$B13,"TARGET",$C$38,AA13,M13/100,ValuationDate!$E$5,ValuationDate!$E$6,"RelativePriceError")</f>
        <v>obj_0008e#0001</v>
      </c>
    </row>
    <row r="14" spans="1:58">
      <c r="B14" s="105" t="s">
        <v>61</v>
      </c>
      <c r="C14" s="98">
        <v>7.0629999999999997</v>
      </c>
      <c r="D14" s="99">
        <v>6.899</v>
      </c>
      <c r="E14" s="99">
        <v>6.77</v>
      </c>
      <c r="F14" s="99">
        <v>6.6840000000000002</v>
      </c>
      <c r="G14" s="99">
        <v>6.66</v>
      </c>
      <c r="H14" s="99">
        <v>6.76</v>
      </c>
      <c r="I14" s="99">
        <v>7.0030000000000001</v>
      </c>
      <c r="J14" s="99">
        <v>7.274</v>
      </c>
      <c r="K14" s="99">
        <v>7.6</v>
      </c>
      <c r="L14" s="99">
        <v>7.9240000000000004</v>
      </c>
      <c r="M14" s="100">
        <v>8.2759999999999998</v>
      </c>
      <c r="O14" s="114">
        <f>_xll.qlCalendarAdvance("NullCalendar",$C$3,B14)</f>
        <v>43110</v>
      </c>
      <c r="P14" s="117">
        <f>(O14-$C$3)/365</f>
        <v>0.25205479452054796</v>
      </c>
      <c r="Q14" s="125">
        <f>_xll.qlBlackDeltaCalculatorStrikeFromDelta(_xll.qlBlackDeltaCalculator(,Q$6,"Spot",$C$38,1,1,C14%*SQRT($P14)),Q$7)</f>
        <v>0.94393541148952453</v>
      </c>
      <c r="R14" s="126">
        <f>_xll.qlBlackDeltaCalculatorStrikeFromDelta(_xll.qlBlackDeltaCalculator(,R$6,"Spot",$C$38,1,1,D14%*SQRT($P14)),R$7)</f>
        <v>0.95715629806923241</v>
      </c>
      <c r="S14" s="126">
        <f>_xll.qlBlackDeltaCalculatorStrikeFromDelta(_xll.qlBlackDeltaCalculator(,S$6,"Spot",$C$38,1,1,E14%*SQRT($P14)),S$7)</f>
        <v>0.965943888454602</v>
      </c>
      <c r="T14" s="126">
        <f>_xll.qlBlackDeltaCalculatorStrikeFromDelta(_xll.qlBlackDeltaCalculator(,T$6,"Spot",$C$38,1,1,F14%*SQRT($P14)),T$7)</f>
        <v>0.97817092352916069</v>
      </c>
      <c r="U14" s="126">
        <f>_xll.qlBlackDeltaCalculatorStrikeFromDelta(_xll.qlBlackDeltaCalculator(,U$6,"Spot",$C$38,1,1,G14%*SQRT($P14)),U$7)</f>
        <v>0.9877508468104681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1.0142661974899161</v>
      </c>
      <c r="X14" s="126">
        <f>_xll.qlBlackDeltaCalculatorStrikeFromDelta(_xll.qlBlackDeltaCalculator(,X$6,"Spot",$C$38,1,1,J14%*SQRT($P14)),X$7)</f>
        <v>1.0256213494873978</v>
      </c>
      <c r="Y14" s="126">
        <f>_xll.qlBlackDeltaCalculatorStrikeFromDelta(_xll.qlBlackDeltaCalculator(,Y$6,"Spot",$C$38,1,1,K14%*SQRT($P14)),Y$7)</f>
        <v>1.0410959182271773</v>
      </c>
      <c r="Z14" s="126">
        <f>_xll.qlBlackDeltaCalculatorStrikeFromDelta(_xll.qlBlackDeltaCalculator(,Z$6,"Spot",$C$38,1,1,L14%*SQRT($P14)),Z$7)</f>
        <v>1.0531383740251883</v>
      </c>
      <c r="AA14" s="128">
        <f>_xll.qlBlackDeltaCalculatorStrikeFromDelta(_xll.qlBlackDeltaCalculator(,AA$6,"Spot",$C$38,1,1,M14%*SQRT($P14)),AA$7)</f>
        <v>1.0716573495212076</v>
      </c>
      <c r="AC14" s="140">
        <f>$C$38</f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obj_0009a#0001</v>
      </c>
      <c r="AI14" s="156">
        <f>_xll.qlSabrInterpolatedSmileSectionMaxError(AH14)</f>
        <v>1.2003283230623274E-3</v>
      </c>
      <c r="AJ14" s="157">
        <f>_xll.qlSabrInterpolatedSmileSectionAlpha(AH14)</f>
        <v>6.6335096159272133E-2</v>
      </c>
      <c r="AK14" s="156">
        <f>_xll.qlSabrInterpolatedSmileSectionBeta(AH14)</f>
        <v>0.7</v>
      </c>
      <c r="AL14" s="158">
        <f>_xll.qlSabrInterpolatedSmileSectionRho(AH14)</f>
        <v>0.22030508891792794</v>
      </c>
      <c r="AM14" s="159">
        <f>_xll.qlSabrInterpolatedSmileSectionNu(AH14)</f>
        <v>1.0756510289345638</v>
      </c>
      <c r="AN14" s="105" t="s">
        <v>61</v>
      </c>
      <c r="AU14" s="304">
        <f>T14</f>
        <v>0.97817092352916069</v>
      </c>
      <c r="AV14" s="273" t="str">
        <f>_xll.qlHestonModelHelper(,$B14,"TARGET",$C$38,Q14,C14/100,ValuationDate!$E$5,ValuationDate!$E$6,"RelativePriceError")</f>
        <v>obj_0009b#0001</v>
      </c>
      <c r="AW14" s="274" t="str">
        <f>_xll.qlHestonModelHelper(,$B14,"TARGET",$C$38,R14,D14/100,ValuationDate!$E$5,ValuationDate!$E$6,"RelativePriceError")</f>
        <v>obj_0009c#0001</v>
      </c>
      <c r="AX14" s="274" t="str">
        <f>_xll.qlHestonModelHelper(,$B14,"TARGET",$C$38,S14,E14/100,ValuationDate!$E$5,ValuationDate!$E$6,"RelativePriceError")</f>
        <v>obj_0009d#0001</v>
      </c>
      <c r="AY14" s="274" t="str">
        <f>_xll.qlHestonModelHelper(,$B14,"TARGET",$C$38,T14,F14/100,ValuationDate!$E$5,ValuationDate!$E$6,"RelativePriceError")</f>
        <v>obj_0009e#0001</v>
      </c>
      <c r="AZ14" s="274" t="str">
        <f>_xll.qlHestonModelHelper(,$B14,"TARGET",$C$38,U14,G14/100,ValuationDate!$E$5,ValuationDate!$E$6,"RelativePriceError")</f>
        <v>obj_0009f#0001</v>
      </c>
      <c r="BA14" s="274" t="str">
        <f>_xll.qlHestonModelHelper(,$B14,"TARGET",$C$38,V14,H14/100,ValuationDate!$E$5,ValuationDate!$E$6,"RelativePriceError")</f>
        <v>obj_000a0#0001</v>
      </c>
      <c r="BB14" s="274" t="str">
        <f>_xll.qlHestonModelHelper(,$B14,"TARGET",$C$38,W14,I14/100,ValuationDate!$E$5,ValuationDate!$E$6,"RelativePriceError")</f>
        <v>obj_000a1#0001</v>
      </c>
      <c r="BC14" s="274" t="str">
        <f>_xll.qlHestonModelHelper(,$B14,"TARGET",$C$38,X14,J14/100,ValuationDate!$E$5,ValuationDate!$E$6,"RelativePriceError")</f>
        <v>obj_000a2#0001</v>
      </c>
      <c r="BD14" s="274" t="str">
        <f>_xll.qlHestonModelHelper(,$B14,"TARGET",$C$38,Y14,K14/100,ValuationDate!$E$5,ValuationDate!$E$6,"RelativePriceError")</f>
        <v>obj_000a3#0001</v>
      </c>
      <c r="BE14" s="274" t="str">
        <f>_xll.qlHestonModelHelper(,$B14,"TARGET",$C$38,Z14,L14/100,ValuationDate!$E$5,ValuationDate!$E$6,"RelativePriceError")</f>
        <v>obj_000a4#0001</v>
      </c>
      <c r="BF14" s="275" t="str">
        <f>_xll.qlHestonModelHelper(,$B14,"TARGET",$C$38,AA14,M14/100,ValuationDate!$E$5,ValuationDate!$E$6,"RelativePriceError")</f>
        <v>obj_000a5#0001</v>
      </c>
    </row>
    <row r="15" spans="1:58">
      <c r="B15" s="105" t="s">
        <v>62</v>
      </c>
      <c r="C15" s="98">
        <v>7.7</v>
      </c>
      <c r="D15" s="99">
        <v>7.4</v>
      </c>
      <c r="E15" s="99">
        <v>7.15</v>
      </c>
      <c r="F15" s="99">
        <v>7.0270000000000001</v>
      </c>
      <c r="G15" s="99">
        <v>6.968</v>
      </c>
      <c r="H15" s="99">
        <v>7.0350000000000001</v>
      </c>
      <c r="I15" s="99">
        <v>7.2629999999999999</v>
      </c>
      <c r="J15" s="99">
        <v>7.532</v>
      </c>
      <c r="K15" s="99">
        <v>7.84</v>
      </c>
      <c r="L15" s="99">
        <v>8.2149999999999999</v>
      </c>
      <c r="M15" s="100">
        <v>8.6010000000000009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0.93004328210972964</v>
      </c>
      <c r="R15" s="126">
        <f>_xll.qlBlackDeltaCalculatorStrikeFromDelta(_xll.qlBlackDeltaCalculator(,R$6,"Spot",$C$38,1,1,D15%*SQRT($P15)),R$7)</f>
        <v>0.94730948229003653</v>
      </c>
      <c r="S15" s="126">
        <f>_xll.qlBlackDeltaCalculatorStrikeFromDelta(_xll.qlBlackDeltaCalculator(,S$6,"Spot",$C$38,1,1,E15%*SQRT($P15)),S$7)</f>
        <v>0.95871929552333546</v>
      </c>
      <c r="T15" s="126">
        <f>_xll.qlBlackDeltaCalculatorStrikeFromDelta(_xll.qlBlackDeltaCalculator(,T$6,"Spot",$C$38,1,1,F15%*SQRT($P15)),T$7)</f>
        <v>0.97367095941197124</v>
      </c>
      <c r="U15" s="126">
        <f>_xll.qlBlackDeltaCalculatorStrikeFromDelta(_xll.qlBlackDeltaCalculator(,U$6,"Spot",$C$38,1,1,G15%*SQRT($P15)),U$7)</f>
        <v>0.98534053695572676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1.0172823803120112</v>
      </c>
      <c r="X15" s="126">
        <f>_xll.qlBlackDeltaCalculatorStrikeFromDelta(_xll.qlBlackDeltaCalculator(,X$6,"Spot",$C$38,1,1,J15%*SQRT($P15)),X$7)</f>
        <v>1.0309152855623454</v>
      </c>
      <c r="Y15" s="126">
        <f>_xll.qlBlackDeltaCalculatorStrikeFromDelta(_xll.qlBlackDeltaCalculator(,Y$6,"Spot",$C$38,1,1,K15%*SQRT($P15)),Y$7)</f>
        <v>1.0493861814255603</v>
      </c>
      <c r="Z15" s="126">
        <f>_xll.qlBlackDeltaCalculatorStrikeFromDelta(_xll.qlBlackDeltaCalculator(,Z$6,"Spot",$C$38,1,1,L15%*SQRT($P15)),Z$7)</f>
        <v>1.0642308934618347</v>
      </c>
      <c r="AA15" s="128">
        <f>_xll.qlBlackDeltaCalculatorStrikeFromDelta(_xll.qlBlackDeltaCalculator(,AA$6,"Spot",$C$38,1,1,M15%*SQRT($P15)),AA$7)</f>
        <v>1.0869469234323357</v>
      </c>
      <c r="AC15" s="140">
        <f>$C$38</f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obj_000b1#0001</v>
      </c>
      <c r="AI15" s="156">
        <f>_xll.qlSabrInterpolatedSmileSectionMaxError(AH15)</f>
        <v>1.2600142312158141E-3</v>
      </c>
      <c r="AJ15" s="157">
        <f>_xll.qlSabrInterpolatedSmileSectionAlpha(AH15)</f>
        <v>6.8692845709085362E-2</v>
      </c>
      <c r="AK15" s="156">
        <f>_xll.qlSabrInterpolatedSmileSectionBeta(AH15)</f>
        <v>0.7</v>
      </c>
      <c r="AL15" s="158">
        <f>_xll.qlSabrInterpolatedSmileSectionRho(AH15)</f>
        <v>0.1641956171987218</v>
      </c>
      <c r="AM15" s="159">
        <f>_xll.qlSabrInterpolatedSmileSectionNu(AH15)</f>
        <v>0.99276937706996249</v>
      </c>
      <c r="AN15" s="105" t="s">
        <v>62</v>
      </c>
      <c r="AU15" s="304">
        <f>T15</f>
        <v>0.97367095941197124</v>
      </c>
      <c r="AV15" s="273" t="str">
        <f>_xll.qlHestonModelHelper(,$B15,"TARGET",$C$38,Q15,C15/100,ValuationDate!$E$5,ValuationDate!$E$6,"RelativePriceError")</f>
        <v>obj_000b2#0001</v>
      </c>
      <c r="AW15" s="274" t="str">
        <f>_xll.qlHestonModelHelper(,$B15,"TARGET",$C$38,R15,D15/100,ValuationDate!$E$5,ValuationDate!$E$6,"RelativePriceError")</f>
        <v>obj_000b3#0001</v>
      </c>
      <c r="AX15" s="274" t="str">
        <f>_xll.qlHestonModelHelper(,$B15,"TARGET",$C$38,S15,E15/100,ValuationDate!$E$5,ValuationDate!$E$6,"RelativePriceError")</f>
        <v>obj_000b4#0001</v>
      </c>
      <c r="AY15" s="274" t="str">
        <f>_xll.qlHestonModelHelper(,$B15,"TARGET",$C$38,T15,F15/100,ValuationDate!$E$5,ValuationDate!$E$6,"RelativePriceError")</f>
        <v>obj_000b5#0001</v>
      </c>
      <c r="AZ15" s="274" t="str">
        <f>_xll.qlHestonModelHelper(,$B15,"TARGET",$C$38,U15,G15/100,ValuationDate!$E$5,ValuationDate!$E$6,"RelativePriceError")</f>
        <v>obj_000b6#0001</v>
      </c>
      <c r="BA15" s="274" t="str">
        <f>_xll.qlHestonModelHelper(,$B15,"TARGET",$C$38,V15,H15/100,ValuationDate!$E$5,ValuationDate!$E$6,"RelativePriceError")</f>
        <v>obj_000b7#0001</v>
      </c>
      <c r="BB15" s="274" t="str">
        <f>_xll.qlHestonModelHelper(,$B15,"TARGET",$C$38,W15,I15/100,ValuationDate!$E$5,ValuationDate!$E$6,"RelativePriceError")</f>
        <v>obj_000b8#0001</v>
      </c>
      <c r="BC15" s="274" t="str">
        <f>_xll.qlHestonModelHelper(,$B15,"TARGET",$C$38,X15,J15/100,ValuationDate!$E$5,ValuationDate!$E$6,"RelativePriceError")</f>
        <v>obj_000b9#0001</v>
      </c>
      <c r="BD15" s="274" t="str">
        <f>_xll.qlHestonModelHelper(,$B15,"TARGET",$C$38,Y15,K15/100,ValuationDate!$E$5,ValuationDate!$E$6,"RelativePriceError")</f>
        <v>obj_000ba#0001</v>
      </c>
      <c r="BE15" s="274" t="str">
        <f>_xll.qlHestonModelHelper(,$B15,"TARGET",$C$38,Z15,L15/100,ValuationDate!$E$5,ValuationDate!$E$6,"RelativePriceError")</f>
        <v>obj_000bb#0001</v>
      </c>
      <c r="BF15" s="275" t="str">
        <f>_xll.qlHestonModelHelper(,$B15,"TARGET",$C$38,AA15,M15/100,ValuationDate!$E$5,ValuationDate!$E$6,"RelativePriceError")</f>
        <v>obj_000bc#0001</v>
      </c>
    </row>
    <row r="16" spans="1:58">
      <c r="B16" s="105" t="s">
        <v>63</v>
      </c>
      <c r="C16" s="98">
        <v>7.86</v>
      </c>
      <c r="D16" s="99">
        <v>7.57</v>
      </c>
      <c r="E16" s="99">
        <v>7.35</v>
      </c>
      <c r="F16" s="99">
        <v>7.1719999999999997</v>
      </c>
      <c r="G16" s="99">
        <v>7.093</v>
      </c>
      <c r="H16" s="99">
        <v>7.149</v>
      </c>
      <c r="I16" s="99">
        <v>7.3860000000000001</v>
      </c>
      <c r="J16" s="99">
        <v>7.681</v>
      </c>
      <c r="K16" s="99">
        <v>8.0500000000000007</v>
      </c>
      <c r="L16" s="99">
        <v>8.4740000000000002</v>
      </c>
      <c r="M16" s="100">
        <v>8.9269999999999996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0.92138458302521442</v>
      </c>
      <c r="R16" s="126">
        <f>_xll.qlBlackDeltaCalculatorStrikeFromDelta(_xll.qlBlackDeltaCalculator(,R$6,"Spot",$C$38,1,1,D16%*SQRT($P16)),R$7)</f>
        <v>0.9406227421679606</v>
      </c>
      <c r="S16" s="126">
        <f>_xll.qlBlackDeltaCalculatorStrikeFromDelta(_xll.qlBlackDeltaCalculator(,S$6,"Spot",$C$38,1,1,E16%*SQRT($P16)),S$7)</f>
        <v>0.95324846218853243</v>
      </c>
      <c r="T16" s="126">
        <f>_xll.qlBlackDeltaCalculatorStrikeFromDelta(_xll.qlBlackDeltaCalculator(,T$6,"Spot",$C$38,1,1,F16%*SQRT($P16)),T$7)</f>
        <v>0.97039686871618946</v>
      </c>
      <c r="U16" s="126">
        <f>_xll.qlBlackDeltaCalculatorStrikeFromDelta(_xll.qlBlackDeltaCalculator(,U$6,"Spot",$C$38,1,1,G16%*SQRT($P16)),U$7)</f>
        <v>0.98359768315221019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1.0196236416774898</v>
      </c>
      <c r="X16" s="126">
        <f>_xll.qlBlackDeltaCalculatorStrikeFromDelta(_xll.qlBlackDeltaCalculator(,X$6,"Spot",$C$38,1,1,J16%*SQRT($P16)),X$7)</f>
        <v>1.0351462067403683</v>
      </c>
      <c r="Y16" s="126">
        <f>_xll.qlBlackDeltaCalculatorStrikeFromDelta(_xll.qlBlackDeltaCalculator(,Y$6,"Spot",$C$38,1,1,K16%*SQRT($P16)),Y$7)</f>
        <v>1.0565448146883107</v>
      </c>
      <c r="Z16" s="126">
        <f>_xll.qlBlackDeltaCalculatorStrikeFromDelta(_xll.qlBlackDeltaCalculator(,Z$6,"Spot",$C$38,1,1,L16%*SQRT($P16)),Z$7)</f>
        <v>1.0739413501491473</v>
      </c>
      <c r="AA16" s="128">
        <f>_xll.qlBlackDeltaCalculatorStrikeFromDelta(_xll.qlBlackDeltaCalculator(,AA$6,"Spot",$C$38,1,1,M16%*SQRT($P16)),AA$7)</f>
        <v>1.10086089960666</v>
      </c>
      <c r="AC16" s="140">
        <f>$C$38</f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obj_000c8#0001</v>
      </c>
      <c r="AI16" s="156">
        <f>_xll.qlSabrInterpolatedSmileSectionMaxError(AH16)</f>
        <v>1.1345251820469165E-3</v>
      </c>
      <c r="AJ16" s="157">
        <f>_xll.qlSabrInterpolatedSmileSectionAlpha(AH16)</f>
        <v>6.9686634551227644E-2</v>
      </c>
      <c r="AK16" s="156">
        <f>_xll.qlSabrInterpolatedSmileSectionBeta(AH16)</f>
        <v>0.7</v>
      </c>
      <c r="AL16" s="158">
        <f>_xll.qlSabrInterpolatedSmileSectionRho(AH16)</f>
        <v>0.16388161108971327</v>
      </c>
      <c r="AM16" s="159">
        <f>_xll.qlSabrInterpolatedSmileSectionNu(AH16)</f>
        <v>0.93955055663848364</v>
      </c>
      <c r="AN16" s="105" t="s">
        <v>63</v>
      </c>
      <c r="AU16" s="304">
        <f>T16</f>
        <v>0.97039686871618946</v>
      </c>
      <c r="AV16" s="273" t="str">
        <f>_xll.qlHestonModelHelper(,$B16,"TARGET",$C$38,Q16,C16/100,ValuationDate!$E$5,ValuationDate!$E$6,"RelativePriceError")</f>
        <v>obj_000c9#0001</v>
      </c>
      <c r="AW16" s="274" t="str">
        <f>_xll.qlHestonModelHelper(,$B16,"TARGET",$C$38,R16,D16/100,ValuationDate!$E$5,ValuationDate!$E$6,"RelativePriceError")</f>
        <v>obj_000ca#0001</v>
      </c>
      <c r="AX16" s="274" t="str">
        <f>_xll.qlHestonModelHelper(,$B16,"TARGET",$C$38,S16,E16/100,ValuationDate!$E$5,ValuationDate!$E$6,"RelativePriceError")</f>
        <v>obj_000cb#0001</v>
      </c>
      <c r="AY16" s="274" t="str">
        <f>_xll.qlHestonModelHelper(,$B16,"TARGET",$C$38,T16,F16/100,ValuationDate!$E$5,ValuationDate!$E$6,"RelativePriceError")</f>
        <v>obj_000cc#0001</v>
      </c>
      <c r="AZ16" s="274" t="str">
        <f>_xll.qlHestonModelHelper(,$B16,"TARGET",$C$38,U16,G16/100,ValuationDate!$E$5,ValuationDate!$E$6,"RelativePriceError")</f>
        <v>obj_000cd#0001</v>
      </c>
      <c r="BA16" s="274" t="str">
        <f>_xll.qlHestonModelHelper(,$B16,"TARGET",$C$38,V16,H16/100,ValuationDate!$E$5,ValuationDate!$E$6,"RelativePriceError")</f>
        <v>obj_000ce#0001</v>
      </c>
      <c r="BB16" s="274" t="str">
        <f>_xll.qlHestonModelHelper(,$B16,"TARGET",$C$38,W16,I16/100,ValuationDate!$E$5,ValuationDate!$E$6,"RelativePriceError")</f>
        <v>obj_000cf#0001</v>
      </c>
      <c r="BC16" s="274" t="str">
        <f>_xll.qlHestonModelHelper(,$B16,"TARGET",$C$38,X16,J16/100,ValuationDate!$E$5,ValuationDate!$E$6,"RelativePriceError")</f>
        <v>obj_000d0#0001</v>
      </c>
      <c r="BD16" s="274" t="str">
        <f>_xll.qlHestonModelHelper(,$B16,"TARGET",$C$38,Y16,K16/100,ValuationDate!$E$5,ValuationDate!$E$6,"RelativePriceError")</f>
        <v>obj_000d1#0001</v>
      </c>
      <c r="BE16" s="274" t="str">
        <f>_xll.qlHestonModelHelper(,$B16,"TARGET",$C$38,Z16,L16/100,ValuationDate!$E$5,ValuationDate!$E$6,"RelativePriceError")</f>
        <v>obj_000d2#0001</v>
      </c>
      <c r="BF16" s="275" t="str">
        <f>_xll.qlHestonModelHelper(,$B16,"TARGET",$C$38,AA16,M16/100,ValuationDate!$E$5,ValuationDate!$E$6,"RelativePriceError")</f>
        <v>obj_000d3#0001</v>
      </c>
    </row>
    <row r="17" spans="2:58">
      <c r="B17" s="105" t="s">
        <v>64</v>
      </c>
      <c r="C17" s="98">
        <v>8.01</v>
      </c>
      <c r="D17" s="99">
        <v>7.64</v>
      </c>
      <c r="E17" s="99">
        <v>7.4</v>
      </c>
      <c r="F17" s="99">
        <v>7.2649999999999997</v>
      </c>
      <c r="G17" s="99">
        <v>7.17</v>
      </c>
      <c r="H17" s="99">
        <v>7.2229999999999999</v>
      </c>
      <c r="I17" s="99">
        <v>7.4649999999999999</v>
      </c>
      <c r="J17" s="99">
        <v>7.7850000000000001</v>
      </c>
      <c r="K17" s="99">
        <v>8.1999999999999993</v>
      </c>
      <c r="L17" s="99">
        <v>8.6370000000000005</v>
      </c>
      <c r="M17" s="100">
        <v>9.1300000000000008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0.91261975437091214</v>
      </c>
      <c r="R17" s="126">
        <f>_xll.qlBlackDeltaCalculatorStrikeFromDelta(_xll.qlBlackDeltaCalculator(,R$6,"Spot",$C$38,1,1,D17%*SQRT($P17)),R$7)</f>
        <v>0.93455662568271336</v>
      </c>
      <c r="S17" s="126">
        <f>_xll.qlBlackDeltaCalculatorStrikeFromDelta(_xll.qlBlackDeltaCalculator(,S$6,"Spot",$C$38,1,1,E17%*SQRT($P17)),S$7)</f>
        <v>0.94857661238079105</v>
      </c>
      <c r="T17" s="126">
        <f>_xll.qlBlackDeltaCalculatorStrikeFromDelta(_xll.qlBlackDeltaCalculator(,T$6,"Spot",$C$38,1,1,F17%*SQRT($P17)),T$7)</f>
        <v>0.96726185177656165</v>
      </c>
      <c r="U17" s="126">
        <f>_xll.qlBlackDeltaCalculatorStrikeFromDelta(_xll.qlBlackDeltaCalculator(,U$6,"Spot",$C$38,1,1,G17%*SQRT($P17)),U$7)</f>
        <v>0.98193801296072625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1.0219379740493642</v>
      </c>
      <c r="X17" s="126">
        <f>_xll.qlBlackDeltaCalculatorStrikeFromDelta(_xll.qlBlackDeltaCalculator(,X$6,"Spot",$C$38,1,1,J17%*SQRT($P17)),X$7)</f>
        <v>1.0393438456729851</v>
      </c>
      <c r="Y17" s="126">
        <f>_xll.qlBlackDeltaCalculatorStrikeFromDelta(_xll.qlBlackDeltaCalculator(,Y$6,"Spot",$C$38,1,1,K17%*SQRT($P17)),Y$7)</f>
        <v>1.0636318019572517</v>
      </c>
      <c r="Z17" s="126">
        <f>_xll.qlBlackDeltaCalculatorStrikeFromDelta(_xll.qlBlackDeltaCalculator(,Z$6,"Spot",$C$38,1,1,L17%*SQRT($P17)),Z$7)</f>
        <v>1.0833092790802783</v>
      </c>
      <c r="AA17" s="128">
        <f>_xll.qlBlackDeltaCalculatorStrikeFromDelta(_xll.qlBlackDeltaCalculator(,AA$6,"Spot",$C$38,1,1,M17%*SQRT($P17)),AA$7)</f>
        <v>1.1141842299519</v>
      </c>
      <c r="AC17" s="140">
        <f>$C$38</f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obj_000df#0001</v>
      </c>
      <c r="AI17" s="156">
        <f>_xll.qlSabrInterpolatedSmileSectionMaxError(AH17)</f>
        <v>1.1634593161922308E-3</v>
      </c>
      <c r="AJ17" s="157">
        <f>_xll.qlSabrInterpolatedSmileSectionAlpha(AH17)</f>
        <v>7.0307764108871268E-2</v>
      </c>
      <c r="AK17" s="156">
        <f>_xll.qlSabrInterpolatedSmileSectionBeta(AH17)</f>
        <v>0.7</v>
      </c>
      <c r="AL17" s="158">
        <f>_xll.qlSabrInterpolatedSmileSectionRho(AH17)</f>
        <v>0.17052618959716567</v>
      </c>
      <c r="AM17" s="159">
        <f>_xll.qlSabrInterpolatedSmileSectionNu(AH17)</f>
        <v>0.87671318905183571</v>
      </c>
      <c r="AN17" s="105" t="s">
        <v>64</v>
      </c>
      <c r="AU17" s="304">
        <f>T17</f>
        <v>0.96726185177656165</v>
      </c>
      <c r="AV17" s="273" t="str">
        <f>_xll.qlHestonModelHelper(,$B17,"TARGET",$C$38,Q17,C17/100,ValuationDate!$E$5,ValuationDate!$E$6,"RelativePriceError")</f>
        <v>obj_000e0#0001</v>
      </c>
      <c r="AW17" s="274" t="str">
        <f>_xll.qlHestonModelHelper(,$B17,"TARGET",$C$38,R17,D17/100,ValuationDate!$E$5,ValuationDate!$E$6,"RelativePriceError")</f>
        <v>obj_000e1#0001</v>
      </c>
      <c r="AX17" s="274" t="str">
        <f>_xll.qlHestonModelHelper(,$B17,"TARGET",$C$38,S17,E17/100,ValuationDate!$E$5,ValuationDate!$E$6,"RelativePriceError")</f>
        <v>obj_000e2#0001</v>
      </c>
      <c r="AY17" s="274" t="str">
        <f>_xll.qlHestonModelHelper(,$B17,"TARGET",$C$38,T17,F17/100,ValuationDate!$E$5,ValuationDate!$E$6,"RelativePriceError")</f>
        <v>obj_000e3#0001</v>
      </c>
      <c r="AZ17" s="274" t="str">
        <f>_xll.qlHestonModelHelper(,$B17,"TARGET",$C$38,U17,G17/100,ValuationDate!$E$5,ValuationDate!$E$6,"RelativePriceError")</f>
        <v>obj_000e4#0001</v>
      </c>
      <c r="BA17" s="274" t="str">
        <f>_xll.qlHestonModelHelper(,$B17,"TARGET",$C$38,V17,H17/100,ValuationDate!$E$5,ValuationDate!$E$6,"RelativePriceError")</f>
        <v>obj_000e5#0001</v>
      </c>
      <c r="BB17" s="274" t="str">
        <f>_xll.qlHestonModelHelper(,$B17,"TARGET",$C$38,W17,I17/100,ValuationDate!$E$5,ValuationDate!$E$6,"RelativePriceError")</f>
        <v>obj_000e6#0001</v>
      </c>
      <c r="BC17" s="274" t="str">
        <f>_xll.qlHestonModelHelper(,$B17,"TARGET",$C$38,X17,J17/100,ValuationDate!$E$5,ValuationDate!$E$6,"RelativePriceError")</f>
        <v>obj_000e7#0001</v>
      </c>
      <c r="BD17" s="274" t="str">
        <f>_xll.qlHestonModelHelper(,$B17,"TARGET",$C$38,Y17,K17/100,ValuationDate!$E$5,ValuationDate!$E$6,"RelativePriceError")</f>
        <v>obj_000e8#0001</v>
      </c>
      <c r="BE17" s="274" t="str">
        <f>_xll.qlHestonModelHelper(,$B17,"TARGET",$C$38,Z17,L17/100,ValuationDate!$E$5,ValuationDate!$E$6,"RelativePriceError")</f>
        <v>obj_000e9#0001</v>
      </c>
      <c r="BF17" s="275" t="str">
        <f>_xll.qlHestonModelHelper(,$B17,"TARGET",$C$38,AA17,M17/100,ValuationDate!$E$5,ValuationDate!$E$6,"RelativePriceError")</f>
        <v>obj_000ea#0001</v>
      </c>
    </row>
    <row r="18" spans="2:58">
      <c r="B18" s="105" t="s">
        <v>65</v>
      </c>
      <c r="C18" s="98">
        <v>8.3810000000000002</v>
      </c>
      <c r="D18" s="99">
        <v>7.9749999999999996</v>
      </c>
      <c r="E18" s="99">
        <v>7.65</v>
      </c>
      <c r="F18" s="99">
        <v>7.4210000000000003</v>
      </c>
      <c r="G18" s="99">
        <v>7.3159999999999998</v>
      </c>
      <c r="H18" s="99">
        <v>7.38</v>
      </c>
      <c r="I18" s="99">
        <v>7.641</v>
      </c>
      <c r="J18" s="99">
        <v>7.9859999999999998</v>
      </c>
      <c r="K18" s="99">
        <v>8.4</v>
      </c>
      <c r="L18" s="99">
        <v>8.9499999999999993</v>
      </c>
      <c r="M18" s="100">
        <v>9.516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0.8899450068719198</v>
      </c>
      <c r="R18" s="126">
        <f>_xll.qlBlackDeltaCalculatorStrikeFromDelta(_xll.qlBlackDeltaCalculator(,R$6,"Spot",$C$38,1,1,D18%*SQRT($P18)),R$7)</f>
        <v>0.91758394272102928</v>
      </c>
      <c r="S18" s="126">
        <f>_xll.qlBlackDeltaCalculatorStrikeFromDelta(_xll.qlBlackDeltaCalculator(,S$6,"Spot",$C$38,1,1,E18%*SQRT($P18)),S$7)</f>
        <v>0.93577334650848076</v>
      </c>
      <c r="T18" s="126">
        <f>_xll.qlBlackDeltaCalculatorStrikeFromDelta(_xll.qlBlackDeltaCalculator(,T$6,"Spot",$C$38,1,1,F18%*SQRT($P18)),T$7)</f>
        <v>0.95960935383630841</v>
      </c>
      <c r="U18" s="126">
        <f>_xll.qlBlackDeltaCalculatorStrikeFromDelta(_xll.qlBlackDeltaCalculator(,U$6,"Spot",$C$38,1,1,G18%*SQRT($P18)),U$7)</f>
        <v>0.97787035019994095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1.0280319987783619</v>
      </c>
      <c r="X18" s="126">
        <f>_xll.qlBlackDeltaCalculatorStrikeFromDelta(_xll.qlBlackDeltaCalculator(,X$6,"Spot",$C$38,1,1,J18%*SQRT($P18)),X$7)</f>
        <v>1.0501881647064182</v>
      </c>
      <c r="Y18" s="126">
        <f>_xll.qlBlackDeltaCalculatorStrikeFromDelta(_xll.qlBlackDeltaCalculator(,Y$6,"Spot",$C$38,1,1,K18%*SQRT($P18)),Y$7)</f>
        <v>1.0810490574504006</v>
      </c>
      <c r="Z18" s="126">
        <f>_xll.qlBlackDeltaCalculatorStrikeFromDelta(_xll.qlBlackDeltaCalculator(,Z$6,"Spot",$C$38,1,1,L18%*SQRT($P18)),Z$7)</f>
        <v>1.1075956447634816</v>
      </c>
      <c r="AA18" s="128">
        <f>_xll.qlBlackDeltaCalculatorStrikeFromDelta(_xll.qlBlackDeltaCalculator(,AA$6,"Spot",$C$38,1,1,M18%*SQRT($P18)),AA$7)</f>
        <v>1.1488422065061259</v>
      </c>
      <c r="AC18" s="140">
        <f>$C$38</f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obj_000f6#0001</v>
      </c>
      <c r="AI18" s="156">
        <f>_xll.qlSabrInterpolatedSmileSectionMaxError(AH18)</f>
        <v>1.2130123346875687E-3</v>
      </c>
      <c r="AJ18" s="157">
        <f>_xll.qlSabrInterpolatedSmileSectionAlpha(AH18)</f>
        <v>7.140257381739841E-2</v>
      </c>
      <c r="AK18" s="156">
        <f>_xll.qlSabrInterpolatedSmileSectionBeta(AH18)</f>
        <v>0.7</v>
      </c>
      <c r="AL18" s="158">
        <f>_xll.qlSabrInterpolatedSmileSectionRho(AH18)</f>
        <v>0.15798164575417137</v>
      </c>
      <c r="AM18" s="159">
        <f>_xll.qlSabrInterpolatedSmileSectionNu(AH18)</f>
        <v>0.7629423965204154</v>
      </c>
      <c r="AN18" s="105" t="s">
        <v>65</v>
      </c>
      <c r="AU18" s="304">
        <f>T18</f>
        <v>0.95960935383630841</v>
      </c>
      <c r="AV18" s="273" t="str">
        <f>_xll.qlHestonModelHelper(,$B18,"TARGET",$C$38,Q18,C18/100,ValuationDate!$E$5,ValuationDate!$E$6,"RelativePriceError")</f>
        <v>obj_000f7#0001</v>
      </c>
      <c r="AW18" s="274" t="str">
        <f>_xll.qlHestonModelHelper(,$B18,"TARGET",$C$38,R18,D18/100,ValuationDate!$E$5,ValuationDate!$E$6,"RelativePriceError")</f>
        <v>obj_000f8#0001</v>
      </c>
      <c r="AX18" s="274" t="str">
        <f>_xll.qlHestonModelHelper(,$B18,"TARGET",$C$38,S18,E18/100,ValuationDate!$E$5,ValuationDate!$E$6,"RelativePriceError")</f>
        <v>obj_000f9#0001</v>
      </c>
      <c r="AY18" s="274" t="str">
        <f>_xll.qlHestonModelHelper(,$B18,"TARGET",$C$38,T18,F18/100,ValuationDate!$E$5,ValuationDate!$E$6,"RelativePriceError")</f>
        <v>obj_000fa#0001</v>
      </c>
      <c r="AZ18" s="274" t="str">
        <f>_xll.qlHestonModelHelper(,$B18,"TARGET",$C$38,U18,G18/100,ValuationDate!$E$5,ValuationDate!$E$6,"RelativePriceError")</f>
        <v>obj_000fb#0001</v>
      </c>
      <c r="BA18" s="274" t="str">
        <f>_xll.qlHestonModelHelper(,$B18,"TARGET",$C$38,V18,H18/100,ValuationDate!$E$5,ValuationDate!$E$6,"RelativePriceError")</f>
        <v>obj_000fc#0001</v>
      </c>
      <c r="BB18" s="274" t="str">
        <f>_xll.qlHestonModelHelper(,$B18,"TARGET",$C$38,W18,I18/100,ValuationDate!$E$5,ValuationDate!$E$6,"RelativePriceError")</f>
        <v>obj_000fd#0001</v>
      </c>
      <c r="BC18" s="274" t="str">
        <f>_xll.qlHestonModelHelper(,$B18,"TARGET",$C$38,X18,J18/100,ValuationDate!$E$5,ValuationDate!$E$6,"RelativePriceError")</f>
        <v>obj_000fe#0001</v>
      </c>
      <c r="BD18" s="274" t="str">
        <f>_xll.qlHestonModelHelper(,$B18,"TARGET",$C$38,Y18,K18/100,ValuationDate!$E$5,ValuationDate!$E$6,"RelativePriceError")</f>
        <v>obj_000ff#0001</v>
      </c>
      <c r="BE18" s="274" t="str">
        <f>_xll.qlHestonModelHelper(,$B18,"TARGET",$C$38,Z18,L18/100,ValuationDate!$E$5,ValuationDate!$E$6,"RelativePriceError")</f>
        <v>obj_00100#0001</v>
      </c>
      <c r="BF18" s="275" t="str">
        <f>_xll.qlHestonModelHelper(,$B18,"TARGET",$C$38,AA18,M18/100,ValuationDate!$E$5,ValuationDate!$E$6,"RelativePriceError")</f>
        <v>obj_00101#0001</v>
      </c>
    </row>
    <row r="19" spans="2:58">
      <c r="B19" s="105" t="s">
        <v>66</v>
      </c>
      <c r="C19" s="98">
        <v>8.8000000000000007</v>
      </c>
      <c r="D19" s="99">
        <v>8.1999999999999993</v>
      </c>
      <c r="E19" s="99">
        <v>7.77</v>
      </c>
      <c r="F19" s="99">
        <v>7.54</v>
      </c>
      <c r="G19" s="99">
        <v>7.4340000000000002</v>
      </c>
      <c r="H19" s="99">
        <v>7.49</v>
      </c>
      <c r="I19" s="99">
        <v>7.7539999999999996</v>
      </c>
      <c r="J19" s="99">
        <v>8.11</v>
      </c>
      <c r="K19" s="99">
        <v>8.6199999999999992</v>
      </c>
      <c r="L19" s="99">
        <v>9.1579999999999995</v>
      </c>
      <c r="M19" s="100">
        <v>9.766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0.86859777627362589</v>
      </c>
      <c r="R19" s="126">
        <f>_xll.qlBlackDeltaCalculatorStrikeFromDelta(_xll.qlBlackDeltaCalculator(,R$6,"Spot",$C$38,1,1,D19%*SQRT($P19)),R$7)</f>
        <v>0.90327771276278479</v>
      </c>
      <c r="S19" s="126">
        <f>_xll.qlBlackDeltaCalculatorStrikeFromDelta(_xll.qlBlackDeltaCalculator(,S$6,"Spot",$C$38,1,1,E19%*SQRT($P19)),S$7)</f>
        <v>0.92541570699865394</v>
      </c>
      <c r="T19" s="126">
        <f>_xll.qlBlackDeltaCalculatorStrikeFromDelta(_xll.qlBlackDeltaCalculator(,T$6,"Spot",$C$38,1,1,F19%*SQRT($P19)),T$7)</f>
        <v>0.95312049365425278</v>
      </c>
      <c r="U19" s="126">
        <f>_xll.qlBlackDeltaCalculatorStrikeFromDelta(_xll.qlBlackDeltaCalculator(,U$6,"Spot",$C$38,1,1,G19%*SQRT($P19)),U$7)</f>
        <v>0.97445054964021049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1.033430628242838</v>
      </c>
      <c r="X19" s="126">
        <f>_xll.qlBlackDeltaCalculatorStrikeFromDelta(_xll.qlBlackDeltaCalculator(,X$6,"Spot",$C$38,1,1,J19%*SQRT($P19)),X$7)</f>
        <v>1.059704105862725</v>
      </c>
      <c r="Y19" s="126">
        <f>_xll.qlBlackDeltaCalculatorStrikeFromDelta(_xll.qlBlackDeltaCalculator(,Y$6,"Spot",$C$38,1,1,K19%*SQRT($P19)),Y$7)</f>
        <v>1.097522951497292</v>
      </c>
      <c r="Z19" s="126">
        <f>_xll.qlBlackDeltaCalculatorStrikeFromDelta(_xll.qlBlackDeltaCalculator(,Z$6,"Spot",$C$38,1,1,L19%*SQRT($P19)),Z$7)</f>
        <v>1.1292547935537638</v>
      </c>
      <c r="AA19" s="128">
        <f>_xll.qlBlackDeltaCalculatorStrikeFromDelta(_xll.qlBlackDeltaCalculator(,AA$6,"Spot",$C$38,1,1,M19%*SQRT($P19)),AA$7)</f>
        <v>1.1798710381841295</v>
      </c>
      <c r="AC19" s="140">
        <f>$C$38</f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obj_0010d#0001</v>
      </c>
      <c r="AI19" s="156">
        <f>_xll.qlSabrInterpolatedSmileSectionMaxError(AH19)</f>
        <v>1.6093420118461349E-3</v>
      </c>
      <c r="AJ19" s="157">
        <f>_xll.qlSabrInterpolatedSmileSectionAlpha(AH19)</f>
        <v>7.2078139622620135E-2</v>
      </c>
      <c r="AK19" s="156">
        <f>_xll.qlSabrInterpolatedSmileSectionBeta(AH19)</f>
        <v>0.7</v>
      </c>
      <c r="AL19" s="158">
        <f>_xll.qlSabrInterpolatedSmileSectionRho(AH19)</f>
        <v>0.14891458310614938</v>
      </c>
      <c r="AM19" s="159">
        <f>_xll.qlSabrInterpolatedSmileSectionNu(AH19)</f>
        <v>0.69201049811049353</v>
      </c>
      <c r="AN19" s="105" t="s">
        <v>66</v>
      </c>
      <c r="AU19" s="304">
        <f>T19</f>
        <v>0.95312049365425278</v>
      </c>
      <c r="AV19" s="273" t="str">
        <f>_xll.qlHestonModelHelper(,$B19,"TARGET",$C$38,Q19,C19/100,ValuationDate!$E$5,ValuationDate!$E$6,"RelativePriceError")</f>
        <v>obj_0010e#0001</v>
      </c>
      <c r="AW19" s="274" t="str">
        <f>_xll.qlHestonModelHelper(,$B19,"TARGET",$C$38,R19,D19/100,ValuationDate!$E$5,ValuationDate!$E$6,"RelativePriceError")</f>
        <v>obj_0010f#0001</v>
      </c>
      <c r="AX19" s="274" t="str">
        <f>_xll.qlHestonModelHelper(,$B19,"TARGET",$C$38,S19,E19/100,ValuationDate!$E$5,ValuationDate!$E$6,"RelativePriceError")</f>
        <v>obj_00110#0001</v>
      </c>
      <c r="AY19" s="274" t="str">
        <f>_xll.qlHestonModelHelper(,$B19,"TARGET",$C$38,T19,F19/100,ValuationDate!$E$5,ValuationDate!$E$6,"RelativePriceError")</f>
        <v>obj_00111#0001</v>
      </c>
      <c r="AZ19" s="274" t="str">
        <f>_xll.qlHestonModelHelper(,$B19,"TARGET",$C$38,U19,G19/100,ValuationDate!$E$5,ValuationDate!$E$6,"RelativePriceError")</f>
        <v>obj_00112#0001</v>
      </c>
      <c r="BA19" s="274" t="str">
        <f>_xll.qlHestonModelHelper(,$B19,"TARGET",$C$38,V19,H19/100,ValuationDate!$E$5,ValuationDate!$E$6,"RelativePriceError")</f>
        <v>obj_00113#0001</v>
      </c>
      <c r="BB19" s="274" t="str">
        <f>_xll.qlHestonModelHelper(,$B19,"TARGET",$C$38,W19,I19/100,ValuationDate!$E$5,ValuationDate!$E$6,"RelativePriceError")</f>
        <v>obj_00114#0001</v>
      </c>
      <c r="BC19" s="274" t="str">
        <f>_xll.qlHestonModelHelper(,$B19,"TARGET",$C$38,X19,J19/100,ValuationDate!$E$5,ValuationDate!$E$6,"RelativePriceError")</f>
        <v>obj_00115#0001</v>
      </c>
      <c r="BD19" s="274" t="str">
        <f>_xll.qlHestonModelHelper(,$B19,"TARGET",$C$38,Y19,K19/100,ValuationDate!$E$5,ValuationDate!$E$6,"RelativePriceError")</f>
        <v>obj_00116#0001</v>
      </c>
      <c r="BE19" s="274" t="str">
        <f>_xll.qlHestonModelHelper(,$B19,"TARGET",$C$38,Z19,L19/100,ValuationDate!$E$5,ValuationDate!$E$6,"RelativePriceError")</f>
        <v>obj_00117#0001</v>
      </c>
      <c r="BF19" s="275" t="str">
        <f>_xll.qlHestonModelHelper(,$B19,"TARGET",$C$38,AA19,M19/100,ValuationDate!$E$5,ValuationDate!$E$6,"RelativePriceError")</f>
        <v>obj_00118#0001</v>
      </c>
    </row>
    <row r="20" spans="2:58">
      <c r="B20" s="105" t="s">
        <v>67</v>
      </c>
      <c r="C20" s="98">
        <v>9.0289999999999999</v>
      </c>
      <c r="D20" s="99">
        <v>8.577</v>
      </c>
      <c r="E20" s="99">
        <v>8.27</v>
      </c>
      <c r="F20" s="99">
        <v>7.9119999999999999</v>
      </c>
      <c r="G20" s="99">
        <v>7.7619999999999996</v>
      </c>
      <c r="H20" s="99">
        <v>7.7850000000000001</v>
      </c>
      <c r="I20" s="99">
        <v>8.0069999999999997</v>
      </c>
      <c r="J20" s="99">
        <v>8.3339999999999996</v>
      </c>
      <c r="K20" s="99">
        <v>8.81</v>
      </c>
      <c r="L20" s="99">
        <v>9.3140000000000001</v>
      </c>
      <c r="M20" s="100">
        <v>9.8870000000000005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0.83886973020816358</v>
      </c>
      <c r="R20" s="126">
        <f>_xll.qlBlackDeltaCalculatorStrikeFromDelta(_xll.qlBlackDeltaCalculator(,R$6,"Spot",$C$38,1,1,D20%*SQRT($P20)),R$7)</f>
        <v>0.87893131848138262</v>
      </c>
      <c r="S20" s="126">
        <f>_xll.qlBlackDeltaCalculatorStrikeFromDelta(_xll.qlBlackDeltaCalculator(,S$6,"Spot",$C$38,1,1,E20%*SQRT($P20)),S$7)</f>
        <v>0.90501489274390778</v>
      </c>
      <c r="T20" s="126">
        <f>_xll.qlBlackDeltaCalculatorStrikeFromDelta(_xll.qlBlackDeltaCalculator(,T$6,"Spot",$C$38,1,1,F20%*SQRT($P20)),T$7)</f>
        <v>0.94116318666077703</v>
      </c>
      <c r="U20" s="126">
        <f>_xll.qlBlackDeltaCalculatorStrikeFromDelta(_xll.qlBlackDeltaCalculator(,U$6,"Spot",$C$38,1,1,G20%*SQRT($P20)),U$7)</f>
        <v>0.96841058687308301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1.0434925727686166</v>
      </c>
      <c r="X20" s="126">
        <f>_xll.qlBlackDeltaCalculatorStrikeFromDelta(_xll.qlBlackDeltaCalculator(,X$6,"Spot",$C$38,1,1,J20%*SQRT($P20)),X$7)</f>
        <v>1.0768265059841118</v>
      </c>
      <c r="Y20" s="126">
        <f>_xll.qlBlackDeltaCalculatorStrikeFromDelta(_xll.qlBlackDeltaCalculator(,Y$6,"Spot",$C$38,1,1,K20%*SQRT($P20)),Y$7)</f>
        <v>1.1247896068816678</v>
      </c>
      <c r="Z20" s="126">
        <f>_xll.qlBlackDeltaCalculatorStrikeFromDelta(_xll.qlBlackDeltaCalculator(,Z$6,"Spot",$C$38,1,1,L20%*SQRT($P20)),Z$7)</f>
        <v>1.1648865253060234</v>
      </c>
      <c r="AA20" s="128">
        <f>_xll.qlBlackDeltaCalculatorStrikeFromDelta(_xll.qlBlackDeltaCalculator(,AA$6,"Spot",$C$38,1,1,M20%*SQRT($P20)),AA$7)</f>
        <v>1.2292570754536651</v>
      </c>
      <c r="AC20" s="140">
        <f>$C$38</f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obj_00124#0001</v>
      </c>
      <c r="AI20" s="156">
        <f>_xll.qlSabrInterpolatedSmileSectionMaxError(AH20)</f>
        <v>1.249954293674152E-3</v>
      </c>
      <c r="AJ20" s="157">
        <f>_xll.qlSabrInterpolatedSmileSectionAlpha(AH20)</f>
        <v>7.5201641640691264E-2</v>
      </c>
      <c r="AK20" s="156">
        <f>_xll.qlSabrInterpolatedSmileSectionBeta(AH20)</f>
        <v>0.7</v>
      </c>
      <c r="AL20" s="158">
        <f>_xll.qlSabrInterpolatedSmileSectionRho(AH20)</f>
        <v>0.1222727145897444</v>
      </c>
      <c r="AM20" s="159">
        <f>_xll.qlSabrInterpolatedSmileSectionNu(AH20)</f>
        <v>0.54621214888590097</v>
      </c>
      <c r="AN20" s="105" t="s">
        <v>67</v>
      </c>
      <c r="AU20" s="304">
        <f>T20</f>
        <v>0.94116318666077703</v>
      </c>
      <c r="AV20" s="273" t="str">
        <f>_xll.qlHestonModelHelper(,$B20,"TARGET",$C$38,Q20,C20/100,ValuationDate!$E$5,ValuationDate!$E$6,"RelativePriceError")</f>
        <v>obj_00125#0001</v>
      </c>
      <c r="AW20" s="274" t="str">
        <f>_xll.qlHestonModelHelper(,$B20,"TARGET",$C$38,R20,D20/100,ValuationDate!$E$5,ValuationDate!$E$6,"RelativePriceError")</f>
        <v>obj_00126#0001</v>
      </c>
      <c r="AX20" s="274" t="str">
        <f>_xll.qlHestonModelHelper(,$B20,"TARGET",$C$38,S20,E20/100,ValuationDate!$E$5,ValuationDate!$E$6,"RelativePriceError")</f>
        <v>obj_00127#0001</v>
      </c>
      <c r="AY20" s="274" t="str">
        <f>_xll.qlHestonModelHelper(,$B20,"TARGET",$C$38,T20,F20/100,ValuationDate!$E$5,ValuationDate!$E$6,"RelativePriceError")</f>
        <v>obj_00128#0001</v>
      </c>
      <c r="AZ20" s="274" t="str">
        <f>_xll.qlHestonModelHelper(,$B20,"TARGET",$C$38,U20,G20/100,ValuationDate!$E$5,ValuationDate!$E$6,"RelativePriceError")</f>
        <v>obj_00129#0001</v>
      </c>
      <c r="BA20" s="274" t="str">
        <f>_xll.qlHestonModelHelper(,$B20,"TARGET",$C$38,V20,H20/100,ValuationDate!$E$5,ValuationDate!$E$6,"RelativePriceError")</f>
        <v>obj_0012a#0001</v>
      </c>
      <c r="BB20" s="274" t="str">
        <f>_xll.qlHestonModelHelper(,$B20,"TARGET",$C$38,W20,I20/100,ValuationDate!$E$5,ValuationDate!$E$6,"RelativePriceError")</f>
        <v>obj_0012b#0001</v>
      </c>
      <c r="BC20" s="274" t="str">
        <f>_xll.qlHestonModelHelper(,$B20,"TARGET",$C$38,X20,J20/100,ValuationDate!$E$5,ValuationDate!$E$6,"RelativePriceError")</f>
        <v>obj_0012c#0001</v>
      </c>
      <c r="BD20" s="274" t="str">
        <f>_xll.qlHestonModelHelper(,$B20,"TARGET",$C$38,Y20,K20/100,ValuationDate!$E$5,ValuationDate!$E$6,"RelativePriceError")</f>
        <v>obj_0012d#0001</v>
      </c>
      <c r="BE20" s="274" t="str">
        <f>_xll.qlHestonModelHelper(,$B20,"TARGET",$C$38,Z20,L20/100,ValuationDate!$E$5,ValuationDate!$E$6,"RelativePriceError")</f>
        <v>obj_0012e#0001</v>
      </c>
      <c r="BF20" s="275" t="str">
        <f>_xll.qlHestonModelHelper(,$B20,"TARGET",$C$38,AA20,M20/100,ValuationDate!$E$5,ValuationDate!$E$6,"RelativePriceError")</f>
        <v>obj_0012f#0001</v>
      </c>
    </row>
    <row r="21" spans="2:58">
      <c r="B21" s="105" t="s">
        <v>68</v>
      </c>
      <c r="C21" s="98">
        <v>9.3260000000000005</v>
      </c>
      <c r="D21" s="99">
        <v>8.8490000000000002</v>
      </c>
      <c r="E21" s="99">
        <v>8.5169999999999995</v>
      </c>
      <c r="F21" s="99">
        <v>8.1219999999999999</v>
      </c>
      <c r="G21" s="99">
        <v>7.9569999999999999</v>
      </c>
      <c r="H21" s="99">
        <v>7.9530000000000003</v>
      </c>
      <c r="I21" s="99">
        <v>8.1519999999999992</v>
      </c>
      <c r="J21" s="99">
        <v>8.4619999999999997</v>
      </c>
      <c r="K21" s="99">
        <v>9.0269999999999992</v>
      </c>
      <c r="L21" s="99">
        <v>9.4559999999999995</v>
      </c>
      <c r="M21" s="100">
        <v>10.026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0.81201084088659081</v>
      </c>
      <c r="R21" s="126">
        <f>_xll.qlBlackDeltaCalculatorStrikeFromDelta(_xll.qlBlackDeltaCalculator(,R$6,"Spot",$C$38,1,1,D21%*SQRT($P21)),R$7)</f>
        <v>0.85851794263583214</v>
      </c>
      <c r="S21" s="126">
        <f>_xll.qlBlackDeltaCalculatorStrikeFromDelta(_xll.qlBlackDeltaCalculator(,S$6,"Spot",$C$38,1,1,E21%*SQRT($P21)),S$7)</f>
        <v>0.88906672505539197</v>
      </c>
      <c r="T21" s="126">
        <f>_xll.qlBlackDeltaCalculatorStrikeFromDelta(_xll.qlBlackDeltaCalculator(,T$6,"Spot",$C$38,1,1,F21%*SQRT($P21)),T$7)</f>
        <v>0.93157661775030576</v>
      </c>
      <c r="U21" s="126">
        <f>_xll.qlBlackDeltaCalculatorStrikeFromDelta(_xll.qlBlackDeltaCalculator(,U$6,"Spot",$C$38,1,1,G21%*SQRT($P21)),U$7)</f>
        <v>0.96364883333944007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1.0523942762321472</v>
      </c>
      <c r="X21" s="126">
        <f>_xll.qlBlackDeltaCalculatorStrikeFromDelta(_xll.qlBlackDeltaCalculator(,X$6,"Spot",$C$38,1,1,J21%*SQRT($P21)),X$7)</f>
        <v>1.0918540775627947</v>
      </c>
      <c r="Y21" s="126">
        <f>_xll.qlBlackDeltaCalculatorStrikeFromDelta(_xll.qlBlackDeltaCalculator(,Y$6,"Spot",$C$38,1,1,K21%*SQRT($P21)),Y$7)</f>
        <v>1.1508040320510387</v>
      </c>
      <c r="Z21" s="126">
        <f>_xll.qlBlackDeltaCalculatorStrikeFromDelta(_xll.qlBlackDeltaCalculator(,Z$6,"Spot",$C$38,1,1,L21%*SQRT($P21)),Z$7)</f>
        <v>1.197601690061207</v>
      </c>
      <c r="AA21" s="128">
        <f>_xll.qlBlackDeltaCalculatorStrikeFromDelta(_xll.qlBlackDeltaCalculator(,AA$6,"Spot",$C$38,1,1,M21%*SQRT($P21)),AA$7)</f>
        <v>1.2754184277480745</v>
      </c>
      <c r="AC21" s="140">
        <f>$C$38</f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obj_0013b#0001</v>
      </c>
      <c r="AI21" s="156">
        <f>_xll.qlSabrInterpolatedSmileSectionMaxError(AH21)</f>
        <v>1.4229652779160357E-3</v>
      </c>
      <c r="AJ21" s="157">
        <f>_xll.qlSabrInterpolatedSmileSectionAlpha(AH21)</f>
        <v>7.6759318060925993E-2</v>
      </c>
      <c r="AK21" s="156">
        <f>_xll.qlSabrInterpolatedSmileSectionBeta(AH21)</f>
        <v>0.7</v>
      </c>
      <c r="AL21" s="158">
        <f>_xll.qlSabrInterpolatedSmileSectionRho(AH21)</f>
        <v>0.1081955801652924</v>
      </c>
      <c r="AM21" s="159">
        <f>_xll.qlSabrInterpolatedSmileSectionNu(AH21)</f>
        <v>0.47706324738210776</v>
      </c>
      <c r="AN21" s="105" t="s">
        <v>68</v>
      </c>
      <c r="AU21" s="304">
        <f>T21</f>
        <v>0.93157661775030576</v>
      </c>
      <c r="AV21" s="273" t="str">
        <f>_xll.qlHestonModelHelper(,$B21,"TARGET",$C$38,Q21,C21/100,ValuationDate!$E$5,ValuationDate!$E$6,"RelativePriceError")</f>
        <v>obj_0013c#0001</v>
      </c>
      <c r="AW21" s="274" t="str">
        <f>_xll.qlHestonModelHelper(,$B21,"TARGET",$C$38,R21,D21/100,ValuationDate!$E$5,ValuationDate!$E$6,"RelativePriceError")</f>
        <v>obj_0013d#0001</v>
      </c>
      <c r="AX21" s="274" t="str">
        <f>_xll.qlHestonModelHelper(,$B21,"TARGET",$C$38,S21,E21/100,ValuationDate!$E$5,ValuationDate!$E$6,"RelativePriceError")</f>
        <v>obj_0013e#0001</v>
      </c>
      <c r="AY21" s="274" t="str">
        <f>_xll.qlHestonModelHelper(,$B21,"TARGET",$C$38,T21,F21/100,ValuationDate!$E$5,ValuationDate!$E$6,"RelativePriceError")</f>
        <v>obj_0013f#0001</v>
      </c>
      <c r="AZ21" s="274" t="str">
        <f>_xll.qlHestonModelHelper(,$B21,"TARGET",$C$38,U21,G21/100,ValuationDate!$E$5,ValuationDate!$E$6,"RelativePriceError")</f>
        <v>obj_00140#0001</v>
      </c>
      <c r="BA21" s="274" t="str">
        <f>_xll.qlHestonModelHelper(,$B21,"TARGET",$C$38,V21,H21/100,ValuationDate!$E$5,ValuationDate!$E$6,"RelativePriceError")</f>
        <v>obj_00141#0001</v>
      </c>
      <c r="BB21" s="274" t="str">
        <f>_xll.qlHestonModelHelper(,$B21,"TARGET",$C$38,W21,I21/100,ValuationDate!$E$5,ValuationDate!$E$6,"RelativePriceError")</f>
        <v>obj_00142#0001</v>
      </c>
      <c r="BC21" s="274" t="str">
        <f>_xll.qlHestonModelHelper(,$B21,"TARGET",$C$38,X21,J21/100,ValuationDate!$E$5,ValuationDate!$E$6,"RelativePriceError")</f>
        <v>obj_00143#0001</v>
      </c>
      <c r="BD21" s="274" t="str">
        <f>_xll.qlHestonModelHelper(,$B21,"TARGET",$C$38,Y21,K21/100,ValuationDate!$E$5,ValuationDate!$E$6,"RelativePriceError")</f>
        <v>obj_00144#0001</v>
      </c>
      <c r="BE21" s="274" t="str">
        <f>_xll.qlHestonModelHelper(,$B21,"TARGET",$C$38,Z21,L21/100,ValuationDate!$E$5,ValuationDate!$E$6,"RelativePriceError")</f>
        <v>obj_00145#0001</v>
      </c>
      <c r="BF21" s="275" t="str">
        <f>_xll.qlHestonModelHelper(,$B21,"TARGET",$C$38,AA21,M21/100,ValuationDate!$E$5,ValuationDate!$E$6,"RelativePriceError")</f>
        <v>obj_00146#0001</v>
      </c>
    </row>
    <row r="22" spans="2:58">
      <c r="B22" s="105" t="s">
        <v>69</v>
      </c>
      <c r="C22" s="98">
        <v>10.065</v>
      </c>
      <c r="D22" s="99">
        <v>9.4779999999999998</v>
      </c>
      <c r="E22" s="99">
        <v>9.1240000000000006</v>
      </c>
      <c r="F22" s="99">
        <v>8.6880000000000006</v>
      </c>
      <c r="G22" s="99">
        <v>8.4749999999999996</v>
      </c>
      <c r="H22" s="99">
        <v>8.3849999999999998</v>
      </c>
      <c r="I22" s="99">
        <v>8.52</v>
      </c>
      <c r="J22" s="99">
        <v>8.7729999999999997</v>
      </c>
      <c r="K22" s="99">
        <v>9.2810000000000006</v>
      </c>
      <c r="L22" s="99">
        <v>9.6850000000000005</v>
      </c>
      <c r="M22" s="100">
        <v>10.236000000000001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0.76210553910260526</v>
      </c>
      <c r="R22" s="126">
        <f>_xll.qlBlackDeltaCalculatorStrikeFromDelta(_xll.qlBlackDeltaCalculator(,R$6,"Spot",$C$38,1,1,D22%*SQRT($P22)),R$7)</f>
        <v>0.82119621012930155</v>
      </c>
      <c r="S22" s="126">
        <f>_xll.qlBlackDeltaCalculatorStrikeFromDelta(_xll.qlBlackDeltaCalculator(,S$6,"Spot",$C$38,1,1,E22%*SQRT($P22)),S$7)</f>
        <v>0.85953285300476123</v>
      </c>
      <c r="T22" s="126">
        <f>_xll.qlBlackDeltaCalculatorStrikeFromDelta(_xll.qlBlackDeltaCalculator(,T$6,"Spot",$C$38,1,1,F22%*SQRT($P22)),T$7)</f>
        <v>0.91373800179811682</v>
      </c>
      <c r="U22" s="126">
        <f>_xll.qlBlackDeltaCalculatorStrikeFromDelta(_xll.qlBlackDeltaCalculator(,U$6,"Spot",$C$38,1,1,G22%*SQRT($P22)),U$7)</f>
        <v>0.95522932834453866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1.0701367931733801</v>
      </c>
      <c r="X22" s="126">
        <f>_xll.qlBlackDeltaCalculatorStrikeFromDelta(_xll.qlBlackDeltaCalculator(,X$6,"Spot",$C$38,1,1,J22%*SQRT($P22)),X$7)</f>
        <v>1.1208561120600773</v>
      </c>
      <c r="Y22" s="126">
        <f>_xll.qlBlackDeltaCalculatorStrikeFromDelta(_xll.qlBlackDeltaCalculator(,Y$6,"Spot",$C$38,1,1,K22%*SQRT($P22)),Y$7)</f>
        <v>1.1967586364293359</v>
      </c>
      <c r="Z22" s="126">
        <f>_xll.qlBlackDeltaCalculatorStrikeFromDelta(_xll.qlBlackDeltaCalculator(,Z$6,"Spot",$C$38,1,1,L22%*SQRT($P22)),Z$7)</f>
        <v>1.2575432582321999</v>
      </c>
      <c r="AA22" s="128">
        <f>_xll.qlBlackDeltaCalculatorStrikeFromDelta(_xll.qlBlackDeltaCalculator(,AA$6,"Spot",$C$38,1,1,M22%*SQRT($P22)),AA$7)</f>
        <v>1.3599996076001553</v>
      </c>
      <c r="AC22" s="140">
        <f>$C$38</f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obj_00152#0001</v>
      </c>
      <c r="AI22" s="156">
        <f>_xll.qlSabrInterpolatedSmileSectionMaxError(AH22)</f>
        <v>1.0998134659450792E-3</v>
      </c>
      <c r="AJ22" s="157">
        <f>_xll.qlSabrInterpolatedSmileSectionAlpha(AH22)</f>
        <v>8.1138568841766692E-2</v>
      </c>
      <c r="AK22" s="156">
        <f>_xll.qlSabrInterpolatedSmileSectionBeta(AH22)</f>
        <v>0.7</v>
      </c>
      <c r="AL22" s="158">
        <f>_xll.qlSabrInterpolatedSmileSectionRho(AH22)</f>
        <v>6.0723909056765363E-2</v>
      </c>
      <c r="AM22" s="159">
        <f>_xll.qlSabrInterpolatedSmileSectionNu(AH22)</f>
        <v>0.38109636534438274</v>
      </c>
      <c r="AN22" s="105" t="s">
        <v>69</v>
      </c>
      <c r="AU22" s="304">
        <f>T22</f>
        <v>0.91373800179811682</v>
      </c>
      <c r="AV22" s="273" t="str">
        <f>_xll.qlHestonModelHelper(,$B22,"TARGET",$C$38,Q22,C22/100,ValuationDate!$E$5,ValuationDate!$E$6,"RelativePriceError")</f>
        <v>obj_00153#0001</v>
      </c>
      <c r="AW22" s="274" t="str">
        <f>_xll.qlHestonModelHelper(,$B22,"TARGET",$C$38,R22,D22/100,ValuationDate!$E$5,ValuationDate!$E$6,"RelativePriceError")</f>
        <v>obj_00154#0001</v>
      </c>
      <c r="AX22" s="274" t="str">
        <f>_xll.qlHestonModelHelper(,$B22,"TARGET",$C$38,S22,E22/100,ValuationDate!$E$5,ValuationDate!$E$6,"RelativePriceError")</f>
        <v>obj_00155#0001</v>
      </c>
      <c r="AY22" s="274" t="str">
        <f>_xll.qlHestonModelHelper(,$B22,"TARGET",$C$38,T22,F22/100,ValuationDate!$E$5,ValuationDate!$E$6,"RelativePriceError")</f>
        <v>obj_00156#0001</v>
      </c>
      <c r="AZ22" s="274" t="str">
        <f>_xll.qlHestonModelHelper(,$B22,"TARGET",$C$38,U22,G22/100,ValuationDate!$E$5,ValuationDate!$E$6,"RelativePriceError")</f>
        <v>obj_00157#0001</v>
      </c>
      <c r="BA22" s="274" t="str">
        <f>_xll.qlHestonModelHelper(,$B22,"TARGET",$C$38,V22,H22/100,ValuationDate!$E$5,ValuationDate!$E$6,"RelativePriceError")</f>
        <v>obj_00158#0001</v>
      </c>
      <c r="BB22" s="274" t="str">
        <f>_xll.qlHestonModelHelper(,$B22,"TARGET",$C$38,W22,I22/100,ValuationDate!$E$5,ValuationDate!$E$6,"RelativePriceError")</f>
        <v>obj_00159#0001</v>
      </c>
      <c r="BC22" s="274" t="str">
        <f>_xll.qlHestonModelHelper(,$B22,"TARGET",$C$38,X22,J22/100,ValuationDate!$E$5,ValuationDate!$E$6,"RelativePriceError")</f>
        <v>obj_0015a#0001</v>
      </c>
      <c r="BD22" s="274" t="str">
        <f>_xll.qlHestonModelHelper(,$B22,"TARGET",$C$38,Y22,K22/100,ValuationDate!$E$5,ValuationDate!$E$6,"RelativePriceError")</f>
        <v>obj_0015b#0001</v>
      </c>
      <c r="BE22" s="274" t="str">
        <f>_xll.qlHestonModelHelper(,$B22,"TARGET",$C$38,Z22,L22/100,ValuationDate!$E$5,ValuationDate!$E$6,"RelativePriceError")</f>
        <v>obj_0015c#0001</v>
      </c>
      <c r="BF22" s="275" t="str">
        <f>_xll.qlHestonModelHelper(,$B22,"TARGET",$C$38,AA22,M22/100,ValuationDate!$E$5,ValuationDate!$E$6,"RelativePriceError")</f>
        <v>obj_0015d#0001</v>
      </c>
    </row>
    <row r="23" spans="2:58">
      <c r="B23" s="105" t="s">
        <v>70</v>
      </c>
      <c r="C23" s="98">
        <v>10.613</v>
      </c>
      <c r="D23" s="99">
        <v>9.9819999999999993</v>
      </c>
      <c r="E23" s="99">
        <v>9.6340000000000003</v>
      </c>
      <c r="F23" s="99">
        <v>9.173</v>
      </c>
      <c r="G23" s="99">
        <v>8.9329999999999998</v>
      </c>
      <c r="H23" s="99">
        <v>8.7629999999999999</v>
      </c>
      <c r="I23" s="99">
        <v>8.8610000000000007</v>
      </c>
      <c r="J23" s="99">
        <v>9.0649999999999995</v>
      </c>
      <c r="K23" s="99">
        <v>9.484</v>
      </c>
      <c r="L23" s="99">
        <v>9.9619999999999997</v>
      </c>
      <c r="M23" s="100">
        <v>10.488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0.7212902953248288</v>
      </c>
      <c r="R23" s="126">
        <f>_xll.qlBlackDeltaCalculatorStrikeFromDelta(_xll.qlBlackDeltaCalculator(,R$6,"Spot",$C$38,1,1,D23%*SQRT($P23)),R$7)</f>
        <v>0.78978474556897293</v>
      </c>
      <c r="S23" s="126">
        <f>_xll.qlBlackDeltaCalculatorStrikeFromDelta(_xll.qlBlackDeltaCalculator(,S$6,"Spot",$C$38,1,1,E23%*SQRT($P23)),S$7)</f>
        <v>0.83427444586888222</v>
      </c>
      <c r="T23" s="126">
        <f>_xll.qlBlackDeltaCalculatorStrikeFromDelta(_xll.qlBlackDeltaCalculator(,T$6,"Spot",$C$38,1,1,F23%*SQRT($P23)),T$7)</f>
        <v>0.89857603917757323</v>
      </c>
      <c r="U23" s="126">
        <f>_xll.qlBlackDeltaCalculatorStrikeFromDelta(_xll.qlBlackDeltaCalculator(,U$6,"Spot",$C$38,1,1,G23%*SQRT($P23)),U$7)</f>
        <v>0.94848026422738463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1.0876551003383246</v>
      </c>
      <c r="X23" s="126">
        <f>_xll.qlBlackDeltaCalculatorStrikeFromDelta(_xll.qlBlackDeltaCalculator(,X$6,"Spot",$C$38,1,1,J23%*SQRT($P23)),X$7)</f>
        <v>1.1488632378961505</v>
      </c>
      <c r="Y23" s="126">
        <f>_xll.qlBlackDeltaCalculatorStrikeFromDelta(_xll.qlBlackDeltaCalculator(,Y$6,"Spot",$C$38,1,1,K23%*SQRT($P23)),Y$7)</f>
        <v>1.2394398853412234</v>
      </c>
      <c r="Z23" s="126">
        <f>_xll.qlBlackDeltaCalculatorStrikeFromDelta(_xll.qlBlackDeltaCalculator(,Z$6,"Spot",$C$38,1,1,L23%*SQRT($P23)),Z$7)</f>
        <v>1.3169067904876817</v>
      </c>
      <c r="AA23" s="128">
        <f>_xll.qlBlackDeltaCalculatorStrikeFromDelta(_xll.qlBlackDeltaCalculator(,AA$6,"Spot",$C$38,1,1,M23%*SQRT($P23)),AA$7)</f>
        <v>1.4436250300882505</v>
      </c>
      <c r="AC23" s="140">
        <f>$C$38</f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obj_00169#0001</v>
      </c>
      <c r="AI23" s="156">
        <f>_xll.qlSabrInterpolatedSmileSectionMaxError(AH23)</f>
        <v>1.4221520131953852E-3</v>
      </c>
      <c r="AJ23" s="157">
        <f>_xll.qlSabrInterpolatedSmileSectionAlpha(AH23)</f>
        <v>8.5091887966612365E-2</v>
      </c>
      <c r="AK23" s="156">
        <f>_xll.qlSabrInterpolatedSmileSectionBeta(AH23)</f>
        <v>0.7</v>
      </c>
      <c r="AL23" s="158">
        <f>_xll.qlSabrInterpolatedSmileSectionRho(AH23)</f>
        <v>3.2814225257234625E-2</v>
      </c>
      <c r="AM23" s="159">
        <f>_xll.qlSabrInterpolatedSmileSectionNu(AH23)</f>
        <v>0.32287253598612942</v>
      </c>
      <c r="AN23" s="105" t="s">
        <v>70</v>
      </c>
      <c r="AU23" s="304">
        <f>T23</f>
        <v>0.89857603917757323</v>
      </c>
      <c r="AV23" s="273" t="str">
        <f>_xll.qlHestonModelHelper(,$B23,"TARGET",$C$38,Q23,C23/100,ValuationDate!$E$5,ValuationDate!$E$6,"RelativePriceError")</f>
        <v>obj_0016a#0001</v>
      </c>
      <c r="AW23" s="274" t="str">
        <f>_xll.qlHestonModelHelper(,$B23,"TARGET",$C$38,R23,D23/100,ValuationDate!$E$5,ValuationDate!$E$6,"RelativePriceError")</f>
        <v>obj_0016b#0001</v>
      </c>
      <c r="AX23" s="274" t="str">
        <f>_xll.qlHestonModelHelper(,$B23,"TARGET",$C$38,S23,E23/100,ValuationDate!$E$5,ValuationDate!$E$6,"RelativePriceError")</f>
        <v>obj_0016c#0001</v>
      </c>
      <c r="AY23" s="274" t="str">
        <f>_xll.qlHestonModelHelper(,$B23,"TARGET",$C$38,T23,F23/100,ValuationDate!$E$5,ValuationDate!$E$6,"RelativePriceError")</f>
        <v>obj_0016d#0001</v>
      </c>
      <c r="AZ23" s="274" t="str">
        <f>_xll.qlHestonModelHelper(,$B23,"TARGET",$C$38,U23,G23/100,ValuationDate!$E$5,ValuationDate!$E$6,"RelativePriceError")</f>
        <v>obj_0016e#0001</v>
      </c>
      <c r="BA23" s="274" t="str">
        <f>_xll.qlHestonModelHelper(,$B23,"TARGET",$C$38,V23,H23/100,ValuationDate!$E$5,ValuationDate!$E$6,"RelativePriceError")</f>
        <v>obj_0016f#0001</v>
      </c>
      <c r="BB23" s="274" t="str">
        <f>_xll.qlHestonModelHelper(,$B23,"TARGET",$C$38,W23,I23/100,ValuationDate!$E$5,ValuationDate!$E$6,"RelativePriceError")</f>
        <v>obj_00170#0001</v>
      </c>
      <c r="BC23" s="274" t="str">
        <f>_xll.qlHestonModelHelper(,$B23,"TARGET",$C$38,X23,J23/100,ValuationDate!$E$5,ValuationDate!$E$6,"RelativePriceError")</f>
        <v>obj_00171#0001</v>
      </c>
      <c r="BD23" s="274" t="str">
        <f>_xll.qlHestonModelHelper(,$B23,"TARGET",$C$38,Y23,K23/100,ValuationDate!$E$5,ValuationDate!$E$6,"RelativePriceError")</f>
        <v>obj_00172#0001</v>
      </c>
      <c r="BE23" s="274" t="str">
        <f>_xll.qlHestonModelHelper(,$B23,"TARGET",$C$38,Z23,L23/100,ValuationDate!$E$5,ValuationDate!$E$6,"RelativePriceError")</f>
        <v>obj_00173#0001</v>
      </c>
      <c r="BF23" s="275" t="str">
        <f>_xll.qlHestonModelHelper(,$B23,"TARGET",$C$38,AA23,M23/100,ValuationDate!$E$5,ValuationDate!$E$6,"RelativePriceError")</f>
        <v>obj_00174#0001</v>
      </c>
    </row>
    <row r="24" spans="2:58">
      <c r="B24" s="105" t="s">
        <v>71</v>
      </c>
      <c r="C24" s="98">
        <v>11.034000000000001</v>
      </c>
      <c r="D24" s="99">
        <v>10.371</v>
      </c>
      <c r="E24" s="99">
        <v>10.042</v>
      </c>
      <c r="F24" s="99">
        <v>9.5670000000000002</v>
      </c>
      <c r="G24" s="99">
        <v>9.3209999999999997</v>
      </c>
      <c r="H24" s="99">
        <v>9.08</v>
      </c>
      <c r="I24" s="99">
        <v>9.1430000000000007</v>
      </c>
      <c r="J24" s="99">
        <v>9.3369999999999997</v>
      </c>
      <c r="K24" s="99">
        <v>9.8239999999999998</v>
      </c>
      <c r="L24" s="99">
        <v>10.249000000000001</v>
      </c>
      <c r="M24" s="100">
        <v>10.766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0.6869538102589996</v>
      </c>
      <c r="R24" s="126">
        <f>_xll.qlBlackDeltaCalculatorStrikeFromDelta(_xll.qlBlackDeltaCalculator(,R$6,"Spot",$C$38,1,1,D24%*SQRT($P24)),R$7)</f>
        <v>0.76309524908866333</v>
      </c>
      <c r="S24" s="126">
        <f>_xll.qlBlackDeltaCalculatorStrikeFromDelta(_xll.qlBlackDeltaCalculator(,S$6,"Spot",$C$38,1,1,E24%*SQRT($P24)),S$7)</f>
        <v>0.81255927498701297</v>
      </c>
      <c r="T24" s="126">
        <f>_xll.qlBlackDeltaCalculatorStrikeFromDelta(_xll.qlBlackDeltaCalculator(,T$6,"Spot",$C$38,1,1,F24%*SQRT($P24)),T$7)</f>
        <v>0.88564854634251589</v>
      </c>
      <c r="U24" s="126">
        <f>_xll.qlBlackDeltaCalculatorStrikeFromDelta(_xll.qlBlackDeltaCalculator(,U$6,"Spot",$C$38,1,1,G24%*SQRT($P24)),U$7)</f>
        <v>0.94308408684131517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1.1048482366082666</v>
      </c>
      <c r="X24" s="126">
        <f>_xll.qlBlackDeltaCalculatorStrikeFromDelta(_xll.qlBlackDeltaCalculator(,X$6,"Spot",$C$38,1,1,J24%*SQRT($P24)),X$7)</f>
        <v>1.1766442192386177</v>
      </c>
      <c r="Y24" s="126">
        <f>_xll.qlBlackDeltaCalculatorStrikeFromDelta(_xll.qlBlackDeltaCalculator(,Y$6,"Spot",$C$38,1,1,K24%*SQRT($P24)),Y$7)</f>
        <v>1.2864391102186725</v>
      </c>
      <c r="Z24" s="126">
        <f>_xll.qlBlackDeltaCalculatorStrikeFromDelta(_xll.qlBlackDeltaCalculator(,Z$6,"Spot",$C$38,1,1,L24%*SQRT($P24)),Z$7)</f>
        <v>1.3772027098413699</v>
      </c>
      <c r="AA24" s="128">
        <f>_xll.qlBlackDeltaCalculatorStrikeFromDelta(_xll.qlBlackDeltaCalculator(,AA$6,"Spot",$C$38,1,1,M24%*SQRT($P24)),AA$7)</f>
        <v>1.5297051498198755</v>
      </c>
      <c r="AC24" s="140">
        <f>$C$38</f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obj_00180#0001</v>
      </c>
      <c r="AI24" s="156">
        <f>_xll.qlSabrInterpolatedSmileSectionMaxError(AH24)</f>
        <v>1.7678426577549117E-3</v>
      </c>
      <c r="AJ24" s="157">
        <f>_xll.qlSabrInterpolatedSmileSectionAlpha(AH24)</f>
        <v>8.838374420436991E-2</v>
      </c>
      <c r="AK24" s="156">
        <f>_xll.qlSabrInterpolatedSmileSectionBeta(AH24)</f>
        <v>0.7</v>
      </c>
      <c r="AL24" s="158">
        <f>_xll.qlSabrInterpolatedSmileSectionRho(AH24)</f>
        <v>2.5198165658626964E-2</v>
      </c>
      <c r="AM24" s="159">
        <f>_xll.qlSabrInterpolatedSmileSectionNu(AH24)</f>
        <v>0.28660648187627935</v>
      </c>
      <c r="AN24" s="105" t="s">
        <v>71</v>
      </c>
      <c r="AU24" s="304">
        <f>T24</f>
        <v>0.88564854634251589</v>
      </c>
      <c r="AV24" s="273" t="str">
        <f>_xll.qlHestonModelHelper(,$B24,"TARGET",$C$38,Q24,C24/100,ValuationDate!$E$5,ValuationDate!$E$6,"RelativePriceError")</f>
        <v>obj_00181#0001</v>
      </c>
      <c r="AW24" s="274" t="str">
        <f>_xll.qlHestonModelHelper(,$B24,"TARGET",$C$38,R24,D24/100,ValuationDate!$E$5,ValuationDate!$E$6,"RelativePriceError")</f>
        <v>obj_00182#0001</v>
      </c>
      <c r="AX24" s="274" t="str">
        <f>_xll.qlHestonModelHelper(,$B24,"TARGET",$C$38,S24,E24/100,ValuationDate!$E$5,ValuationDate!$E$6,"RelativePriceError")</f>
        <v>obj_00183#0001</v>
      </c>
      <c r="AY24" s="274" t="str">
        <f>_xll.qlHestonModelHelper(,$B24,"TARGET",$C$38,T24,F24/100,ValuationDate!$E$5,ValuationDate!$E$6,"RelativePriceError")</f>
        <v>obj_00184#0001</v>
      </c>
      <c r="AZ24" s="274" t="str">
        <f>_xll.qlHestonModelHelper(,$B24,"TARGET",$C$38,U24,G24/100,ValuationDate!$E$5,ValuationDate!$E$6,"RelativePriceError")</f>
        <v>obj_00185#0001</v>
      </c>
      <c r="BA24" s="274" t="str">
        <f>_xll.qlHestonModelHelper(,$B24,"TARGET",$C$38,V24,H24/100,ValuationDate!$E$5,ValuationDate!$E$6,"RelativePriceError")</f>
        <v>obj_00186#0001</v>
      </c>
      <c r="BB24" s="274" t="str">
        <f>_xll.qlHestonModelHelper(,$B24,"TARGET",$C$38,W24,I24/100,ValuationDate!$E$5,ValuationDate!$E$6,"RelativePriceError")</f>
        <v>obj_00187#0001</v>
      </c>
      <c r="BC24" s="274" t="str">
        <f>_xll.qlHestonModelHelper(,$B24,"TARGET",$C$38,X24,J24/100,ValuationDate!$E$5,ValuationDate!$E$6,"RelativePriceError")</f>
        <v>obj_00188#0001</v>
      </c>
      <c r="BD24" s="274" t="str">
        <f>_xll.qlHestonModelHelper(,$B24,"TARGET",$C$38,Y24,K24/100,ValuationDate!$E$5,ValuationDate!$E$6,"RelativePriceError")</f>
        <v>obj_00189#0001</v>
      </c>
      <c r="BE24" s="274" t="str">
        <f>_xll.qlHestonModelHelper(,$B24,"TARGET",$C$38,Z24,L24/100,ValuationDate!$E$5,ValuationDate!$E$6,"RelativePriceError")</f>
        <v>obj_0018a#0001</v>
      </c>
      <c r="BF24" s="275" t="str">
        <f>_xll.qlHestonModelHelper(,$B24,"TARGET",$C$38,AA24,M24/100,ValuationDate!$E$5,ValuationDate!$E$6,"RelativePriceError")</f>
        <v>obj_0018b#0001</v>
      </c>
    </row>
    <row r="25" spans="2:58">
      <c r="B25" s="105" t="s">
        <v>72</v>
      </c>
      <c r="C25" s="98">
        <v>11.257</v>
      </c>
      <c r="D25" s="99">
        <v>10.58</v>
      </c>
      <c r="E25" s="99">
        <v>10.183999999999999</v>
      </c>
      <c r="F25" s="99">
        <v>9.6829999999999998</v>
      </c>
      <c r="G25" s="99">
        <v>9.3390000000000004</v>
      </c>
      <c r="H25" s="99">
        <v>9.2119999999999997</v>
      </c>
      <c r="I25" s="99">
        <v>9.3710000000000004</v>
      </c>
      <c r="J25" s="99">
        <v>9.5129999999999999</v>
      </c>
      <c r="K25" s="99">
        <v>9.9469999999999992</v>
      </c>
      <c r="L25" s="99">
        <v>10.324999999999999</v>
      </c>
      <c r="M25" s="100">
        <v>10.83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0.65993062845418138</v>
      </c>
      <c r="R25" s="126">
        <f>_xll.qlBlackDeltaCalculatorStrikeFromDelta(_xll.qlBlackDeltaCalculator(,R$6,"Spot",$C$38,1,1,D25%*SQRT($P25)),R$7)</f>
        <v>0.7418550831682853</v>
      </c>
      <c r="S25" s="126">
        <f>_xll.qlBlackDeltaCalculatorStrikeFromDelta(_xll.qlBlackDeltaCalculator(,S$6,"Spot",$C$38,1,1,E25%*SQRT($P25)),S$7)</f>
        <v>0.79654215787945415</v>
      </c>
      <c r="T25" s="126">
        <f>_xll.qlBlackDeltaCalculatorStrikeFromDelta(_xll.qlBlackDeltaCalculator(,T$6,"Spot",$C$38,1,1,F25%*SQRT($P25)),T$7)</f>
        <v>0.87645162366172902</v>
      </c>
      <c r="U25" s="126">
        <f>_xll.qlBlackDeltaCalculatorStrikeFromDelta(_xll.qlBlackDeltaCalculator(,U$6,"Spot",$C$38,1,1,G25%*SQRT($P25)),U$7)</f>
        <v>0.93989399756329883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1.1216760294135866</v>
      </c>
      <c r="X25" s="126">
        <f>_xll.qlBlackDeltaCalculatorStrikeFromDelta(_xll.qlBlackDeltaCalculator(,X$6,"Spot",$C$38,1,1,J25%*SQRT($P25)),X$7)</f>
        <v>1.202457045113335</v>
      </c>
      <c r="Y25" s="126">
        <f>_xll.qlBlackDeltaCalculatorStrikeFromDelta(_xll.qlBlackDeltaCalculator(,Y$6,"Spot",$C$38,1,1,K25%*SQRT($P25)),Y$7)</f>
        <v>1.3261523931902517</v>
      </c>
      <c r="Z25" s="126">
        <f>_xll.qlBlackDeltaCalculatorStrikeFromDelta(_xll.qlBlackDeltaCalculator(,Z$6,"Spot",$C$38,1,1,L25%*SQRT($P25)),Z$7)</f>
        <v>1.4278748957771505</v>
      </c>
      <c r="AA25" s="128">
        <f>_xll.qlBlackDeltaCalculatorStrikeFromDelta(_xll.qlBlackDeltaCalculator(,AA$6,"Spot",$C$38,1,1,M25%*SQRT($P25)),AA$7)</f>
        <v>1.6026342612261175</v>
      </c>
      <c r="AC25" s="140">
        <f>$C$38</f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obj_00197#0001</v>
      </c>
      <c r="AI25" s="156">
        <f>_xll.qlSabrInterpolatedSmileSectionMaxError(AH25)</f>
        <v>1.2913912038452352E-3</v>
      </c>
      <c r="AJ25" s="157">
        <f>_xll.qlSabrInterpolatedSmileSectionAlpha(AH25)</f>
        <v>8.9624814645010292E-2</v>
      </c>
      <c r="AK25" s="156">
        <f>_xll.qlSabrInterpolatedSmileSectionBeta(AH25)</f>
        <v>0.7</v>
      </c>
      <c r="AL25" s="158">
        <f>_xll.qlSabrInterpolatedSmileSectionRho(AH25)</f>
        <v>3.2037711763331672E-2</v>
      </c>
      <c r="AM25" s="159">
        <f>_xll.qlSabrInterpolatedSmileSectionNu(AH25)</f>
        <v>0.26168631984052831</v>
      </c>
      <c r="AN25" s="105" t="s">
        <v>72</v>
      </c>
      <c r="AU25" s="304">
        <f>T25</f>
        <v>0.87645162366172902</v>
      </c>
      <c r="AV25" s="273" t="str">
        <f>_xll.qlHestonModelHelper(,$B25,"TARGET",$C$38,Q25,C25/100,ValuationDate!$E$5,ValuationDate!$E$6,"RelativePriceError")</f>
        <v>obj_00198#0001</v>
      </c>
      <c r="AW25" s="274" t="str">
        <f>_xll.qlHestonModelHelper(,$B25,"TARGET",$C$38,R25,D25/100,ValuationDate!$E$5,ValuationDate!$E$6,"RelativePriceError")</f>
        <v>obj_00199#0001</v>
      </c>
      <c r="AX25" s="274" t="str">
        <f>_xll.qlHestonModelHelper(,$B25,"TARGET",$C$38,S25,E25/100,ValuationDate!$E$5,ValuationDate!$E$6,"RelativePriceError")</f>
        <v>obj_0019a#0001</v>
      </c>
      <c r="AY25" s="274" t="str">
        <f>_xll.qlHestonModelHelper(,$B25,"TARGET",$C$38,T25,F25/100,ValuationDate!$E$5,ValuationDate!$E$6,"RelativePriceError")</f>
        <v>obj_0019b#0001</v>
      </c>
      <c r="AZ25" s="274" t="str">
        <f>_xll.qlHestonModelHelper(,$B25,"TARGET",$C$38,U25,G25/100,ValuationDate!$E$5,ValuationDate!$E$6,"RelativePriceError")</f>
        <v>obj_0019c#0001</v>
      </c>
      <c r="BA25" s="274" t="str">
        <f>_xll.qlHestonModelHelper(,$B25,"TARGET",$C$38,V25,H25/100,ValuationDate!$E$5,ValuationDate!$E$6,"RelativePriceError")</f>
        <v>obj_0019d#0001</v>
      </c>
      <c r="BB25" s="274" t="str">
        <f>_xll.qlHestonModelHelper(,$B25,"TARGET",$C$38,W25,I25/100,ValuationDate!$E$5,ValuationDate!$E$6,"RelativePriceError")</f>
        <v>obj_0019e#0001</v>
      </c>
      <c r="BC25" s="274" t="str">
        <f>_xll.qlHestonModelHelper(,$B25,"TARGET",$C$38,X25,J25/100,ValuationDate!$E$5,ValuationDate!$E$6,"RelativePriceError")</f>
        <v>obj_0019f#0001</v>
      </c>
      <c r="BD25" s="274" t="str">
        <f>_xll.qlHestonModelHelper(,$B25,"TARGET",$C$38,Y25,K25/100,ValuationDate!$E$5,ValuationDate!$E$6,"RelativePriceError")</f>
        <v>obj_001a0#0001</v>
      </c>
      <c r="BE25" s="274" t="str">
        <f>_xll.qlHestonModelHelper(,$B25,"TARGET",$C$38,Z25,L25/100,ValuationDate!$E$5,ValuationDate!$E$6,"RelativePriceError")</f>
        <v>obj_001a1#0001</v>
      </c>
      <c r="BF25" s="275" t="str">
        <f>_xll.qlHestonModelHelper(,$B25,"TARGET",$C$38,AA25,M25/100,ValuationDate!$E$5,ValuationDate!$E$6,"RelativePriceError")</f>
        <v>obj_001a2#0001</v>
      </c>
    </row>
    <row r="26" spans="2:58">
      <c r="B26" s="105" t="s">
        <v>73</v>
      </c>
      <c r="C26" s="98">
        <v>11.407999999999999</v>
      </c>
      <c r="D26" s="99">
        <v>10.705</v>
      </c>
      <c r="E26" s="99">
        <v>10.298999999999999</v>
      </c>
      <c r="F26" s="99">
        <v>9.7859999999999996</v>
      </c>
      <c r="G26" s="99">
        <v>9.3480000000000008</v>
      </c>
      <c r="H26" s="99">
        <v>9.3130000000000006</v>
      </c>
      <c r="I26" s="99">
        <v>9.5619999999999994</v>
      </c>
      <c r="J26" s="99">
        <v>9.5809999999999995</v>
      </c>
      <c r="K26" s="99">
        <v>10.026999999999999</v>
      </c>
      <c r="L26" s="99">
        <v>10.39</v>
      </c>
      <c r="M26" s="100">
        <v>10.879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0.63694593698644342</v>
      </c>
      <c r="R26" s="126">
        <f>_xll.qlBlackDeltaCalculatorStrikeFromDelta(_xll.qlBlackDeltaCalculator(,R$6,"Spot",$C$38,1,1,D26%*SQRT($P26)),R$7)</f>
        <v>0.7239937251638966</v>
      </c>
      <c r="S26" s="126">
        <f>_xll.qlBlackDeltaCalculatorStrikeFromDelta(_xll.qlBlackDeltaCalculator(,S$6,"Spot",$C$38,1,1,E26%*SQRT($P26)),S$7)</f>
        <v>0.78241446272457271</v>
      </c>
      <c r="T26" s="126">
        <f>_xll.qlBlackDeltaCalculatorStrikeFromDelta(_xll.qlBlackDeltaCalculator(,T$6,"Spot",$C$38,1,1,F26%*SQRT($P26)),T$7)</f>
        <v>0.86835176589976526</v>
      </c>
      <c r="U26" s="126">
        <f>_xll.qlBlackDeltaCalculatorStrikeFromDelta(_xll.qlBlackDeltaCalculator(,U$6,"Spot",$C$38,1,1,G26%*SQRT($P26)),U$7)</f>
        <v>0.93732248900447579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1.1383106866224051</v>
      </c>
      <c r="X26" s="126">
        <f>_xll.qlBlackDeltaCalculatorStrikeFromDelta(_xll.qlBlackDeltaCalculator(,X$6,"Spot",$C$38,1,1,J26%*SQRT($P26)),X$7)</f>
        <v>1.2253132497171606</v>
      </c>
      <c r="Y26" s="126">
        <f>_xll.qlBlackDeltaCalculatorStrikeFromDelta(_xll.qlBlackDeltaCalculator(,Y$6,"Spot",$C$38,1,1,K26%*SQRT($P26)),Y$7)</f>
        <v>1.3638059355434207</v>
      </c>
      <c r="Z26" s="126">
        <f>_xll.qlBlackDeltaCalculatorStrikeFromDelta(_xll.qlBlackDeltaCalculator(,Z$6,"Spot",$C$38,1,1,L26%*SQRT($P26)),Z$7)</f>
        <v>1.4773367004927143</v>
      </c>
      <c r="AA26" s="128">
        <f>_xll.qlBlackDeltaCalculatorStrikeFromDelta(_xll.qlBlackDeltaCalculator(,AA$6,"Spot",$C$38,1,1,M26%*SQRT($P26)),AA$7)</f>
        <v>1.6737748181760885</v>
      </c>
      <c r="AC26" s="140">
        <f>$C$38</f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obj_001ae#0001</v>
      </c>
      <c r="AI26" s="156">
        <f>_xll.qlSabrInterpolatedSmileSectionMaxError(AH26)</f>
        <v>1.3378060806738395E-3</v>
      </c>
      <c r="AJ26" s="157">
        <f>_xll.qlSabrInterpolatedSmileSectionAlpha(AH26)</f>
        <v>9.0551487818139667E-2</v>
      </c>
      <c r="AK26" s="156">
        <f>_xll.qlSabrInterpolatedSmileSectionBeta(AH26)</f>
        <v>0.7</v>
      </c>
      <c r="AL26" s="158">
        <f>_xll.qlSabrInterpolatedSmileSectionRho(AH26)</f>
        <v>3.6961729944901961E-2</v>
      </c>
      <c r="AM26" s="159">
        <f>_xll.qlSabrInterpolatedSmileSectionNu(AH26)</f>
        <v>0.24167653869772132</v>
      </c>
      <c r="AN26" s="105" t="s">
        <v>73</v>
      </c>
      <c r="AU26" s="304">
        <f>T26</f>
        <v>0.86835176589976526</v>
      </c>
      <c r="AV26" s="273" t="str">
        <f>_xll.qlHestonModelHelper(,$B26,"TARGET",$C$38,Q26,C26/100,ValuationDate!$E$5,ValuationDate!$E$6,"RelativePriceError")</f>
        <v>obj_001af#0001</v>
      </c>
      <c r="AW26" s="274" t="str">
        <f>_xll.qlHestonModelHelper(,$B26,"TARGET",$C$38,R26,D26/100,ValuationDate!$E$5,ValuationDate!$E$6,"RelativePriceError")</f>
        <v>obj_001b0#0001</v>
      </c>
      <c r="AX26" s="274" t="str">
        <f>_xll.qlHestonModelHelper(,$B26,"TARGET",$C$38,S26,E26/100,ValuationDate!$E$5,ValuationDate!$E$6,"RelativePriceError")</f>
        <v>obj_001b1#0001</v>
      </c>
      <c r="AY26" s="274" t="str">
        <f>_xll.qlHestonModelHelper(,$B26,"TARGET",$C$38,T26,F26/100,ValuationDate!$E$5,ValuationDate!$E$6,"RelativePriceError")</f>
        <v>obj_001b2#0001</v>
      </c>
      <c r="AZ26" s="274" t="str">
        <f>_xll.qlHestonModelHelper(,$B26,"TARGET",$C$38,U26,G26/100,ValuationDate!$E$5,ValuationDate!$E$6,"RelativePriceError")</f>
        <v>obj_001b3#0001</v>
      </c>
      <c r="BA26" s="274" t="str">
        <f>_xll.qlHestonModelHelper(,$B26,"TARGET",$C$38,V26,H26/100,ValuationDate!$E$5,ValuationDate!$E$6,"RelativePriceError")</f>
        <v>obj_001b4#0001</v>
      </c>
      <c r="BB26" s="274" t="str">
        <f>_xll.qlHestonModelHelper(,$B26,"TARGET",$C$38,W26,I26/100,ValuationDate!$E$5,ValuationDate!$E$6,"RelativePriceError")</f>
        <v>obj_001b5#0001</v>
      </c>
      <c r="BC26" s="274" t="str">
        <f>_xll.qlHestonModelHelper(,$B26,"TARGET",$C$38,X26,J26/100,ValuationDate!$E$5,ValuationDate!$E$6,"RelativePriceError")</f>
        <v>obj_001b6#0001</v>
      </c>
      <c r="BD26" s="274" t="str">
        <f>_xll.qlHestonModelHelper(,$B26,"TARGET",$C$38,Y26,K26/100,ValuationDate!$E$5,ValuationDate!$E$6,"RelativePriceError")</f>
        <v>obj_001b7#0001</v>
      </c>
      <c r="BE26" s="274" t="str">
        <f>_xll.qlHestonModelHelper(,$B26,"TARGET",$C$38,Z26,L26/100,ValuationDate!$E$5,ValuationDate!$E$6,"RelativePriceError")</f>
        <v>obj_001b8#0001</v>
      </c>
      <c r="BF26" s="275" t="str">
        <f>_xll.qlHestonModelHelper(,$B26,"TARGET",$C$38,AA26,M26/100,ValuationDate!$E$5,ValuationDate!$E$6,"RelativePriceError")</f>
        <v>obj_001b9#0001</v>
      </c>
    </row>
    <row r="27" spans="2:58">
      <c r="B27" s="105" t="s">
        <v>74</v>
      </c>
      <c r="C27" s="98">
        <v>11.826000000000001</v>
      </c>
      <c r="D27" s="99">
        <v>11.068</v>
      </c>
      <c r="E27" s="99">
        <v>10.616</v>
      </c>
      <c r="F27" s="99">
        <v>10.055999999999999</v>
      </c>
      <c r="G27" s="99">
        <v>9.7720000000000002</v>
      </c>
      <c r="H27" s="99">
        <v>9.5730000000000004</v>
      </c>
      <c r="I27" s="99">
        <v>9.6720000000000006</v>
      </c>
      <c r="J27" s="99">
        <v>9.859</v>
      </c>
      <c r="K27" s="99">
        <v>10.273999999999999</v>
      </c>
      <c r="L27" s="99">
        <v>10.606</v>
      </c>
      <c r="M27" s="100">
        <v>11.079000000000001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0.57965015783067286</v>
      </c>
      <c r="R27" s="126">
        <f>_xll.qlBlackDeltaCalculatorStrikeFromDelta(_xll.qlBlackDeltaCalculator(,R$6,"Spot",$C$38,1,1,D27%*SQRT($P27)),R$7)</f>
        <v>0.67883092519511012</v>
      </c>
      <c r="S27" s="126">
        <f>_xll.qlBlackDeltaCalculatorStrikeFromDelta(_xll.qlBlackDeltaCalculator(,S$6,"Spot",$C$38,1,1,E27%*SQRT($P27)),S$7)</f>
        <v>0.74702766249579322</v>
      </c>
      <c r="T27" s="126">
        <f>_xll.qlBlackDeltaCalculatorStrikeFromDelta(_xll.qlBlackDeltaCalculator(,T$6,"Spot",$C$38,1,1,F27%*SQRT($P27)),T$7)</f>
        <v>0.8487791069637366</v>
      </c>
      <c r="U27" s="126">
        <f>_xll.qlBlackDeltaCalculatorStrikeFromDelta(_xll.qlBlackDeltaCalculator(,U$6,"Spot",$C$38,1,1,G27%*SQRT($P27)),U$7)</f>
        <v>0.93115331652313016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1.1790205924510246</v>
      </c>
      <c r="X27" s="126">
        <f>_xll.qlBlackDeltaCalculatorStrikeFromDelta(_xll.qlBlackDeltaCalculator(,X$6,"Spot",$C$38,1,1,J27%*SQRT($P27)),X$7)</f>
        <v>1.295593821268922</v>
      </c>
      <c r="Y27" s="126">
        <f>_xll.qlBlackDeltaCalculatorStrikeFromDelta(_xll.qlBlackDeltaCalculator(,Y$6,"Spot",$C$38,1,1,K27%*SQRT($P27)),Y$7)</f>
        <v>1.4764315152583041</v>
      </c>
      <c r="Z27" s="126">
        <f>_xll.qlBlackDeltaCalculatorStrikeFromDelta(_xll.qlBlackDeltaCalculator(,Z$6,"Spot",$C$38,1,1,L27%*SQRT($P27)),Z$7)</f>
        <v>1.6261467452084393</v>
      </c>
      <c r="AA27" s="128">
        <f>_xll.qlBlackDeltaCalculatorStrikeFromDelta(_xll.qlBlackDeltaCalculator(,AA$6,"Spot",$C$38,1,1,M27%*SQRT($P27)),AA$7)</f>
        <v>1.892381348222395</v>
      </c>
      <c r="AC27" s="140">
        <f>$C$38</f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obj_001c5#0001</v>
      </c>
      <c r="AI27" s="156">
        <f>_xll.qlSabrInterpolatedSmileSectionMaxError(AH27)</f>
        <v>1.1798199476966975E-3</v>
      </c>
      <c r="AJ27" s="157">
        <f>_xll.qlSabrInterpolatedSmileSectionAlpha(AH27)</f>
        <v>9.3208323222814277E-2</v>
      </c>
      <c r="AK27" s="156">
        <f>_xll.qlSabrInterpolatedSmileSectionBeta(AH27)</f>
        <v>0.7</v>
      </c>
      <c r="AL27" s="158">
        <f>_xll.qlSabrInterpolatedSmileSectionRho(AH27)</f>
        <v>3.4114006064861452E-2</v>
      </c>
      <c r="AM27" s="159">
        <f>_xll.qlSabrInterpolatedSmileSectionNu(AH27)</f>
        <v>0.20214695929279791</v>
      </c>
      <c r="AN27" s="105" t="s">
        <v>74</v>
      </c>
      <c r="AU27" s="304">
        <f>T27</f>
        <v>0.8487791069637366</v>
      </c>
      <c r="AV27" s="273" t="str">
        <f>_xll.qlHestonModelHelper(,$B27,"TARGET",$C$38,Q27,C27/100,ValuationDate!$E$5,ValuationDate!$E$6,"RelativePriceError")</f>
        <v>obj_001c6#0001</v>
      </c>
      <c r="AW27" s="274" t="str">
        <f>_xll.qlHestonModelHelper(,$B27,"TARGET",$C$38,R27,D27/100,ValuationDate!$E$5,ValuationDate!$E$6,"RelativePriceError")</f>
        <v>obj_001c7#0001</v>
      </c>
      <c r="AX27" s="274" t="str">
        <f>_xll.qlHestonModelHelper(,$B27,"TARGET",$C$38,S27,E27/100,ValuationDate!$E$5,ValuationDate!$E$6,"RelativePriceError")</f>
        <v>obj_001c8#0001</v>
      </c>
      <c r="AY27" s="274" t="str">
        <f>_xll.qlHestonModelHelper(,$B27,"TARGET",$C$38,T27,F27/100,ValuationDate!$E$5,ValuationDate!$E$6,"RelativePriceError")</f>
        <v>obj_001c9#0001</v>
      </c>
      <c r="AZ27" s="274" t="str">
        <f>_xll.qlHestonModelHelper(,$B27,"TARGET",$C$38,U27,G27/100,ValuationDate!$E$5,ValuationDate!$E$6,"RelativePriceError")</f>
        <v>obj_001ca#0001</v>
      </c>
      <c r="BA27" s="274" t="str">
        <f>_xll.qlHestonModelHelper(,$B27,"TARGET",$C$38,V27,H27/100,ValuationDate!$E$5,ValuationDate!$E$6,"RelativePriceError")</f>
        <v>obj_001cb#0001</v>
      </c>
      <c r="BB27" s="274" t="str">
        <f>_xll.qlHestonModelHelper(,$B27,"TARGET",$C$38,W27,I27/100,ValuationDate!$E$5,ValuationDate!$E$6,"RelativePriceError")</f>
        <v>obj_001cc#0001</v>
      </c>
      <c r="BC27" s="274" t="str">
        <f>_xll.qlHestonModelHelper(,$B27,"TARGET",$C$38,X27,J27/100,ValuationDate!$E$5,ValuationDate!$E$6,"RelativePriceError")</f>
        <v>obj_001cd#0001</v>
      </c>
      <c r="BD27" s="274" t="str">
        <f>_xll.qlHestonModelHelper(,$B27,"TARGET",$C$38,Y27,K27/100,ValuationDate!$E$5,ValuationDate!$E$6,"RelativePriceError")</f>
        <v>obj_001ce#0001</v>
      </c>
      <c r="BE27" s="274" t="str">
        <f>_xll.qlHestonModelHelper(,$B27,"TARGET",$C$38,Z27,L27/100,ValuationDate!$E$5,ValuationDate!$E$6,"RelativePriceError")</f>
        <v>obj_001cf#0001</v>
      </c>
      <c r="BF27" s="275" t="str">
        <f>_xll.qlHestonModelHelper(,$B27,"TARGET",$C$38,AA27,M27/100,ValuationDate!$E$5,ValuationDate!$E$6,"RelativePriceError")</f>
        <v>obj_001d0#0001</v>
      </c>
    </row>
    <row r="28" spans="2:58">
      <c r="B28" s="105" t="s">
        <v>75</v>
      </c>
      <c r="C28" s="98">
        <v>11.138999999999999</v>
      </c>
      <c r="D28" s="99">
        <v>10.694000000000001</v>
      </c>
      <c r="E28" s="99">
        <v>10.369</v>
      </c>
      <c r="F28" s="99">
        <v>9.9359999999999999</v>
      </c>
      <c r="G28" s="99">
        <v>9.7149999999999999</v>
      </c>
      <c r="H28" s="99">
        <v>9.5879999999999992</v>
      </c>
      <c r="I28" s="99">
        <v>9.7050000000000001</v>
      </c>
      <c r="J28" s="99">
        <v>9.8979999999999997</v>
      </c>
      <c r="K28" s="99">
        <v>10.239000000000001</v>
      </c>
      <c r="L28" s="99">
        <v>10.457000000000001</v>
      </c>
      <c r="M28" s="100">
        <v>10.731999999999999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0.53969983721334813</v>
      </c>
      <c r="R28" s="126">
        <f>_xll.qlBlackDeltaCalculatorStrikeFromDelta(_xll.qlBlackDeltaCalculator(,R$6,"Spot",$C$38,1,1,D28%*SQRT($P28)),R$7)</f>
        <v>0.64072883549719184</v>
      </c>
      <c r="S28" s="126">
        <f>_xll.qlBlackDeltaCalculatorStrikeFromDelta(_xll.qlBlackDeltaCalculator(,S$6,"Spot",$C$38,1,1,E28%*SQRT($P28)),S$7)</f>
        <v>0.71485403912207424</v>
      </c>
      <c r="T28" s="126">
        <f>_xll.qlBlackDeltaCalculatorStrikeFromDelta(_xll.qlBlackDeltaCalculator(,T$6,"Spot",$C$38,1,1,F28%*SQRT($P28)),T$7)</f>
        <v>0.83064354472603097</v>
      </c>
      <c r="U28" s="126">
        <f>_xll.qlBlackDeltaCalculatorStrikeFromDelta(_xll.qlBlackDeltaCalculator(,U$6,"Spot",$C$38,1,1,G28%*SQRT($P28)),U$7)</f>
        <v>0.92848957739154203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1.240576694301627</v>
      </c>
      <c r="X28" s="126">
        <f>_xll.qlBlackDeltaCalculatorStrikeFromDelta(_xll.qlBlackDeltaCalculator(,X$6,"Spot",$C$38,1,1,J28%*SQRT($P28)),X$7)</f>
        <v>1.3940178881639618</v>
      </c>
      <c r="Y28" s="126">
        <f>_xll.qlBlackDeltaCalculatorStrikeFromDelta(_xll.qlBlackDeltaCalculator(,Y$6,"Spot",$C$38,1,1,K28%*SQRT($P28)),Y$7)</f>
        <v>1.6320517992136647</v>
      </c>
      <c r="Z28" s="126">
        <f>_xll.qlBlackDeltaCalculatorStrikeFromDelta(_xll.qlBlackDeltaCalculator(,Z$6,"Spot",$C$38,1,1,L28%*SQRT($P28)),Z$7)</f>
        <v>1.8244649566063031</v>
      </c>
      <c r="AA28" s="128">
        <f>_xll.qlBlackDeltaCalculatorStrikeFromDelta(_xll.qlBlackDeltaCalculator(,AA$6,"Spot",$C$38,1,1,M28%*SQRT($P28)),AA$7)</f>
        <v>2.1605779180441993</v>
      </c>
      <c r="AC28" s="140">
        <f>$C$38</f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obj_001dc#0001</v>
      </c>
      <c r="AI28" s="156">
        <f>_xll.qlSabrInterpolatedSmileSectionMaxError(AH28)</f>
        <v>1.4820357371035514E-3</v>
      </c>
      <c r="AJ28" s="157">
        <f>_xll.qlSabrInterpolatedSmileSectionAlpha(AH28)</f>
        <v>9.3809619259990429E-2</v>
      </c>
      <c r="AK28" s="156">
        <f>_xll.qlSabrInterpolatedSmileSectionBeta(AH28)</f>
        <v>0.7</v>
      </c>
      <c r="AL28" s="158">
        <f>_xll.qlSabrInterpolatedSmileSectionRho(AH28)</f>
        <v>0.11636028251727126</v>
      </c>
      <c r="AM28" s="159">
        <f>_xll.qlSabrInterpolatedSmileSectionNu(AH28)</f>
        <v>0.14559479086838198</v>
      </c>
      <c r="AN28" s="105" t="s">
        <v>75</v>
      </c>
      <c r="AU28" s="304">
        <f>T28</f>
        <v>0.83064354472603097</v>
      </c>
      <c r="AV28" s="273" t="str">
        <f>_xll.qlHestonModelHelper(,$B28,"TARGET",$C$38,Q28,C28/100,ValuationDate!$E$5,ValuationDate!$E$6,"RelativePriceError")</f>
        <v>obj_001dd#0001</v>
      </c>
      <c r="AW28" s="274" t="str">
        <f>_xll.qlHestonModelHelper(,$B28,"TARGET",$C$38,R28,D28/100,ValuationDate!$E$5,ValuationDate!$E$6,"RelativePriceError")</f>
        <v>obj_001de#0001</v>
      </c>
      <c r="AX28" s="274" t="str">
        <f>_xll.qlHestonModelHelper(,$B28,"TARGET",$C$38,S28,E28/100,ValuationDate!$E$5,ValuationDate!$E$6,"RelativePriceError")</f>
        <v>obj_001df#0001</v>
      </c>
      <c r="AY28" s="274" t="str">
        <f>_xll.qlHestonModelHelper(,$B28,"TARGET",$C$38,T28,F28/100,ValuationDate!$E$5,ValuationDate!$E$6,"RelativePriceError")</f>
        <v>obj_001e0#0001</v>
      </c>
      <c r="AZ28" s="274" t="str">
        <f>_xll.qlHestonModelHelper(,$B28,"TARGET",$C$38,U28,G28/100,ValuationDate!$E$5,ValuationDate!$E$6,"RelativePriceError")</f>
        <v>obj_001e1#0001</v>
      </c>
      <c r="BA28" s="274" t="str">
        <f>_xll.qlHestonModelHelper(,$B28,"TARGET",$C$38,V28,H28/100,ValuationDate!$E$5,ValuationDate!$E$6,"RelativePriceError")</f>
        <v>obj_001e2#0001</v>
      </c>
      <c r="BB28" s="274" t="str">
        <f>_xll.qlHestonModelHelper(,$B28,"TARGET",$C$38,W28,I28/100,ValuationDate!$E$5,ValuationDate!$E$6,"RelativePriceError")</f>
        <v>obj_001e3#0001</v>
      </c>
      <c r="BC28" s="274" t="str">
        <f>_xll.qlHestonModelHelper(,$B28,"TARGET",$C$38,X28,J28/100,ValuationDate!$E$5,ValuationDate!$E$6,"RelativePriceError")</f>
        <v>obj_001e4#0001</v>
      </c>
      <c r="BD28" s="274" t="str">
        <f>_xll.qlHestonModelHelper(,$B28,"TARGET",$C$38,Y28,K28/100,ValuationDate!$E$5,ValuationDate!$E$6,"RelativePriceError")</f>
        <v>obj_001e5#0001</v>
      </c>
      <c r="BE28" s="274" t="str">
        <f>_xll.qlHestonModelHelper(,$B28,"TARGET",$C$38,Z28,L28/100,ValuationDate!$E$5,ValuationDate!$E$6,"RelativePriceError")</f>
        <v>obj_001e6#0001</v>
      </c>
      <c r="BF28" s="275" t="str">
        <f>_xll.qlHestonModelHelper(,$B28,"TARGET",$C$38,AA28,M28/100,ValuationDate!$E$5,ValuationDate!$E$6,"RelativePriceError")</f>
        <v>obj_001e7#0001</v>
      </c>
    </row>
    <row r="29" spans="2:58">
      <c r="B29" s="105" t="s">
        <v>28</v>
      </c>
      <c r="C29" s="98">
        <v>10.772</v>
      </c>
      <c r="D29" s="99">
        <v>10.449</v>
      </c>
      <c r="E29" s="99">
        <v>10.205</v>
      </c>
      <c r="F29" s="99">
        <v>9.8620000000000001</v>
      </c>
      <c r="G29" s="99">
        <v>9.68</v>
      </c>
      <c r="H29" s="99">
        <v>9.6</v>
      </c>
      <c r="I29" s="99">
        <v>9.7200000000000006</v>
      </c>
      <c r="J29" s="99">
        <v>9.9039999999999999</v>
      </c>
      <c r="K29" s="99">
        <v>10.16</v>
      </c>
      <c r="L29" s="99">
        <v>10.308999999999999</v>
      </c>
      <c r="M29" s="100">
        <v>10.494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0.50837030374119208</v>
      </c>
      <c r="R29" s="126">
        <f>_xll.qlBlackDeltaCalculatorStrikeFromDelta(_xll.qlBlackDeltaCalculator(,R$6,"Spot",$C$38,1,1,D29%*SQRT($P29)),R$7)</f>
        <v>0.61274319085475148</v>
      </c>
      <c r="S29" s="126">
        <f>_xll.qlBlackDeltaCalculatorStrikeFromDelta(_xll.qlBlackDeltaCalculator(,S$6,"Spot",$C$38,1,1,E29%*SQRT($P29)),S$7)</f>
        <v>0.69145472388171458</v>
      </c>
      <c r="T29" s="126">
        <f>_xll.qlBlackDeltaCalculatorStrikeFromDelta(_xll.qlBlackDeltaCalculator(,T$6,"Spot",$C$38,1,1,F29%*SQRT($P29)),T$7)</f>
        <v>0.81852238017086654</v>
      </c>
      <c r="U29" s="126">
        <f>_xll.qlBlackDeltaCalculatorStrikeFromDelta(_xll.qlBlackDeltaCalculator(,U$6,"Spot",$C$38,1,1,G29%*SQRT($P29)),U$7)</f>
        <v>0.92951082165347942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1.2996513531598333</v>
      </c>
      <c r="X29" s="126">
        <f>_xll.qlBlackDeltaCalculatorStrikeFromDelta(_xll.qlBlackDeltaCalculator(,X$6,"Spot",$C$38,1,1,J29%*SQRT($P29)),X$7)</f>
        <v>1.4873617690495591</v>
      </c>
      <c r="Y29" s="126">
        <f>_xll.qlBlackDeltaCalculatorStrikeFromDelta(_xll.qlBlackDeltaCalculator(,Y$6,"Spot",$C$38,1,1,K29%*SQRT($P29)),Y$7)</f>
        <v>1.7760304091905281</v>
      </c>
      <c r="Z29" s="126">
        <f>_xll.qlBlackDeltaCalculatorStrikeFromDelta(_xll.qlBlackDeltaCalculator(,Z$6,"Spot",$C$38,1,1,L29%*SQRT($P29)),Z$7)</f>
        <v>2.0084986347001399</v>
      </c>
      <c r="AA29" s="128">
        <f>_xll.qlBlackDeltaCalculatorStrikeFromDelta(_xll.qlBlackDeltaCalculator(,AA$6,"Spot",$C$38,1,1,M29%*SQRT($P29)),AA$7)</f>
        <v>2.416700957615189</v>
      </c>
      <c r="AC29" s="140">
        <f>$C$38</f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obj_001f3#0001</v>
      </c>
      <c r="AI29" s="156">
        <f>_xll.qlSabrInterpolatedSmileSectionMaxError(AH29)</f>
        <v>1.4303094760485802E-3</v>
      </c>
      <c r="AJ29" s="157">
        <f>_xll.qlSabrInterpolatedSmileSectionAlpha(AH29)</f>
        <v>9.4100366121516343E-2</v>
      </c>
      <c r="AK29" s="156">
        <f>_xll.qlSabrInterpolatedSmileSectionBeta(AH29)</f>
        <v>0.7</v>
      </c>
      <c r="AL29" s="158">
        <f>_xll.qlSabrInterpolatedSmileSectionRho(AH29)</f>
        <v>0.18786695086949567</v>
      </c>
      <c r="AM29" s="159">
        <f>_xll.qlSabrInterpolatedSmileSectionNu(AH29)</f>
        <v>0.1134983558956654</v>
      </c>
      <c r="AN29" s="105" t="s">
        <v>28</v>
      </c>
      <c r="AU29" s="304">
        <f>T29</f>
        <v>0.81852238017086654</v>
      </c>
      <c r="AV29" s="273" t="str">
        <f>_xll.qlHestonModelHelper(,$B29,"TARGET",$C$38,Q29,C29/100,ValuationDate!$E$5,ValuationDate!$E$6,"RelativePriceError")</f>
        <v>obj_001f4#0001</v>
      </c>
      <c r="AW29" s="274" t="str">
        <f>_xll.qlHestonModelHelper(,$B29,"TARGET",$C$38,R29,D29/100,ValuationDate!$E$5,ValuationDate!$E$6,"RelativePriceError")</f>
        <v>obj_001f5#0001</v>
      </c>
      <c r="AX29" s="274" t="str">
        <f>_xll.qlHestonModelHelper(,$B29,"TARGET",$C$38,S29,E29/100,ValuationDate!$E$5,ValuationDate!$E$6,"RelativePriceError")</f>
        <v>obj_001f6#0001</v>
      </c>
      <c r="AY29" s="274" t="str">
        <f>_xll.qlHestonModelHelper(,$B29,"TARGET",$C$38,T29,F29/100,ValuationDate!$E$5,ValuationDate!$E$6,"RelativePriceError")</f>
        <v>obj_001f7#0001</v>
      </c>
      <c r="AZ29" s="274" t="str">
        <f>_xll.qlHestonModelHelper(,$B29,"TARGET",$C$38,U29,G29/100,ValuationDate!$E$5,ValuationDate!$E$6,"RelativePriceError")</f>
        <v>obj_001f8#0001</v>
      </c>
      <c r="BA29" s="274" t="str">
        <f>_xll.qlHestonModelHelper(,$B29,"TARGET",$C$38,V29,H29/100,ValuationDate!$E$5,ValuationDate!$E$6,"RelativePriceError")</f>
        <v>obj_001f9#0001</v>
      </c>
      <c r="BB29" s="274" t="str">
        <f>_xll.qlHestonModelHelper(,$B29,"TARGET",$C$38,W29,I29/100,ValuationDate!$E$5,ValuationDate!$E$6,"RelativePriceError")</f>
        <v>obj_001fa#0001</v>
      </c>
      <c r="BC29" s="274" t="str">
        <f>_xll.qlHestonModelHelper(,$B29,"TARGET",$C$38,X29,J29/100,ValuationDate!$E$5,ValuationDate!$E$6,"RelativePriceError")</f>
        <v>obj_001fb#0001</v>
      </c>
      <c r="BD29" s="274" t="str">
        <f>_xll.qlHestonModelHelper(,$B29,"TARGET",$C$38,Y29,K29/100,ValuationDate!$E$5,ValuationDate!$E$6,"RelativePriceError")</f>
        <v>obj_001fc#0001</v>
      </c>
      <c r="BE29" s="274" t="str">
        <f>_xll.qlHestonModelHelper(,$B29,"TARGET",$C$38,Z29,L29/100,ValuationDate!$E$5,ValuationDate!$E$6,"RelativePriceError")</f>
        <v>obj_001fd#0001</v>
      </c>
      <c r="BF29" s="275" t="str">
        <f>_xll.qlHestonModelHelper(,$B29,"TARGET",$C$38,AA29,M29/100,ValuationDate!$E$5,ValuationDate!$E$6,"RelativePriceError")</f>
        <v>obj_001fe#0001</v>
      </c>
    </row>
    <row r="30" spans="2:58">
      <c r="B30" s="106" t="s">
        <v>76</v>
      </c>
      <c r="C30" s="101">
        <v>10.506</v>
      </c>
      <c r="D30" s="102">
        <v>10.254</v>
      </c>
      <c r="E30" s="102">
        <v>10.07</v>
      </c>
      <c r="F30" s="102">
        <v>9.8030000000000008</v>
      </c>
      <c r="G30" s="102">
        <v>9.6579999999999995</v>
      </c>
      <c r="H30" s="102">
        <v>9.6120000000000001</v>
      </c>
      <c r="I30" s="102">
        <v>9.7240000000000002</v>
      </c>
      <c r="J30" s="102">
        <v>9.8719999999999999</v>
      </c>
      <c r="K30" s="102">
        <v>10.06</v>
      </c>
      <c r="L30" s="102">
        <v>10.170999999999999</v>
      </c>
      <c r="M30" s="103">
        <v>10.316000000000001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0.48371235052134631</v>
      </c>
      <c r="R30" s="130">
        <f>_xll.qlBlackDeltaCalculatorStrikeFromDelta(_xll.qlBlackDeltaCalculator(,R$6,"Spot",$C$38,1,1,D30%*SQRT($P30)),R$7)</f>
        <v>0.59111162583250498</v>
      </c>
      <c r="S30" s="130">
        <f>_xll.qlBlackDeltaCalculatorStrikeFromDelta(_xll.qlBlackDeltaCalculator(,S$6,"Spot",$C$38,1,1,E30%*SQRT($P30)),S$7)</f>
        <v>0.67356129492759143</v>
      </c>
      <c r="T30" s="130">
        <f>_xll.qlBlackDeltaCalculatorStrikeFromDelta(_xll.qlBlackDeltaCalculator(,T$6,"Spot",$C$38,1,1,F30%*SQRT($P30)),T$7)</f>
        <v>0.81017311864654062</v>
      </c>
      <c r="U30" s="130">
        <f>_xll.qlBlackDeltaCalculatorStrikeFromDelta(_xll.qlBlackDeltaCalculator(,U$6,"Spot",$C$38,1,1,G30%*SQRT($P30)),U$7)</f>
        <v>0.93289787186461204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1.3575441972747269</v>
      </c>
      <c r="X30" s="130">
        <f>_xll.qlBlackDeltaCalculatorStrikeFromDelta(_xll.qlBlackDeltaCalculator(,X$6,"Spot",$C$38,1,1,J30%*SQRT($P30)),X$7)</f>
        <v>1.5760759149940908</v>
      </c>
      <c r="Y30" s="130">
        <f>_xll.qlBlackDeltaCalculatorStrikeFromDelta(_xll.qlBlackDeltaCalculator(,Y$6,"Spot",$C$38,1,1,K30%*SQRT($P30)),Y$7)</f>
        <v>1.9118761610830781</v>
      </c>
      <c r="Z30" s="130">
        <f>_xll.qlBlackDeltaCalculatorStrikeFromDelta(_xll.qlBlackDeltaCalculator(,Z$6,"Spot",$C$38,1,1,L30%*SQRT($P30)),Z$7)</f>
        <v>2.1844058276805809</v>
      </c>
      <c r="AA30" s="132">
        <f>_xll.qlBlackDeltaCalculatorStrikeFromDelta(_xll.qlBlackDeltaCalculator(,AA$6,"Spot",$C$38,1,1,M30%*SQRT($P30)),AA$7)</f>
        <v>2.6692743955325677</v>
      </c>
      <c r="AC30" s="141">
        <f>$C$38</f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obj_0020a#0001</v>
      </c>
      <c r="AI30" s="161">
        <f>_xll.qlSabrInterpolatedSmileSectionMaxError(AH30)</f>
        <v>1.146821341702256E-3</v>
      </c>
      <c r="AJ30" s="162">
        <f>_xll.qlSabrInterpolatedSmileSectionAlpha(AH30)</f>
        <v>9.4229303329099998E-2</v>
      </c>
      <c r="AK30" s="161">
        <f>_xll.qlSabrInterpolatedSmileSectionBeta(AH30)</f>
        <v>0.7</v>
      </c>
      <c r="AL30" s="163">
        <f>_xll.qlSabrInterpolatedSmileSectionRho(AH30)</f>
        <v>0.26049354479676667</v>
      </c>
      <c r="AM30" s="164">
        <f>_xll.qlSabrInterpolatedSmileSectionNu(AH30)</f>
        <v>9.1500508236738248E-2</v>
      </c>
      <c r="AN30" s="106" t="s">
        <v>76</v>
      </c>
      <c r="AU30" s="305">
        <f>T30</f>
        <v>0.81017311864654062</v>
      </c>
      <c r="AV30" s="276" t="str">
        <f>_xll.qlHestonModelHelper(,$B30,"TARGET",$C$38,Q30,C30/100,ValuationDate!$E$5,ValuationDate!$E$6,"RelativePriceError")</f>
        <v>obj_0020b#0001</v>
      </c>
      <c r="AW30" s="277" t="str">
        <f>_xll.qlHestonModelHelper(,$B30,"TARGET",$C$38,R30,D30/100,ValuationDate!$E$5,ValuationDate!$E$6,"RelativePriceError")</f>
        <v>obj_0020c#0001</v>
      </c>
      <c r="AX30" s="277" t="str">
        <f>_xll.qlHestonModelHelper(,$B30,"TARGET",$C$38,S30,E30/100,ValuationDate!$E$5,ValuationDate!$E$6,"RelativePriceError")</f>
        <v>obj_0020d#0001</v>
      </c>
      <c r="AY30" s="277" t="str">
        <f>_xll.qlHestonModelHelper(,$B30,"TARGET",$C$38,T30,F30/100,ValuationDate!$E$5,ValuationDate!$E$6,"RelativePriceError")</f>
        <v>obj_0020e#0001</v>
      </c>
      <c r="AZ30" s="277" t="str">
        <f>_xll.qlHestonModelHelper(,$B30,"TARGET",$C$38,U30,G30/100,ValuationDate!$E$5,ValuationDate!$E$6,"RelativePriceError")</f>
        <v>obj_0020f#0001</v>
      </c>
      <c r="BA30" s="277" t="str">
        <f>_xll.qlHestonModelHelper(,$B30,"TARGET",$C$38,V30,H30/100,ValuationDate!$E$5,ValuationDate!$E$6,"RelativePriceError")</f>
        <v>obj_00210#0001</v>
      </c>
      <c r="BB30" s="277" t="str">
        <f>_xll.qlHestonModelHelper(,$B30,"TARGET",$C$38,W30,I30/100,ValuationDate!$E$5,ValuationDate!$E$6,"RelativePriceError")</f>
        <v>obj_00211#0001</v>
      </c>
      <c r="BC30" s="277" t="str">
        <f>_xll.qlHestonModelHelper(,$B30,"TARGET",$C$38,X30,J30/100,ValuationDate!$E$5,ValuationDate!$E$6,"RelativePriceError")</f>
        <v>obj_00212#0001</v>
      </c>
      <c r="BD30" s="277" t="str">
        <f>_xll.qlHestonModelHelper(,$B30,"TARGET",$C$38,Y30,K30/100,ValuationDate!$E$5,ValuationDate!$E$6,"RelativePriceError")</f>
        <v>obj_00213#0001</v>
      </c>
      <c r="BE30" s="277" t="str">
        <f>_xll.qlHestonModelHelper(,$B30,"TARGET",$C$38,Z30,L30/100,ValuationDate!$E$5,ValuationDate!$E$6,"RelativePriceError")</f>
        <v>obj_00214#0001</v>
      </c>
      <c r="BF30" s="278" t="str">
        <f>_xll.qlHestonModelHelper(,$B30,"TARGET",$C$38,AA30,M30/100,ValuationDate!$E$5,ValuationDate!$E$6,"RelativePriceError")</f>
        <v>obj_00215#0001</v>
      </c>
    </row>
    <row r="32" spans="2:58">
      <c r="B32" s="108" t="s">
        <v>92</v>
      </c>
      <c r="C32" s="149" t="str">
        <f>_xll.qlSmiledSurface(,AH8:AH21,C3,"NullCalendar","Following","Act/365 (Fixed)")</f>
        <v>obj_00216#0001</v>
      </c>
    </row>
    <row r="35" spans="1:16">
      <c r="A35" s="108" t="s">
        <v>158</v>
      </c>
    </row>
    <row r="36" spans="1:16">
      <c r="A36" s="108"/>
    </row>
    <row r="37" spans="1:16" ht="14.4">
      <c r="B37" s="245" t="s">
        <v>159</v>
      </c>
      <c r="C37" s="246" t="str">
        <f>_xll.qlHestonProcess(,ValuationDate!E5,ValuationDate!E6,C38,C39,C40,C41,C42,C43)</f>
        <v>obj_00217#0001</v>
      </c>
    </row>
    <row r="38" spans="1:16" ht="14.4">
      <c r="B38" s="247" t="s">
        <v>160</v>
      </c>
      <c r="C38" s="248">
        <v>1</v>
      </c>
    </row>
    <row r="39" spans="1:16" ht="14.4">
      <c r="B39" s="249" t="s">
        <v>161</v>
      </c>
      <c r="C39" s="250">
        <v>0.15</v>
      </c>
    </row>
    <row r="40" spans="1:16" ht="14.4">
      <c r="B40" s="249" t="s">
        <v>116</v>
      </c>
      <c r="C40" s="250">
        <v>1.5</v>
      </c>
    </row>
    <row r="41" spans="1:16" ht="14.4">
      <c r="B41" s="249" t="s">
        <v>162</v>
      </c>
      <c r="C41" s="250">
        <v>0.15</v>
      </c>
    </row>
    <row r="42" spans="1:16" ht="14.4">
      <c r="B42" s="249" t="s">
        <v>163</v>
      </c>
      <c r="C42" s="250">
        <v>0.01</v>
      </c>
    </row>
    <row r="43" spans="1:16" ht="14.4">
      <c r="B43" s="251" t="s">
        <v>164</v>
      </c>
      <c r="C43" s="252">
        <v>0</v>
      </c>
    </row>
    <row r="44" spans="1:16">
      <c r="B44" s="253"/>
      <c r="C44" s="253"/>
    </row>
    <row r="45" spans="1:16" ht="14.4">
      <c r="B45" s="245" t="s">
        <v>165</v>
      </c>
      <c r="C45" s="246" t="str">
        <f>_xll.qlHestonModel(,C37)</f>
        <v>obj_00218#0001</v>
      </c>
    </row>
    <row r="48" spans="1:16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</row>
    <row r="49" spans="1:16" ht="14.4">
      <c r="A49" s="279"/>
      <c r="B49" s="280" t="s">
        <v>170</v>
      </c>
      <c r="C49" s="281" t="str">
        <f>_xll.qlEndCriteria(,C50,C51,C52,C53,C54)</f>
        <v>obj_00219#0001</v>
      </c>
      <c r="D49" s="279"/>
      <c r="E49" s="280" t="s">
        <v>171</v>
      </c>
      <c r="F49" s="281" t="str">
        <f>_xll.qlEndCriteria(,F50,F51,F52,F53,F54)</f>
        <v>obj_0021a#0001</v>
      </c>
      <c r="G49" s="279"/>
      <c r="H49" s="280" t="s">
        <v>172</v>
      </c>
      <c r="I49" s="281" t="str">
        <f>_xll.qlArmijoLineSearch()</f>
        <v>obj_0021b#0001</v>
      </c>
      <c r="J49" s="279"/>
      <c r="K49" s="280" t="s">
        <v>173</v>
      </c>
      <c r="L49" s="281" t="str">
        <f>_xll.qlConjugateGradient(,L50)</f>
        <v>obj_0021c#0001</v>
      </c>
      <c r="M49" s="279"/>
      <c r="N49" s="279"/>
      <c r="O49" s="279"/>
      <c r="P49" s="279"/>
    </row>
    <row r="50" spans="1:16" ht="14.4">
      <c r="A50" s="279"/>
      <c r="B50" s="282" t="s">
        <v>174</v>
      </c>
      <c r="C50" s="283">
        <v>10000</v>
      </c>
      <c r="D50" s="279"/>
      <c r="E50" s="282" t="s">
        <v>174</v>
      </c>
      <c r="F50" s="283">
        <v>200000</v>
      </c>
      <c r="G50" s="279"/>
      <c r="H50" s="282" t="s">
        <v>175</v>
      </c>
      <c r="I50" s="283"/>
      <c r="J50" s="279"/>
      <c r="K50" s="280" t="s">
        <v>172</v>
      </c>
      <c r="L50" s="284" t="str">
        <f>I49</f>
        <v>obj_0021b#0001</v>
      </c>
      <c r="M50" s="279"/>
      <c r="N50" s="279"/>
      <c r="O50" s="279"/>
      <c r="P50" s="279"/>
    </row>
    <row r="51" spans="1:16" ht="14.4">
      <c r="A51" s="279"/>
      <c r="B51" s="285" t="s">
        <v>176</v>
      </c>
      <c r="C51" s="286">
        <v>5000</v>
      </c>
      <c r="D51" s="279"/>
      <c r="E51" s="285" t="s">
        <v>176</v>
      </c>
      <c r="F51" s="286">
        <v>10000</v>
      </c>
      <c r="G51" s="279"/>
      <c r="H51" s="285" t="s">
        <v>177</v>
      </c>
      <c r="I51" s="286"/>
      <c r="J51" s="279"/>
      <c r="K51" s="279"/>
      <c r="L51" s="279"/>
      <c r="M51" s="279"/>
      <c r="N51" s="279"/>
      <c r="O51" s="279"/>
      <c r="P51" s="279"/>
    </row>
    <row r="52" spans="1:16" ht="14.4">
      <c r="A52" s="279"/>
      <c r="B52" s="282" t="s">
        <v>178</v>
      </c>
      <c r="C52" s="283">
        <v>1E-8</v>
      </c>
      <c r="D52" s="279"/>
      <c r="E52" s="282" t="s">
        <v>178</v>
      </c>
      <c r="F52" s="283">
        <v>1E-8</v>
      </c>
      <c r="G52" s="279"/>
      <c r="H52" s="287" t="s">
        <v>179</v>
      </c>
      <c r="I52" s="288"/>
      <c r="J52" s="279"/>
      <c r="K52" s="280" t="s">
        <v>180</v>
      </c>
      <c r="L52" s="281" t="str">
        <f>_xll.qlLevenbergMarquardt()</f>
        <v>obj_0021d#0001</v>
      </c>
      <c r="M52" s="279"/>
      <c r="N52" s="279"/>
      <c r="O52" s="282" t="s">
        <v>201</v>
      </c>
    </row>
    <row r="53" spans="1:16" ht="14.4">
      <c r="A53" s="279"/>
      <c r="B53" s="285" t="s">
        <v>181</v>
      </c>
      <c r="C53" s="286">
        <v>1E-8</v>
      </c>
      <c r="D53" s="279"/>
      <c r="E53" s="285" t="s">
        <v>181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obj_00072#0001</v>
      </c>
    </row>
    <row r="54" spans="1:16" ht="14.4">
      <c r="A54" s="279"/>
      <c r="B54" s="282" t="s">
        <v>182</v>
      </c>
      <c r="C54" s="283">
        <v>1E-8</v>
      </c>
      <c r="D54" s="279"/>
      <c r="E54" s="282" t="s">
        <v>182</v>
      </c>
      <c r="F54" s="283">
        <v>1E-8</v>
      </c>
      <c r="G54" s="279"/>
      <c r="H54" s="282" t="s">
        <v>183</v>
      </c>
      <c r="I54" s="289" t="str">
        <f>_xll.qlSimulatedAnnealing(,I55,I56,I57,I58)</f>
        <v>obj_0021e#0001</v>
      </c>
      <c r="J54" s="279"/>
      <c r="K54" s="279"/>
      <c r="L54" s="279"/>
      <c r="M54" s="279"/>
      <c r="N54" s="279"/>
      <c r="O54" s="286" t="str">
        <f>BA19</f>
        <v>obj_00113#0001</v>
      </c>
    </row>
    <row r="55" spans="1:16" ht="14.4">
      <c r="A55" s="279"/>
      <c r="B55" s="279"/>
      <c r="C55" s="279"/>
      <c r="D55" s="279"/>
      <c r="E55" s="279"/>
      <c r="F55" s="279"/>
      <c r="G55" s="279"/>
      <c r="H55" s="290" t="s">
        <v>184</v>
      </c>
      <c r="I55" s="291">
        <v>1</v>
      </c>
      <c r="J55" s="279"/>
      <c r="K55" s="279"/>
      <c r="L55" s="279"/>
      <c r="M55" s="279"/>
      <c r="N55" s="279"/>
      <c r="O55" s="286" t="str">
        <f>AW19</f>
        <v>obj_0010f#0001</v>
      </c>
    </row>
    <row r="56" spans="1:16" ht="14.4">
      <c r="A56" s="279"/>
      <c r="B56" s="279"/>
      <c r="C56" s="279"/>
      <c r="D56" s="279"/>
      <c r="E56" s="279"/>
      <c r="F56" s="279"/>
      <c r="G56" s="279"/>
      <c r="H56" s="292" t="s">
        <v>185</v>
      </c>
      <c r="I56" s="293">
        <v>2</v>
      </c>
      <c r="J56" s="279"/>
      <c r="K56" s="279"/>
      <c r="L56" s="279"/>
      <c r="M56" s="279"/>
      <c r="N56" s="279"/>
      <c r="O56" s="286" t="str">
        <f>BE19</f>
        <v>obj_00117#0001</v>
      </c>
    </row>
    <row r="57" spans="1:16" ht="14.4">
      <c r="A57" s="279"/>
      <c r="B57" s="279"/>
      <c r="C57" s="279"/>
      <c r="D57" s="279"/>
      <c r="E57" s="279"/>
      <c r="F57" s="279"/>
      <c r="G57" s="279"/>
      <c r="H57" s="292" t="s">
        <v>175</v>
      </c>
      <c r="I57" s="293">
        <v>0.2</v>
      </c>
      <c r="J57" s="279"/>
      <c r="K57" s="279"/>
      <c r="L57" s="279"/>
      <c r="M57" s="279"/>
      <c r="N57" s="279"/>
      <c r="O57" s="288" t="str">
        <f>BA27</f>
        <v>obj_001cb#0001</v>
      </c>
    </row>
    <row r="58" spans="1:16" ht="14.4">
      <c r="A58" s="279"/>
      <c r="B58" s="279"/>
      <c r="C58" s="279"/>
      <c r="D58" s="279"/>
      <c r="E58" s="279"/>
      <c r="F58" s="279"/>
      <c r="G58" s="279"/>
      <c r="H58" s="294" t="s">
        <v>186</v>
      </c>
      <c r="I58" s="295">
        <v>100</v>
      </c>
      <c r="J58" s="279"/>
      <c r="K58" s="279"/>
      <c r="L58" s="279"/>
      <c r="M58" s="279"/>
      <c r="N58" s="279"/>
      <c r="O58" s="279"/>
      <c r="P58" s="279"/>
    </row>
    <row r="59" spans="1:16" ht="14.4">
      <c r="A59" s="279"/>
      <c r="B59" s="282" t="s">
        <v>187</v>
      </c>
      <c r="C59" s="296" t="b">
        <v>1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</row>
    <row r="60" spans="1:16" ht="14.4">
      <c r="A60" s="279"/>
      <c r="B60" s="290" t="s">
        <v>188</v>
      </c>
      <c r="C60" s="283" t="str">
        <f>C45</f>
        <v>obj_00218#0001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</row>
    <row r="61" spans="1:16" ht="14.4">
      <c r="A61" s="279"/>
      <c r="B61" s="292" t="s">
        <v>189</v>
      </c>
      <c r="C61" s="286" t="s">
        <v>190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</row>
    <row r="62" spans="1:16" ht="14.4">
      <c r="A62" s="279"/>
      <c r="B62" s="292" t="s">
        <v>191</v>
      </c>
      <c r="C62" s="286" t="str">
        <f>I54</f>
        <v>obj_0021e#0001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</row>
    <row r="63" spans="1:16" ht="14.4">
      <c r="A63" s="279"/>
      <c r="B63" s="292" t="s">
        <v>192</v>
      </c>
      <c r="C63" s="286" t="str">
        <f>C49</f>
        <v>obj_00219#0001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</row>
    <row r="64" spans="1:16" ht="14.4">
      <c r="A64" s="279"/>
      <c r="B64" s="292" t="s">
        <v>193</v>
      </c>
      <c r="C64" s="286" t="s">
        <v>190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</row>
    <row r="65" spans="1:16" ht="14.4">
      <c r="A65" s="279"/>
      <c r="B65" s="292" t="s">
        <v>194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</row>
    <row r="66" spans="1:16" ht="14.4">
      <c r="A66" s="279"/>
      <c r="B66" s="294" t="s">
        <v>195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</row>
    <row r="67" spans="1:16" ht="14.4">
      <c r="A67" s="279"/>
      <c r="B67" s="282" t="s">
        <v>81</v>
      </c>
      <c r="C67" s="296" t="b">
        <f>IF(C59,_xll.qlHestonModelCalibrate(C60,O53:O57,C62,C63,,C71:C75,C65,C66),FALSE)</f>
        <v>1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</row>
    <row r="68" spans="1:16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</row>
    <row r="69" spans="1:16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</row>
    <row r="70" spans="1:16" ht="14.4">
      <c r="A70" s="279"/>
      <c r="B70" s="279"/>
      <c r="C70" s="282" t="s">
        <v>196</v>
      </c>
      <c r="D70" s="282" t="s">
        <v>197</v>
      </c>
      <c r="E70" s="282" t="s">
        <v>198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</row>
    <row r="71" spans="1:16" ht="14.4">
      <c r="A71" s="279"/>
      <c r="B71" s="290" t="s">
        <v>162</v>
      </c>
      <c r="C71" s="283" t="b">
        <v>0</v>
      </c>
      <c r="D71" s="297">
        <f>C41</f>
        <v>0.15</v>
      </c>
      <c r="E71" s="363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</row>
    <row r="72" spans="1:16" ht="14.4">
      <c r="A72" s="279"/>
      <c r="B72" s="292" t="s">
        <v>199</v>
      </c>
      <c r="C72" s="286" t="b">
        <v>0</v>
      </c>
      <c r="D72" s="299">
        <f>C40</f>
        <v>1.5</v>
      </c>
      <c r="E72" s="362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</row>
    <row r="73" spans="1:16" ht="14.4">
      <c r="A73" s="279"/>
      <c r="B73" s="292" t="s">
        <v>163</v>
      </c>
      <c r="C73" s="286" t="b">
        <v>0</v>
      </c>
      <c r="D73" s="299">
        <f>C42</f>
        <v>0.01</v>
      </c>
      <c r="E73" s="362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</row>
    <row r="74" spans="1:16" ht="14.4">
      <c r="A74" s="279"/>
      <c r="B74" s="292" t="s">
        <v>200</v>
      </c>
      <c r="C74" s="286" t="b">
        <v>1</v>
      </c>
      <c r="D74" s="299">
        <f>C43</f>
        <v>0</v>
      </c>
      <c r="E74" s="362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</row>
    <row r="75" spans="1:16" ht="14.4">
      <c r="A75" s="279"/>
      <c r="B75" s="294" t="s">
        <v>161</v>
      </c>
      <c r="C75" s="288" t="b">
        <v>0</v>
      </c>
      <c r="D75" s="301">
        <f>C39</f>
        <v>0.15</v>
      </c>
      <c r="E75" s="364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</row>
    <row r="78" spans="1:16">
      <c r="A78" s="108" t="s">
        <v>202</v>
      </c>
    </row>
    <row r="80" spans="1:16" ht="14.4">
      <c r="B80" s="290" t="s">
        <v>203</v>
      </c>
      <c r="C80" s="291" t="str">
        <f>_xll.qlLocalVolTermStructure(,C32,ValuationDate!E5,ValuationDate!E6,C38,0.001)</f>
        <v>obj_0021f#0001</v>
      </c>
    </row>
    <row r="81" spans="2:4" ht="14.4">
      <c r="B81" s="292" t="s">
        <v>204</v>
      </c>
      <c r="C81" s="293" t="str">
        <f>C60</f>
        <v>obj_00218#0001</v>
      </c>
    </row>
    <row r="82" spans="2:4" ht="14.4">
      <c r="B82" s="292" t="s">
        <v>205</v>
      </c>
      <c r="C82" s="306">
        <f>O24</f>
        <v>44844</v>
      </c>
    </row>
    <row r="83" spans="2:4" ht="14.4">
      <c r="B83" s="292" t="s">
        <v>206</v>
      </c>
      <c r="C83" s="307">
        <v>100</v>
      </c>
    </row>
    <row r="84" spans="2:4" ht="14.4">
      <c r="B84" s="292" t="s">
        <v>207</v>
      </c>
      <c r="C84" s="307">
        <v>100</v>
      </c>
    </row>
    <row r="85" spans="2:4" ht="14.4">
      <c r="B85" s="292" t="s">
        <v>208</v>
      </c>
      <c r="C85" s="307">
        <v>20000</v>
      </c>
    </row>
    <row r="86" spans="2:4" ht="14.4">
      <c r="B86" s="292" t="s">
        <v>209</v>
      </c>
      <c r="C86" s="307" t="b">
        <f>C67</f>
        <v>1</v>
      </c>
    </row>
    <row r="87" spans="2:4" ht="14.4">
      <c r="B87" s="294" t="s">
        <v>209</v>
      </c>
      <c r="C87" s="308"/>
    </row>
    <row r="88" spans="2:4" ht="14.4">
      <c r="B88" s="282" t="s">
        <v>210</v>
      </c>
      <c r="C88" s="296" t="str">
        <f>_xll.qlHestonSLVMCModel(,C80,C81,C82,C83,C84,C85,,,C86:C86)</f>
        <v>obj_00220#0001</v>
      </c>
    </row>
    <row r="89" spans="2:4">
      <c r="B89" s="279"/>
      <c r="C89" s="279"/>
    </row>
    <row r="90" spans="2:4" ht="14.4">
      <c r="B90" s="280" t="s">
        <v>211</v>
      </c>
      <c r="C90" s="281" t="e">
        <f>_xll.qlHestonSLVMCModelLeverageFunction(,C88,,C86)</f>
        <v>#NUM!</v>
      </c>
      <c r="D90" t="str">
        <f ca="1">_xll.ohRangeRetrieveError(C90)</f>
        <v>qlHestonSLVMCModelLeverageFunction - bad allocation</v>
      </c>
    </row>
    <row r="93" spans="2:4">
      <c r="B93" s="309" t="s">
        <v>212</v>
      </c>
      <c r="C93" s="310" t="str">
        <f>_xll.qlHestonProcess(,ValuationDate!E5,ValuationDate!E6,C38,E75,E72,E71,E73,E74)</f>
        <v>obj_00222#0001</v>
      </c>
    </row>
    <row r="94" spans="2:4">
      <c r="B94" s="311" t="s">
        <v>213</v>
      </c>
      <c r="C94" s="312" t="e">
        <f>C90</f>
        <v>#NUM!</v>
      </c>
    </row>
    <row r="95" spans="2:4" ht="14.4">
      <c r="B95" s="280" t="s">
        <v>214</v>
      </c>
      <c r="C95" s="313" t="e">
        <f>_xll.qlHestonSLVProcess(,C93,C94)</f>
        <v>#VALUE!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9"/>
  <sheetViews>
    <sheetView showGridLines="0" topLeftCell="A56" zoomScale="70" zoomScaleNormal="70" workbookViewId="0">
      <selection activeCell="D102" sqref="D102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5">
        <f>_xll.qlSettingsEvaluationDate()</f>
        <v>43018</v>
      </c>
      <c r="D3" s="365"/>
      <c r="V3" s="92"/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169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2:58">
      <c r="B8" s="104" t="s">
        <v>55</v>
      </c>
      <c r="C8" s="95">
        <v>10.956</v>
      </c>
      <c r="D8" s="96">
        <v>10.685</v>
      </c>
      <c r="E8" s="96">
        <v>10.44</v>
      </c>
      <c r="F8" s="96">
        <v>10.26</v>
      </c>
      <c r="G8" s="96">
        <v>10.182</v>
      </c>
      <c r="H8" s="96">
        <v>10.205</v>
      </c>
      <c r="I8" s="96">
        <v>10.327</v>
      </c>
      <c r="J8" s="96">
        <v>10.5</v>
      </c>
      <c r="K8" s="96">
        <v>10.78</v>
      </c>
      <c r="L8" s="96">
        <v>11.105</v>
      </c>
      <c r="M8" s="97">
        <v>11.468999999999999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0.99062800543374674</v>
      </c>
      <c r="R8" s="122">
        <f>_xll.qlBlackDeltaCalculatorStrikeFromDelta(_xll.qlBlackDeltaCalculator(,R$6,"Spot",$C$38,1,1,D8%*SQRT($P8)),R$7)</f>
        <v>0.99287371103082611</v>
      </c>
      <c r="S8" s="122">
        <f>_xll.qlBlackDeltaCalculatorStrikeFromDelta(_xll.qlBlackDeltaCalculator(,S$6,"Spot",$C$38,1,1,E8%*SQRT($P8)),S$7)</f>
        <v>0.9943672168964921</v>
      </c>
      <c r="T8" s="122">
        <f>_xll.qlBlackDeltaCalculatorStrikeFromDelta(_xll.qlBlackDeltaCalculator(,T$6,"Spot",$C$38,1,1,F8%*SQRT($P8)),T$7)</f>
        <v>0.9963986883865259</v>
      </c>
      <c r="U8" s="122">
        <f>_xll.qlBlackDeltaCalculatorStrikeFromDelta(_xll.qlBlackDeltaCalculator(,U$6,"Spot",$C$38,1,1,G8%*SQRT($P8)),U$7)</f>
        <v>0.99796271354680033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1.0020996210969677</v>
      </c>
      <c r="X8" s="122">
        <f>_xll.qlBlackDeltaCalculatorStrikeFromDelta(_xll.qlBlackDeltaCalculator(,X$6,"Spot",$C$38,1,1,J8%*SQRT($P8)),X$7)</f>
        <v>1.0037290009710598</v>
      </c>
      <c r="Y8" s="122">
        <f>_xll.qlBlackDeltaCalculatorStrikeFromDelta(_xll.qlBlackDeltaCalculator(,Y$6,"Spot",$C$38,1,1,K8%*SQRT($P8)),Y$7)</f>
        <v>1.0058812315428802</v>
      </c>
      <c r="Z8" s="122">
        <f>_xll.qlBlackDeltaCalculatorStrikeFromDelta(_xll.qlBlackDeltaCalculator(,Z$6,"Spot",$C$38,1,1,L8%*SQRT($P8)),Z$7)</f>
        <v>1.0074940095382097</v>
      </c>
      <c r="AA8" s="124">
        <f>_xll.qlBlackDeltaCalculatorStrikeFromDelta(_xll.qlBlackDeltaCalculator(,AA$6,"Spot",$C$38,1,1,M8%*SQRT($P8)),AA$7)</f>
        <v>1.0099414109814295</v>
      </c>
      <c r="AC8" s="139">
        <f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obj_0022f#0001</v>
      </c>
      <c r="AI8" s="151">
        <f>_xll.qlSabrInterpolatedSmileSectionMaxError(AH8)</f>
        <v>6.1586313922556979E-4</v>
      </c>
      <c r="AJ8" s="152">
        <f>_xll.qlSabrInterpolatedSmileSectionAlpha(AH8)</f>
        <v>0.10024812376727306</v>
      </c>
      <c r="AK8" s="151">
        <f>_xll.qlSabrInterpolatedSmileSectionBeta(AH8)</f>
        <v>0.7</v>
      </c>
      <c r="AL8" s="153">
        <f>_xll.qlSabrInterpolatedSmileSectionRho(AH8)</f>
        <v>6.9587705209213188E-2</v>
      </c>
      <c r="AM8" s="154">
        <f>_xll.qlSabrInterpolatedSmileSectionNu(AH8)</f>
        <v>8.8802968130702684</v>
      </c>
      <c r="AN8" s="104" t="s">
        <v>55</v>
      </c>
      <c r="AU8" s="303">
        <f>T8</f>
        <v>0.9963986883865259</v>
      </c>
      <c r="AV8" s="270" t="str">
        <f>_xll.qlHestonModelHelper(,$B8,"TARGET",$C$38,Q8,C8/100,ValuationDate!$E$5,ValuationDate!$E$6,"RelativePriceError")</f>
        <v>obj_00230#0001</v>
      </c>
      <c r="AW8" s="271" t="str">
        <f>_xll.qlHestonModelHelper(,$B8,"TARGET",$C$38,R8,D8/100,ValuationDate!$E$5,ValuationDate!$E$6,"RelativePriceError")</f>
        <v>obj_00231#0001</v>
      </c>
      <c r="AX8" s="271" t="str">
        <f>_xll.qlHestonModelHelper(,$B8,"TARGET",$C$38,S8,E8/100,ValuationDate!$E$5,ValuationDate!$E$6,"RelativePriceError")</f>
        <v>obj_00232#0001</v>
      </c>
      <c r="AY8" s="271" t="str">
        <f>_xll.qlHestonModelHelper(,$B8,"TARGET",$C$38,T8,F8/100,ValuationDate!$E$5,ValuationDate!$E$6,"RelativePriceError")</f>
        <v>obj_00233#0001</v>
      </c>
      <c r="AZ8" s="271" t="str">
        <f>_xll.qlHestonModelHelper(,$B8,"TARGET",$C$38,U8,G8/100,ValuationDate!$E$5,ValuationDate!$E$6,"RelativePriceError")</f>
        <v>obj_00234#0001</v>
      </c>
      <c r="BA8" s="271" t="str">
        <f>_xll.qlHestonModelHelper(,$B8,"TARGET",$C$38,V8,H8/100,ValuationDate!$E$5,ValuationDate!$E$6,"RelativePriceError")</f>
        <v>obj_00235#0001</v>
      </c>
      <c r="BB8" s="271" t="str">
        <f>_xll.qlHestonModelHelper(,$B8,"TARGET",$C$38,W8,I8/100,ValuationDate!$E$5,ValuationDate!$E$6,"RelativePriceError")</f>
        <v>obj_00236#0001</v>
      </c>
      <c r="BC8" s="271" t="str">
        <f>_xll.qlHestonModelHelper(,$B8,"TARGET",$C$38,X8,J8/100,ValuationDate!$E$5,ValuationDate!$E$6,"RelativePriceError")</f>
        <v>obj_00237#0001</v>
      </c>
      <c r="BD8" s="271" t="str">
        <f>_xll.qlHestonModelHelper(,$B8,"TARGET",$C$38,Y8,K8/100,ValuationDate!$E$5,ValuationDate!$E$6,"RelativePriceError")</f>
        <v>obj_00238#0001</v>
      </c>
      <c r="BE8" s="271" t="str">
        <f>_xll.qlHestonModelHelper(,$B8,"TARGET",$C$38,Z8,L8/100,ValuationDate!$E$5,ValuationDate!$E$6,"RelativePriceError")</f>
        <v>obj_00239#0001</v>
      </c>
      <c r="BF8" s="272" t="str">
        <f>_xll.qlHestonModelHelper(,$B8,"TARGET",$C$38,AA8,M8/100,ValuationDate!$E$5,ValuationDate!$E$6,"RelativePriceError")</f>
        <v>obj_0023a#0001</v>
      </c>
    </row>
    <row r="9" spans="2:58">
      <c r="B9" s="105" t="s">
        <v>56</v>
      </c>
      <c r="C9" s="98">
        <v>9.0909999999999993</v>
      </c>
      <c r="D9" s="99">
        <v>8.8699999999999992</v>
      </c>
      <c r="E9" s="99">
        <v>8.7100000000000009</v>
      </c>
      <c r="F9" s="99">
        <v>8.5749999999999993</v>
      </c>
      <c r="G9" s="99">
        <v>8.4849999999999994</v>
      </c>
      <c r="H9" s="99">
        <v>8.4629999999999992</v>
      </c>
      <c r="I9" s="99">
        <v>8.5649999999999995</v>
      </c>
      <c r="J9" s="99">
        <v>8.7149999999999999</v>
      </c>
      <c r="K9" s="99">
        <v>8.9</v>
      </c>
      <c r="L9" s="99">
        <v>9.1449999999999996</v>
      </c>
      <c r="M9" s="100">
        <v>9.4250000000000007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0.97958241069527108</v>
      </c>
      <c r="R9" s="126">
        <f>_xll.qlBlackDeltaCalculatorStrikeFromDelta(_xll.qlBlackDeltaCalculator(,R$6,"Spot",$C$38,1,1,D9%*SQRT($P9)),R$7)</f>
        <v>0.98445544063956936</v>
      </c>
      <c r="S9" s="126">
        <f>_xll.qlBlackDeltaCalculatorStrikeFromDelta(_xll.qlBlackDeltaCalculator(,S$6,"Spot",$C$38,1,1,E9%*SQRT($P9)),S$7)</f>
        <v>0.98764816397061517</v>
      </c>
      <c r="T9" s="126">
        <f>_xll.qlBlackDeltaCalculatorStrikeFromDelta(_xll.qlBlackDeltaCalculator(,T$6,"Spot",$C$38,1,1,F9%*SQRT($P9)),T$7)</f>
        <v>0.99209231742712745</v>
      </c>
      <c r="U9" s="126">
        <f>_xll.qlBlackDeltaCalculatorStrikeFromDelta(_xll.qlBlackDeltaCalculator(,U$6,"Spot",$C$38,1,1,G9%*SQRT($P9)),U$7)</f>
        <v>0.99555127334694016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1.0046515063578556</v>
      </c>
      <c r="X9" s="126">
        <f>_xll.qlBlackDeltaCalculatorStrikeFromDelta(_xll.qlBlackDeltaCalculator(,X$6,"Spot",$C$38,1,1,J9%*SQRT($P9)),X$7)</f>
        <v>1.0082470432583086</v>
      </c>
      <c r="Y9" s="126">
        <f>_xll.qlBlackDeltaCalculatorStrikeFromDelta(_xll.qlBlackDeltaCalculator(,Y$6,"Spot",$C$38,1,1,K9%*SQRT($P9)),Y$7)</f>
        <v>1.012933081139743</v>
      </c>
      <c r="Z9" s="126">
        <f>_xll.qlBlackDeltaCalculatorStrikeFromDelta(_xll.qlBlackDeltaCalculator(,Z$6,"Spot",$C$38,1,1,L9%*SQRT($P9)),Z$7)</f>
        <v>1.016444078184864</v>
      </c>
      <c r="AA9" s="128">
        <f>_xll.qlBlackDeltaCalculatorStrikeFromDelta(_xll.qlBlackDeltaCalculator(,AA$6,"Spot",$C$38,1,1,M9%*SQRT($P9)),AA$7)</f>
        <v>1.0217881184073685</v>
      </c>
      <c r="AC9" s="140">
        <f>$C$38</f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obj_00246#0001</v>
      </c>
      <c r="AI9" s="156">
        <f>_xll.qlSabrInterpolatedSmileSectionMaxError(AH9)</f>
        <v>3.946826581932017E-4</v>
      </c>
      <c r="AJ9" s="157">
        <f>_xll.qlSabrInterpolatedSmileSectionAlpha(AH9)</f>
        <v>8.3481544337430671E-2</v>
      </c>
      <c r="AK9" s="156">
        <f>_xll.qlSabrInterpolatedSmileSectionBeta(AH9)</f>
        <v>0.7</v>
      </c>
      <c r="AL9" s="158">
        <f>_xll.qlSabrInterpolatedSmileSectionRho(AH9)</f>
        <v>5.7462135706581555E-2</v>
      </c>
      <c r="AM9" s="159">
        <f>_xll.qlSabrInterpolatedSmileSectionNu(AH9)</f>
        <v>3.2350602496495209</v>
      </c>
      <c r="AN9" s="105" t="s">
        <v>56</v>
      </c>
      <c r="AU9" s="304">
        <f>T9</f>
        <v>0.99209231742712745</v>
      </c>
      <c r="AV9" s="273" t="str">
        <f>_xll.qlHestonModelHelper(,$B9,"TARGET",$C$38,Q9,C9/100,ValuationDate!$E$5,ValuationDate!$E$6,"RelativePriceError")</f>
        <v>obj_00247#0001</v>
      </c>
      <c r="AW9" s="274" t="str">
        <f>_xll.qlHestonModelHelper(,$B9,"TARGET",$C$38,R9,D9/100,ValuationDate!$E$5,ValuationDate!$E$6,"RelativePriceError")</f>
        <v>obj_00248#0001</v>
      </c>
      <c r="AX9" s="274" t="str">
        <f>_xll.qlHestonModelHelper(,$B9,"TARGET",$C$38,S9,E9/100,ValuationDate!$E$5,ValuationDate!$E$6,"RelativePriceError")</f>
        <v>obj_00249#0001</v>
      </c>
      <c r="AY9" s="274" t="str">
        <f>_xll.qlHestonModelHelper(,$B9,"TARGET",$C$38,T9,F9/100,ValuationDate!$E$5,ValuationDate!$E$6,"RelativePriceError")</f>
        <v>obj_0024a#0001</v>
      </c>
      <c r="AZ9" s="274" t="str">
        <f>_xll.qlHestonModelHelper(,$B9,"TARGET",$C$38,U9,G9/100,ValuationDate!$E$5,ValuationDate!$E$6,"RelativePriceError")</f>
        <v>obj_0024b#0001</v>
      </c>
      <c r="BA9" s="274" t="str">
        <f>_xll.qlHestonModelHelper(,$B9,"TARGET",$C$38,V9,H9/100,ValuationDate!$E$5,ValuationDate!$E$6,"RelativePriceError")</f>
        <v>obj_0024c#0001</v>
      </c>
      <c r="BB9" s="274" t="str">
        <f>_xll.qlHestonModelHelper(,$B9,"TARGET",$C$38,W9,I9/100,ValuationDate!$E$5,ValuationDate!$E$6,"RelativePriceError")</f>
        <v>obj_0024d#0001</v>
      </c>
      <c r="BC9" s="274" t="str">
        <f>_xll.qlHestonModelHelper(,$B9,"TARGET",$C$38,X9,J9/100,ValuationDate!$E$5,ValuationDate!$E$6,"RelativePriceError")</f>
        <v>obj_0024e#0001</v>
      </c>
      <c r="BD9" s="274" t="str">
        <f>_xll.qlHestonModelHelper(,$B9,"TARGET",$C$38,Y9,K9/100,ValuationDate!$E$5,ValuationDate!$E$6,"RelativePriceError")</f>
        <v>obj_0024f#0001</v>
      </c>
      <c r="BE9" s="274" t="str">
        <f>_xll.qlHestonModelHelper(,$B9,"TARGET",$C$38,Z9,L9/100,ValuationDate!$E$5,ValuationDate!$E$6,"RelativePriceError")</f>
        <v>obj_00250#0001</v>
      </c>
      <c r="BF9" s="275" t="str">
        <f>_xll.qlHestonModelHelper(,$B9,"TARGET",$C$38,AA9,M9/100,ValuationDate!$E$5,ValuationDate!$E$6,"RelativePriceError")</f>
        <v>obj_00251#0001</v>
      </c>
    </row>
    <row r="10" spans="2:58">
      <c r="B10" s="105" t="s">
        <v>57</v>
      </c>
      <c r="C10" s="98">
        <v>10.086</v>
      </c>
      <c r="D10" s="99">
        <v>9.8360000000000003</v>
      </c>
      <c r="E10" s="99">
        <v>9.65</v>
      </c>
      <c r="F10" s="99">
        <v>9.4789999999999992</v>
      </c>
      <c r="G10" s="99">
        <v>9.3640000000000008</v>
      </c>
      <c r="H10" s="99">
        <v>9.3149999999999995</v>
      </c>
      <c r="I10" s="99">
        <v>9.391</v>
      </c>
      <c r="J10" s="99">
        <v>9.5210000000000008</v>
      </c>
      <c r="K10" s="99">
        <v>9.69</v>
      </c>
      <c r="L10" s="99">
        <v>9.9090000000000007</v>
      </c>
      <c r="M10" s="100">
        <v>10.170999999999999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0.9682199845120566</v>
      </c>
      <c r="R10" s="126">
        <f>_xll.qlBlackDeltaCalculatorStrikeFromDelta(_xll.qlBlackDeltaCalculator(,R$6,"Spot",$C$38,1,1,D10%*SQRT($P10)),R$7)</f>
        <v>0.9757960513338656</v>
      </c>
      <c r="S10" s="126">
        <f>_xll.qlBlackDeltaCalculatorStrikeFromDelta(_xll.qlBlackDeltaCalculator(,S$6,"Spot",$C$38,1,1,E10%*SQRT($P10)),S$7)</f>
        <v>0.98077790900142237</v>
      </c>
      <c r="T10" s="126">
        <f>_xll.qlBlackDeltaCalculatorStrikeFromDelta(_xll.qlBlackDeltaCalculator(,T$6,"Spot",$C$38,1,1,F10%*SQRT($P10)),T$7)</f>
        <v>0.98772678154524918</v>
      </c>
      <c r="U10" s="126">
        <f>_xll.qlBlackDeltaCalculatorStrikeFromDelta(_xll.qlBlackDeltaCalculator(,U$6,"Spot",$C$38,1,1,G10%*SQRT($P10)),U$7)</f>
        <v>0.99312545421580734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1.0072823430729068</v>
      </c>
      <c r="X10" s="126">
        <f>_xll.qlBlackDeltaCalculatorStrikeFromDelta(_xll.qlBlackDeltaCalculator(,X$6,"Spot",$C$38,1,1,J10%*SQRT($P10)),X$7)</f>
        <v>1.0128324412941381</v>
      </c>
      <c r="Y10" s="126">
        <f>_xll.qlBlackDeltaCalculatorStrikeFromDelta(_xll.qlBlackDeltaCalculator(,Y$6,"Spot",$C$38,1,1,K10%*SQRT($P10)),Y$7)</f>
        <v>1.0200473995696224</v>
      </c>
      <c r="Z10" s="126">
        <f>_xll.qlBlackDeltaCalculatorStrikeFromDelta(_xll.qlBlackDeltaCalculator(,Z$6,"Spot",$C$38,1,1,L10%*SQRT($P10)),Z$7)</f>
        <v>1.0253753575348497</v>
      </c>
      <c r="AA10" s="128">
        <f>_xll.qlBlackDeltaCalculatorStrikeFromDelta(_xll.qlBlackDeltaCalculator(,AA$6,"Spot",$C$38,1,1,M10%*SQRT($P10)),AA$7)</f>
        <v>1.0335125769618085</v>
      </c>
      <c r="AC10" s="140">
        <f>$C$38</f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obj_0025d#0001</v>
      </c>
      <c r="AI10" s="156">
        <f>_xll.qlSabrInterpolatedSmileSectionMaxError(AH10)</f>
        <v>4.2538619766420427E-4</v>
      </c>
      <c r="AJ10" s="157">
        <f>_xll.qlSabrInterpolatedSmileSectionAlpha(AH10)</f>
        <v>9.1958112269037745E-2</v>
      </c>
      <c r="AK10" s="156">
        <f>_xll.qlSabrInterpolatedSmileSectionBeta(AH10)</f>
        <v>0.7</v>
      </c>
      <c r="AL10" s="158">
        <f>_xll.qlSabrInterpolatedSmileSectionRho(AH10)</f>
        <v>2.3080897202000968E-2</v>
      </c>
      <c r="AM10" s="159">
        <f>_xll.qlSabrInterpolatedSmileSectionNu(AH10)</f>
        <v>2.2129148765790334</v>
      </c>
      <c r="AN10" s="105" t="s">
        <v>57</v>
      </c>
      <c r="AU10" s="304">
        <f>T10</f>
        <v>0.98772678154524918</v>
      </c>
      <c r="AV10" s="273" t="str">
        <f>_xll.qlHestonModelHelper(,$B10,"TARGET",$C$38,Q10,C10/100,ValuationDate!$E$5,ValuationDate!$E$6,"RelativePriceError")</f>
        <v>obj_0025e#0001</v>
      </c>
      <c r="AW10" s="274" t="str">
        <f>_xll.qlHestonModelHelper(,$B10,"TARGET",$C$38,R10,D10/100,ValuationDate!$E$5,ValuationDate!$E$6,"RelativePriceError")</f>
        <v>obj_0025f#0001</v>
      </c>
      <c r="AX10" s="274" t="str">
        <f>_xll.qlHestonModelHelper(,$B10,"TARGET",$C$38,S10,E10/100,ValuationDate!$E$5,ValuationDate!$E$6,"RelativePriceError")</f>
        <v>obj_00260#0001</v>
      </c>
      <c r="AY10" s="274" t="str">
        <f>_xll.qlHestonModelHelper(,$B10,"TARGET",$C$38,T10,F10/100,ValuationDate!$E$5,ValuationDate!$E$6,"RelativePriceError")</f>
        <v>obj_00261#0001</v>
      </c>
      <c r="AZ10" s="274" t="str">
        <f>_xll.qlHestonModelHelper(,$B10,"TARGET",$C$38,U10,G10/100,ValuationDate!$E$5,ValuationDate!$E$6,"RelativePriceError")</f>
        <v>obj_00262#0001</v>
      </c>
      <c r="BA10" s="274" t="str">
        <f>_xll.qlHestonModelHelper(,$B10,"TARGET",$C$38,V10,H10/100,ValuationDate!$E$5,ValuationDate!$E$6,"RelativePriceError")</f>
        <v>obj_00263#0001</v>
      </c>
      <c r="BB10" s="274" t="str">
        <f>_xll.qlHestonModelHelper(,$B10,"TARGET",$C$38,W10,I10/100,ValuationDate!$E$5,ValuationDate!$E$6,"RelativePriceError")</f>
        <v>obj_00264#0001</v>
      </c>
      <c r="BC10" s="274" t="str">
        <f>_xll.qlHestonModelHelper(,$B10,"TARGET",$C$38,X10,J10/100,ValuationDate!$E$5,ValuationDate!$E$6,"RelativePriceError")</f>
        <v>obj_00265#0001</v>
      </c>
      <c r="BD10" s="274" t="str">
        <f>_xll.qlHestonModelHelper(,$B10,"TARGET",$C$38,Y10,K10/100,ValuationDate!$E$5,ValuationDate!$E$6,"RelativePriceError")</f>
        <v>obj_00266#0001</v>
      </c>
      <c r="BE10" s="274" t="str">
        <f>_xll.qlHestonModelHelper(,$B10,"TARGET",$C$38,Z10,L10/100,ValuationDate!$E$5,ValuationDate!$E$6,"RelativePriceError")</f>
        <v>obj_00267#0001</v>
      </c>
      <c r="BF10" s="275" t="str">
        <f>_xll.qlHestonModelHelper(,$B10,"TARGET",$C$38,AA10,M10/100,ValuationDate!$E$5,ValuationDate!$E$6,"RelativePriceError")</f>
        <v>obj_00268#0001</v>
      </c>
    </row>
    <row r="11" spans="2:58">
      <c r="B11" s="105" t="s">
        <v>58</v>
      </c>
      <c r="C11" s="98">
        <v>9.6460000000000008</v>
      </c>
      <c r="D11" s="99">
        <v>9.3670000000000009</v>
      </c>
      <c r="E11" s="99">
        <v>9.15</v>
      </c>
      <c r="F11" s="99">
        <v>8.9830000000000005</v>
      </c>
      <c r="G11" s="99">
        <v>8.8699999999999992</v>
      </c>
      <c r="H11" s="99">
        <v>8.82</v>
      </c>
      <c r="I11" s="99">
        <v>8.83</v>
      </c>
      <c r="J11" s="99">
        <v>8.93</v>
      </c>
      <c r="K11" s="99">
        <v>9.09</v>
      </c>
      <c r="L11" s="99">
        <v>9.2919999999999998</v>
      </c>
      <c r="M11" s="100">
        <v>9.5489999999999995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0.96291550357233091</v>
      </c>
      <c r="R11" s="126">
        <f>_xll.qlBlackDeltaCalculatorStrikeFromDelta(_xll.qlBlackDeltaCalculator(,R$6,"Spot",$C$38,1,1,D11%*SQRT($P11)),R$7)</f>
        <v>0.97186200890399621</v>
      </c>
      <c r="S11" s="126">
        <f>_xll.qlBlackDeltaCalculatorStrikeFromDelta(_xll.qlBlackDeltaCalculator(,S$6,"Spot",$C$38,1,1,E11%*SQRT($P11)),S$7)</f>
        <v>0.97774513889027193</v>
      </c>
      <c r="T11" s="126">
        <f>_xll.qlBlackDeltaCalculatorStrikeFromDelta(_xll.qlBlackDeltaCalculator(,T$6,"Spot",$C$38,1,1,F11%*SQRT($P11)),T$7)</f>
        <v>0.98580075101593156</v>
      </c>
      <c r="U11" s="126">
        <f>_xll.qlBlackDeltaCalculatorStrikeFromDelta(_xll.qlBlackDeltaCalculator(,U$6,"Spot",$C$38,1,1,G11%*SQRT($P11)),U$7)</f>
        <v>0.99206000160925767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1.0084205987572856</v>
      </c>
      <c r="X11" s="126">
        <f>_xll.qlBlackDeltaCalculatorStrikeFromDelta(_xll.qlBlackDeltaCalculator(,X$6,"Spot",$C$38,1,1,J11%*SQRT($P11)),X$7)</f>
        <v>1.0147850474530571</v>
      </c>
      <c r="Y11" s="126">
        <f>_xll.qlBlackDeltaCalculatorStrikeFromDelta(_xll.qlBlackDeltaCalculator(,Y$6,"Spot",$C$38,1,1,K11%*SQRT($P11)),Y$7)</f>
        <v>1.0230983475016189</v>
      </c>
      <c r="Z11" s="126">
        <f>_xll.qlBlackDeltaCalculatorStrikeFromDelta(_xll.qlBlackDeltaCalculator(,Z$6,"Spot",$C$38,1,1,L11%*SQRT($P11)),Z$7)</f>
        <v>1.0292307585598812</v>
      </c>
      <c r="AA11" s="128">
        <f>_xll.qlBlackDeltaCalculatorStrikeFromDelta(_xll.qlBlackDeltaCalculator(,AA$6,"Spot",$C$38,1,1,M11%*SQRT($P11)),AA$7)</f>
        <v>1.0386656740461537</v>
      </c>
      <c r="AC11" s="140">
        <f>$C$38</f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obj_00274#0001</v>
      </c>
      <c r="AI11" s="156">
        <f>_xll.qlSabrInterpolatedSmileSectionMaxError(AH11)</f>
        <v>3.0205438407343577E-4</v>
      </c>
      <c r="AJ11" s="157">
        <f>_xll.qlSabrInterpolatedSmileSectionAlpha(AH11)</f>
        <v>8.6778266475354263E-2</v>
      </c>
      <c r="AK11" s="156">
        <f>_xll.qlSabrInterpolatedSmileSectionBeta(AH11)</f>
        <v>0.7</v>
      </c>
      <c r="AL11" s="158">
        <f>_xll.qlSabrInterpolatedSmileSectionRho(AH11)</f>
        <v>-4.0113920199767537E-3</v>
      </c>
      <c r="AM11" s="159">
        <f>_xll.qlSabrInterpolatedSmileSectionNu(AH11)</f>
        <v>1.8236660052599665</v>
      </c>
      <c r="AN11" s="105" t="s">
        <v>58</v>
      </c>
      <c r="AU11" s="304">
        <f>T11</f>
        <v>0.98580075101593156</v>
      </c>
      <c r="AV11" s="273" t="str">
        <f>_xll.qlHestonModelHelper(,$B11,"TARGET",$C$38,Q11,C11/100,ValuationDate!$E$5,ValuationDate!$E$6,"RelativePriceError")</f>
        <v>obj_00275#0001</v>
      </c>
      <c r="AW11" s="274" t="str">
        <f>_xll.qlHestonModelHelper(,$B11,"TARGET",$C$38,R11,D11/100,ValuationDate!$E$5,ValuationDate!$E$6,"RelativePriceError")</f>
        <v>obj_00276#0001</v>
      </c>
      <c r="AX11" s="274" t="str">
        <f>_xll.qlHestonModelHelper(,$B11,"TARGET",$C$38,S11,E11/100,ValuationDate!$E$5,ValuationDate!$E$6,"RelativePriceError")</f>
        <v>obj_00277#0001</v>
      </c>
      <c r="AY11" s="274" t="str">
        <f>_xll.qlHestonModelHelper(,$B11,"TARGET",$C$38,T11,F11/100,ValuationDate!$E$5,ValuationDate!$E$6,"RelativePriceError")</f>
        <v>obj_00278#0001</v>
      </c>
      <c r="AZ11" s="274" t="str">
        <f>_xll.qlHestonModelHelper(,$B11,"TARGET",$C$38,U11,G11/100,ValuationDate!$E$5,ValuationDate!$E$6,"RelativePriceError")</f>
        <v>obj_00279#0001</v>
      </c>
      <c r="BA11" s="274" t="str">
        <f>_xll.qlHestonModelHelper(,$B11,"TARGET",$C$38,V11,H11/100,ValuationDate!$E$5,ValuationDate!$E$6,"RelativePriceError")</f>
        <v>obj_0027a#0001</v>
      </c>
      <c r="BB11" s="274" t="str">
        <f>_xll.qlHestonModelHelper(,$B11,"TARGET",$C$38,W11,I11/100,ValuationDate!$E$5,ValuationDate!$E$6,"RelativePriceError")</f>
        <v>obj_0027b#0001</v>
      </c>
      <c r="BC11" s="274" t="str">
        <f>_xll.qlHestonModelHelper(,$B11,"TARGET",$C$38,X11,J11/100,ValuationDate!$E$5,ValuationDate!$E$6,"RelativePriceError")</f>
        <v>obj_0027c#0001</v>
      </c>
      <c r="BD11" s="274" t="str">
        <f>_xll.qlHestonModelHelper(,$B11,"TARGET",$C$38,Y11,K11/100,ValuationDate!$E$5,ValuationDate!$E$6,"RelativePriceError")</f>
        <v>obj_0027d#0001</v>
      </c>
      <c r="BE11" s="274" t="str">
        <f>_xll.qlHestonModelHelper(,$B11,"TARGET",$C$38,Z11,L11/100,ValuationDate!$E$5,ValuationDate!$E$6,"RelativePriceError")</f>
        <v>obj_0027e#0001</v>
      </c>
      <c r="BF11" s="275" t="str">
        <f>_xll.qlHestonModelHelper(,$B11,"TARGET",$C$38,AA11,M11/100,ValuationDate!$E$5,ValuationDate!$E$6,"RelativePriceError")</f>
        <v>obj_0027f#0001</v>
      </c>
    </row>
    <row r="12" spans="2:58">
      <c r="B12" s="105" t="s">
        <v>59</v>
      </c>
      <c r="C12" s="98">
        <v>8.6389999999999993</v>
      </c>
      <c r="D12" s="99">
        <v>8.3279999999999994</v>
      </c>
      <c r="E12" s="99">
        <v>8.08</v>
      </c>
      <c r="F12" s="99">
        <v>7.883</v>
      </c>
      <c r="G12" s="99">
        <v>7.72</v>
      </c>
      <c r="H12" s="99">
        <v>7.63</v>
      </c>
      <c r="I12" s="99">
        <v>7.6449999999999996</v>
      </c>
      <c r="J12" s="99">
        <v>7.7</v>
      </c>
      <c r="K12" s="99">
        <v>7.83</v>
      </c>
      <c r="L12" s="99">
        <v>8.0500000000000007</v>
      </c>
      <c r="M12" s="100">
        <v>8.3689999999999998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0.95973798206926386</v>
      </c>
      <c r="R12" s="126">
        <f>_xll.qlBlackDeltaCalculatorStrikeFromDelta(_xll.qlBlackDeltaCalculator(,R$6,"Spot",$C$38,1,1,D12%*SQRT($P12)),R$7)</f>
        <v>0.9696606478674924</v>
      </c>
      <c r="S12" s="126">
        <f>_xll.qlBlackDeltaCalculatorStrikeFromDelta(_xll.qlBlackDeltaCalculator(,S$6,"Spot",$C$38,1,1,E12%*SQRT($P12)),S$7)</f>
        <v>0.97616053242199852</v>
      </c>
      <c r="T12" s="126">
        <f>_xll.qlBlackDeltaCalculatorStrikeFromDelta(_xll.qlBlackDeltaCalculator(,T$6,"Spot",$C$38,1,1,F12%*SQRT($P12)),T$7)</f>
        <v>0.98488395467961742</v>
      </c>
      <c r="U12" s="126">
        <f>_xll.qlBlackDeltaCalculatorStrikeFromDelta(_xll.qlBlackDeltaCalculator(,U$6,"Spot",$C$38,1,1,G12%*SQRT($P12)),U$7)</f>
        <v>0.99161930893882599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1.0088721972448136</v>
      </c>
      <c r="X12" s="126">
        <f>_xll.qlBlackDeltaCalculatorStrikeFromDelta(_xll.qlBlackDeltaCalculator(,X$6,"Spot",$C$38,1,1,J12%*SQRT($P12)),X$7)</f>
        <v>1.0155064049032272</v>
      </c>
      <c r="Y12" s="126">
        <f>_xll.qlBlackDeltaCalculatorStrikeFromDelta(_xll.qlBlackDeltaCalculator(,Y$6,"Spot",$C$38,1,1,K12%*SQRT($P12)),Y$7)</f>
        <v>1.0241988558196684</v>
      </c>
      <c r="Z12" s="126">
        <f>_xll.qlBlackDeltaCalculatorStrikeFromDelta(_xll.qlBlackDeltaCalculator(,Z$6,"Spot",$C$38,1,1,L12%*SQRT($P12)),Z$7)</f>
        <v>1.0308055116411075</v>
      </c>
      <c r="AA12" s="128">
        <f>_xll.qlBlackDeltaCalculatorStrikeFromDelta(_xll.qlBlackDeltaCalculator(,AA$6,"Spot",$C$38,1,1,M12%*SQRT($P12)),AA$7)</f>
        <v>1.0412428607708311</v>
      </c>
      <c r="AC12" s="140">
        <f>$C$38</f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obj_0028b#0001</v>
      </c>
      <c r="AI12" s="156">
        <f>_xll.qlSabrInterpolatedSmileSectionMaxError(AH12)</f>
        <v>5.2724498276145171E-4</v>
      </c>
      <c r="AJ12" s="157">
        <f>_xll.qlSabrInterpolatedSmileSectionAlpha(AH12)</f>
        <v>7.4894546531046588E-2</v>
      </c>
      <c r="AK12" s="156">
        <f>_xll.qlSabrInterpolatedSmileSectionBeta(AH12)</f>
        <v>0.7</v>
      </c>
      <c r="AL12" s="158">
        <f>_xll.qlSabrInterpolatedSmileSectionRho(AH12)</f>
        <v>-4.4945318270882641E-2</v>
      </c>
      <c r="AM12" s="159">
        <f>_xll.qlSabrInterpolatedSmileSectionNu(AH12)</f>
        <v>1.6731295202109377</v>
      </c>
      <c r="AN12" s="105" t="s">
        <v>59</v>
      </c>
      <c r="AU12" s="304">
        <f>T12</f>
        <v>0.98488395467961742</v>
      </c>
      <c r="AV12" s="273" t="str">
        <f>_xll.qlHestonModelHelper(,$B12,"TARGET",$C$38,Q12,C12/100,ValuationDate!$E$5,ValuationDate!$E$6,"RelativePriceError")</f>
        <v>obj_0028c#0001</v>
      </c>
      <c r="AW12" s="274" t="str">
        <f>_xll.qlHestonModelHelper(,$B12,"TARGET",$C$38,R12,D12/100,ValuationDate!$E$5,ValuationDate!$E$6,"RelativePriceError")</f>
        <v>obj_0028d#0001</v>
      </c>
      <c r="AX12" s="274" t="str">
        <f>_xll.qlHestonModelHelper(,$B12,"TARGET",$C$38,S12,E12/100,ValuationDate!$E$5,ValuationDate!$E$6,"RelativePriceError")</f>
        <v>obj_0028e#0001</v>
      </c>
      <c r="AY12" s="274" t="str">
        <f>_xll.qlHestonModelHelper(,$B12,"TARGET",$C$38,T12,F12/100,ValuationDate!$E$5,ValuationDate!$E$6,"RelativePriceError")</f>
        <v>obj_0028f#0001</v>
      </c>
      <c r="AZ12" s="274" t="str">
        <f>_xll.qlHestonModelHelper(,$B12,"TARGET",$C$38,U12,G12/100,ValuationDate!$E$5,ValuationDate!$E$6,"RelativePriceError")</f>
        <v>obj_00290#0001</v>
      </c>
      <c r="BA12" s="274" t="str">
        <f>_xll.qlHestonModelHelper(,$B12,"TARGET",$C$38,V12,H12/100,ValuationDate!$E$5,ValuationDate!$E$6,"RelativePriceError")</f>
        <v>obj_00291#0001</v>
      </c>
      <c r="BB12" s="274" t="str">
        <f>_xll.qlHestonModelHelper(,$B12,"TARGET",$C$38,W12,I12/100,ValuationDate!$E$5,ValuationDate!$E$6,"RelativePriceError")</f>
        <v>obj_00292#0001</v>
      </c>
      <c r="BC12" s="274" t="str">
        <f>_xll.qlHestonModelHelper(,$B12,"TARGET",$C$38,X12,J12/100,ValuationDate!$E$5,ValuationDate!$E$6,"RelativePriceError")</f>
        <v>obj_00293#0001</v>
      </c>
      <c r="BD12" s="274" t="str">
        <f>_xll.qlHestonModelHelper(,$B12,"TARGET",$C$38,Y12,K12/100,ValuationDate!$E$5,ValuationDate!$E$6,"RelativePriceError")</f>
        <v>obj_00294#0001</v>
      </c>
      <c r="BE12" s="274" t="str">
        <f>_xll.qlHestonModelHelper(,$B12,"TARGET",$C$38,Z12,L12/100,ValuationDate!$E$5,ValuationDate!$E$6,"RelativePriceError")</f>
        <v>obj_00295#0001</v>
      </c>
      <c r="BF12" s="275" t="str">
        <f>_xll.qlHestonModelHelper(,$B12,"TARGET",$C$38,AA12,M12/100,ValuationDate!$E$5,ValuationDate!$E$6,"RelativePriceError")</f>
        <v>obj_00296#0001</v>
      </c>
    </row>
    <row r="13" spans="2:58">
      <c r="B13" s="105" t="s">
        <v>60</v>
      </c>
      <c r="C13" s="98">
        <v>9.0289999999999999</v>
      </c>
      <c r="D13" s="99">
        <v>8.6120000000000001</v>
      </c>
      <c r="E13" s="99">
        <v>8.2899999999999991</v>
      </c>
      <c r="F13" s="99">
        <v>8.0039999999999996</v>
      </c>
      <c r="G13" s="99">
        <v>7.7789999999999999</v>
      </c>
      <c r="H13" s="99">
        <v>7.6120000000000001</v>
      </c>
      <c r="I13" s="99">
        <v>7.6210000000000004</v>
      </c>
      <c r="J13" s="99">
        <v>7.726</v>
      </c>
      <c r="K13" s="99">
        <v>7.88</v>
      </c>
      <c r="L13" s="99">
        <v>8.11</v>
      </c>
      <c r="M13" s="100">
        <v>8.4280000000000008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0.94173411583471656</v>
      </c>
      <c r="R13" s="126">
        <f>_xll.qlBlackDeltaCalculatorStrikeFromDelta(_xll.qlBlackDeltaCalculator(,R$6,"Spot",$C$38,1,1,D13%*SQRT($P13)),R$7)</f>
        <v>0.95647640223630048</v>
      </c>
      <c r="S13" s="126">
        <f>_xll.qlBlackDeltaCalculatorStrikeFromDelta(_xll.qlBlackDeltaCalculator(,S$6,"Spot",$C$38,1,1,E13%*SQRT($P13)),S$7)</f>
        <v>0.96603948123415606</v>
      </c>
      <c r="T13" s="126">
        <f>_xll.qlBlackDeltaCalculatorStrikeFromDelta(_xll.qlBlackDeltaCalculator(,T$6,"Spot",$C$38,1,1,F13%*SQRT($P13)),T$7)</f>
        <v>0.97869561527023052</v>
      </c>
      <c r="U13" s="126">
        <f>_xll.qlBlackDeltaCalculatorStrikeFromDelta(_xll.qlBlackDeltaCalculator(,U$6,"Spot",$C$38,1,1,G13%*SQRT($P13)),U$7)</f>
        <v>0.98832077521582407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1.0125683830644647</v>
      </c>
      <c r="X13" s="126">
        <f>_xll.qlBlackDeltaCalculatorStrikeFromDelta(_xll.qlBlackDeltaCalculator(,X$6,"Spot",$C$38,1,1,J13%*SQRT($P13)),X$7)</f>
        <v>1.0220415738613595</v>
      </c>
      <c r="Y13" s="126">
        <f>_xll.qlBlackDeltaCalculatorStrikeFromDelta(_xll.qlBlackDeltaCalculator(,Y$6,"Spot",$C$38,1,1,K13%*SQRT($P13)),Y$7)</f>
        <v>1.0344879189511673</v>
      </c>
      <c r="Z13" s="126">
        <f>_xll.qlBlackDeltaCalculatorStrikeFromDelta(_xll.qlBlackDeltaCalculator(,Z$6,"Spot",$C$38,1,1,L13%*SQRT($P13)),Z$7)</f>
        <v>1.0439780833639007</v>
      </c>
      <c r="AA13" s="128">
        <f>_xll.qlBlackDeltaCalculatorStrikeFromDelta(_xll.qlBlackDeltaCalculator(,AA$6,"Spot",$C$38,1,1,M13%*SQRT($P13)),AA$7)</f>
        <v>1.0589372108435144</v>
      </c>
      <c r="AC13" s="140">
        <f>$C$38</f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obj_002a2#0001</v>
      </c>
      <c r="AI13" s="156">
        <f>_xll.qlSabrInterpolatedSmileSectionMaxError(AH13)</f>
        <v>7.4467703039861333E-4</v>
      </c>
      <c r="AJ13" s="157">
        <f>_xll.qlSabrInterpolatedSmileSectionAlpha(AH13)</f>
        <v>7.4647565489292633E-2</v>
      </c>
      <c r="AK13" s="156">
        <f>_xll.qlSabrInterpolatedSmileSectionBeta(AH13)</f>
        <v>0.7</v>
      </c>
      <c r="AL13" s="158">
        <f>_xll.qlSabrInterpolatedSmileSectionRho(AH13)</f>
        <v>-7.5167527645747856E-2</v>
      </c>
      <c r="AM13" s="159">
        <f>_xll.qlSabrInterpolatedSmileSectionNu(AH13)</f>
        <v>1.3428704795015027</v>
      </c>
      <c r="AN13" s="105" t="s">
        <v>60</v>
      </c>
      <c r="AU13" s="304">
        <f>T13</f>
        <v>0.97869561527023052</v>
      </c>
      <c r="AV13" s="273" t="str">
        <f>_xll.qlHestonModelHelper(,$B13,"TARGET",$C$38,Q13,C13/100,ValuationDate!$E$5,ValuationDate!$E$6,"RelativePriceError")</f>
        <v>obj_002a3#0001</v>
      </c>
      <c r="AW13" s="274" t="str">
        <f>_xll.qlHestonModelHelper(,$B13,"TARGET",$C$38,R13,D13/100,ValuationDate!$E$5,ValuationDate!$E$6,"RelativePriceError")</f>
        <v>obj_002a4#0001</v>
      </c>
      <c r="AX13" s="274" t="str">
        <f>_xll.qlHestonModelHelper(,$B13,"TARGET",$C$38,S13,E13/100,ValuationDate!$E$5,ValuationDate!$E$6,"RelativePriceError")</f>
        <v>obj_002a5#0001</v>
      </c>
      <c r="AY13" s="274" t="str">
        <f>_xll.qlHestonModelHelper(,$B13,"TARGET",$C$38,T13,F13/100,ValuationDate!$E$5,ValuationDate!$E$6,"RelativePriceError")</f>
        <v>obj_002a6#0001</v>
      </c>
      <c r="AZ13" s="274" t="str">
        <f>_xll.qlHestonModelHelper(,$B13,"TARGET",$C$38,U13,G13/100,ValuationDate!$E$5,ValuationDate!$E$6,"RelativePriceError")</f>
        <v>obj_002a7#0001</v>
      </c>
      <c r="BA13" s="274" t="str">
        <f>_xll.qlHestonModelHelper(,$B13,"TARGET",$C$38,V13,H13/100,ValuationDate!$E$5,ValuationDate!$E$6,"RelativePriceError")</f>
        <v>obj_002a8#0001</v>
      </c>
      <c r="BB13" s="274" t="str">
        <f>_xll.qlHestonModelHelper(,$B13,"TARGET",$C$38,W13,I13/100,ValuationDate!$E$5,ValuationDate!$E$6,"RelativePriceError")</f>
        <v>obj_002a9#0001</v>
      </c>
      <c r="BC13" s="274" t="str">
        <f>_xll.qlHestonModelHelper(,$B13,"TARGET",$C$38,X13,J13/100,ValuationDate!$E$5,ValuationDate!$E$6,"RelativePriceError")</f>
        <v>obj_002aa#0001</v>
      </c>
      <c r="BD13" s="274" t="str">
        <f>_xll.qlHestonModelHelper(,$B13,"TARGET",$C$38,Y13,K13/100,ValuationDate!$E$5,ValuationDate!$E$6,"RelativePriceError")</f>
        <v>obj_002ab#0001</v>
      </c>
      <c r="BE13" s="274" t="str">
        <f>_xll.qlHestonModelHelper(,$B13,"TARGET",$C$38,Z13,L13/100,ValuationDate!$E$5,ValuationDate!$E$6,"RelativePriceError")</f>
        <v>obj_002ac#0001</v>
      </c>
      <c r="BF13" s="275" t="str">
        <f>_xll.qlHestonModelHelper(,$B13,"TARGET",$C$38,AA13,M13/100,ValuationDate!$E$5,ValuationDate!$E$6,"RelativePriceError")</f>
        <v>obj_002ad#0001</v>
      </c>
    </row>
    <row r="14" spans="2:58">
      <c r="B14" s="105" t="s">
        <v>61</v>
      </c>
      <c r="C14" s="98">
        <v>9.4860000000000007</v>
      </c>
      <c r="D14" s="99">
        <v>8.9740000000000002</v>
      </c>
      <c r="E14" s="99">
        <v>8.58</v>
      </c>
      <c r="F14" s="99">
        <v>8.2050000000000001</v>
      </c>
      <c r="G14" s="99">
        <v>7.9059999999999997</v>
      </c>
      <c r="H14" s="99">
        <v>7.7</v>
      </c>
      <c r="I14" s="99">
        <v>7.6580000000000004</v>
      </c>
      <c r="J14" s="99">
        <v>7.7649999999999997</v>
      </c>
      <c r="K14" s="99">
        <v>7.95</v>
      </c>
      <c r="L14" s="99">
        <v>8.2010000000000005</v>
      </c>
      <c r="M14" s="100">
        <v>8.5210000000000008</v>
      </c>
      <c r="O14" s="114">
        <f>_xll.qlCalendarAdvance("NullCalendar",$C$3,B14)</f>
        <v>43110</v>
      </c>
      <c r="P14" s="117">
        <f>(O14-$C$3)/365</f>
        <v>0.25205479452054796</v>
      </c>
      <c r="Q14" s="125">
        <f>_xll.qlBlackDeltaCalculatorStrikeFromDelta(_xll.qlBlackDeltaCalculator(,Q$6,"Spot",$C$38,1,1,C14%*SQRT($P14)),Q$7)</f>
        <v>0.92570347666154618</v>
      </c>
      <c r="R14" s="126">
        <f>_xll.qlBlackDeltaCalculatorStrikeFromDelta(_xll.qlBlackDeltaCalculator(,R$6,"Spot",$C$38,1,1,D14%*SQRT($P14)),R$7)</f>
        <v>0.94485470244839209</v>
      </c>
      <c r="S14" s="126">
        <f>_xll.qlBlackDeltaCalculatorStrikeFromDelta(_xll.qlBlackDeltaCalculator(,S$6,"Spot",$C$38,1,1,E14%*SQRT($P14)),S$7)</f>
        <v>0.95722426352554535</v>
      </c>
      <c r="T14" s="126">
        <f>_xll.qlBlackDeltaCalculatorStrikeFromDelta(_xll.qlBlackDeltaCalculator(,T$6,"Spot",$C$38,1,1,F14%*SQRT($P14)),T$7)</f>
        <v>0.97342355466376962</v>
      </c>
      <c r="U14" s="126">
        <f>_xll.qlBlackDeltaCalculatorStrikeFromDelta(_xll.qlBlackDeltaCalculator(,U$6,"Spot",$C$38,1,1,G14%*SQRT($P14)),U$7)</f>
        <v>0.98559825780144861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1.0156751018216339</v>
      </c>
      <c r="X14" s="126">
        <f>_xll.qlBlackDeltaCalculatorStrikeFromDelta(_xll.qlBlackDeltaCalculator(,X$6,"Spot",$C$38,1,1,J14%*SQRT($P14)),X$7)</f>
        <v>1.0274236390747691</v>
      </c>
      <c r="Y14" s="126">
        <f>_xll.qlBlackDeltaCalculatorStrikeFromDelta(_xll.qlBlackDeltaCalculator(,Y$6,"Spot",$C$38,1,1,K14%*SQRT($P14)),Y$7)</f>
        <v>1.0430652283709834</v>
      </c>
      <c r="Z14" s="126">
        <f>_xll.qlBlackDeltaCalculatorStrikeFromDelta(_xll.qlBlackDeltaCalculator(,Z$6,"Spot",$C$38,1,1,L14%*SQRT($P14)),Z$7)</f>
        <v>1.0550763709786988</v>
      </c>
      <c r="AA14" s="128">
        <f>_xll.qlBlackDeltaCalculatorStrikeFromDelta(_xll.qlBlackDeltaCalculator(,AA$6,"Spot",$C$38,1,1,M14%*SQRT($P14)),AA$7)</f>
        <v>1.0738834255435867</v>
      </c>
      <c r="AC14" s="140">
        <f>$C$38</f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obj_002b9#0001</v>
      </c>
      <c r="AI14" s="156">
        <f>_xll.qlSabrInterpolatedSmileSectionMaxError(AH14)</f>
        <v>1.0364491611083992E-3</v>
      </c>
      <c r="AJ14" s="157">
        <f>_xll.qlSabrInterpolatedSmileSectionAlpha(AH14)</f>
        <v>7.519790293523286E-2</v>
      </c>
      <c r="AK14" s="156">
        <f>_xll.qlSabrInterpolatedSmileSectionBeta(AH14)</f>
        <v>0.7</v>
      </c>
      <c r="AL14" s="158">
        <f>_xll.qlSabrInterpolatedSmileSectionRho(AH14)</f>
        <v>-0.11096313609600675</v>
      </c>
      <c r="AM14" s="159">
        <f>_xll.qlSabrInterpolatedSmileSectionNu(AH14)</f>
        <v>1.1811948778838051</v>
      </c>
      <c r="AN14" s="105" t="s">
        <v>61</v>
      </c>
      <c r="AU14" s="304">
        <f>T14</f>
        <v>0.97342355466376962</v>
      </c>
      <c r="AV14" s="273" t="str">
        <f>_xll.qlHestonModelHelper(,$B14,"TARGET",$C$38,Q14,C14/100,ValuationDate!$E$5,ValuationDate!$E$6,"RelativePriceError")</f>
        <v>obj_002ba#0001</v>
      </c>
      <c r="AW14" s="274" t="str">
        <f>_xll.qlHestonModelHelper(,$B14,"TARGET",$C$38,R14,D14/100,ValuationDate!$E$5,ValuationDate!$E$6,"RelativePriceError")</f>
        <v>obj_002bb#0001</v>
      </c>
      <c r="AX14" s="274" t="str">
        <f>_xll.qlHestonModelHelper(,$B14,"TARGET",$C$38,S14,E14/100,ValuationDate!$E$5,ValuationDate!$E$6,"RelativePriceError")</f>
        <v>obj_002bc#0001</v>
      </c>
      <c r="AY14" s="274" t="str">
        <f>_xll.qlHestonModelHelper(,$B14,"TARGET",$C$38,T14,F14/100,ValuationDate!$E$5,ValuationDate!$E$6,"RelativePriceError")</f>
        <v>obj_002bd#0001</v>
      </c>
      <c r="AZ14" s="274" t="str">
        <f>_xll.qlHestonModelHelper(,$B14,"TARGET",$C$38,U14,G14/100,ValuationDate!$E$5,ValuationDate!$E$6,"RelativePriceError")</f>
        <v>obj_002be#0001</v>
      </c>
      <c r="BA14" s="274" t="str">
        <f>_xll.qlHestonModelHelper(,$B14,"TARGET",$C$38,V14,H14/100,ValuationDate!$E$5,ValuationDate!$E$6,"RelativePriceError")</f>
        <v>obj_002bf#0001</v>
      </c>
      <c r="BB14" s="274" t="str">
        <f>_xll.qlHestonModelHelper(,$B14,"TARGET",$C$38,W14,I14/100,ValuationDate!$E$5,ValuationDate!$E$6,"RelativePriceError")</f>
        <v>obj_002c0#0001</v>
      </c>
      <c r="BC14" s="274" t="str">
        <f>_xll.qlHestonModelHelper(,$B14,"TARGET",$C$38,X14,J14/100,ValuationDate!$E$5,ValuationDate!$E$6,"RelativePriceError")</f>
        <v>obj_002c1#0001</v>
      </c>
      <c r="BD14" s="274" t="str">
        <f>_xll.qlHestonModelHelper(,$B14,"TARGET",$C$38,Y14,K14/100,ValuationDate!$E$5,ValuationDate!$E$6,"RelativePriceError")</f>
        <v>obj_002c2#0001</v>
      </c>
      <c r="BE14" s="274" t="str">
        <f>_xll.qlHestonModelHelper(,$B14,"TARGET",$C$38,Z14,L14/100,ValuationDate!$E$5,ValuationDate!$E$6,"RelativePriceError")</f>
        <v>obj_002c3#0001</v>
      </c>
      <c r="BF14" s="275" t="str">
        <f>_xll.qlHestonModelHelper(,$B14,"TARGET",$C$38,AA14,M14/100,ValuationDate!$E$5,ValuationDate!$E$6,"RelativePriceError")</f>
        <v>obj_002c4#0001</v>
      </c>
    </row>
    <row r="15" spans="2:58">
      <c r="B15" s="105" t="s">
        <v>62</v>
      </c>
      <c r="C15" s="98">
        <v>9.9499999999999993</v>
      </c>
      <c r="D15" s="99">
        <v>9.34</v>
      </c>
      <c r="E15" s="99">
        <v>8.8000000000000007</v>
      </c>
      <c r="F15" s="99">
        <v>8.375</v>
      </c>
      <c r="G15" s="99">
        <v>8</v>
      </c>
      <c r="H15" s="99">
        <v>7.7930000000000001</v>
      </c>
      <c r="I15" s="99">
        <v>7.7409999999999997</v>
      </c>
      <c r="J15" s="99">
        <v>7.8250000000000002</v>
      </c>
      <c r="K15" s="99">
        <v>8.02</v>
      </c>
      <c r="L15" s="99">
        <v>8.2539999999999996</v>
      </c>
      <c r="M15" s="100">
        <v>8.5760000000000005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0.91088460075646149</v>
      </c>
      <c r="R15" s="126">
        <f>_xll.qlBlackDeltaCalculatorStrikeFromDelta(_xll.qlBlackDeltaCalculator(,R$6,"Spot",$C$38,1,1,D15%*SQRT($P15)),R$7)</f>
        <v>0.9342466246107719</v>
      </c>
      <c r="S15" s="126">
        <f>_xll.qlBlackDeltaCalculatorStrikeFromDelta(_xll.qlBlackDeltaCalculator(,S$6,"Spot",$C$38,1,1,E15%*SQRT($P15)),S$7)</f>
        <v>0.94966990066707346</v>
      </c>
      <c r="T15" s="126">
        <f>_xll.qlBlackDeltaCalculatorStrikeFromDelta(_xll.qlBlackDeltaCalculator(,T$6,"Spot",$C$38,1,1,F15%*SQRT($P15)),T$7)</f>
        <v>0.96888431826444976</v>
      </c>
      <c r="U15" s="126">
        <f>_xll.qlBlackDeltaCalculatorStrikeFromDelta(_xll.qlBlackDeltaCalculator(,U$6,"Spot",$C$38,1,1,G15%*SQRT($P15)),U$7)</f>
        <v>0.98332451420860023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1.0184937023419038</v>
      </c>
      <c r="X15" s="126">
        <f>_xll.qlBlackDeltaCalculatorStrikeFromDelta(_xll.qlBlackDeltaCalculator(,X$6,"Spot",$C$38,1,1,J15%*SQRT($P15)),X$7)</f>
        <v>1.0321769090959656</v>
      </c>
      <c r="Y15" s="126">
        <f>_xll.qlBlackDeltaCalculatorStrikeFromDelta(_xll.qlBlackDeltaCalculator(,Y$6,"Spot",$C$38,1,1,K15%*SQRT($P15)),Y$7)</f>
        <v>1.0505737930811321</v>
      </c>
      <c r="Z15" s="126">
        <f>_xll.qlBlackDeltaCalculatorStrikeFromDelta(_xll.qlBlackDeltaCalculator(,Z$6,"Spot",$C$38,1,1,L15%*SQRT($P15)),Z$7)</f>
        <v>1.0645512343341412</v>
      </c>
      <c r="AA15" s="128">
        <f>_xll.qlBlackDeltaCalculatorStrikeFromDelta(_xll.qlBlackDeltaCalculator(,AA$6,"Spot",$C$38,1,1,M15%*SQRT($P15)),AA$7)</f>
        <v>1.0866796249228343</v>
      </c>
      <c r="AC15" s="140">
        <f>$C$38</f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obj_002d0#0001</v>
      </c>
      <c r="AI15" s="156">
        <f>_xll.qlSabrInterpolatedSmileSectionMaxError(AH15)</f>
        <v>8.2215611957343893E-4</v>
      </c>
      <c r="AJ15" s="157">
        <f>_xll.qlSabrInterpolatedSmileSectionAlpha(AH15)</f>
        <v>7.5852083998441344E-2</v>
      </c>
      <c r="AK15" s="156">
        <f>_xll.qlSabrInterpolatedSmileSectionBeta(AH15)</f>
        <v>0.7</v>
      </c>
      <c r="AL15" s="158">
        <f>_xll.qlSabrInterpolatedSmileSectionRho(AH15)</f>
        <v>-0.13798817041270359</v>
      </c>
      <c r="AM15" s="159">
        <f>_xll.qlSabrInterpolatedSmileSectionNu(AH15)</f>
        <v>1.0763289510042453</v>
      </c>
      <c r="AN15" s="105" t="s">
        <v>62</v>
      </c>
      <c r="AU15" s="304">
        <f>T15</f>
        <v>0.96888431826444976</v>
      </c>
      <c r="AV15" s="273" t="str">
        <f>_xll.qlHestonModelHelper(,$B15,"TARGET",$C$38,Q15,C15/100,ValuationDate!$E$5,ValuationDate!$E$6,"RelativePriceError")</f>
        <v>obj_002d1#0001</v>
      </c>
      <c r="AW15" s="274" t="str">
        <f>_xll.qlHestonModelHelper(,$B15,"TARGET",$C$38,R15,D15/100,ValuationDate!$E$5,ValuationDate!$E$6,"RelativePriceError")</f>
        <v>obj_002d2#0001</v>
      </c>
      <c r="AX15" s="274" t="str">
        <f>_xll.qlHestonModelHelper(,$B15,"TARGET",$C$38,S15,E15/100,ValuationDate!$E$5,ValuationDate!$E$6,"RelativePriceError")</f>
        <v>obj_002d3#0001</v>
      </c>
      <c r="AY15" s="274" t="str">
        <f>_xll.qlHestonModelHelper(,$B15,"TARGET",$C$38,T15,F15/100,ValuationDate!$E$5,ValuationDate!$E$6,"RelativePriceError")</f>
        <v>obj_002d4#0001</v>
      </c>
      <c r="AZ15" s="274" t="str">
        <f>_xll.qlHestonModelHelper(,$B15,"TARGET",$C$38,U15,G15/100,ValuationDate!$E$5,ValuationDate!$E$6,"RelativePriceError")</f>
        <v>obj_002d5#0001</v>
      </c>
      <c r="BA15" s="274" t="str">
        <f>_xll.qlHestonModelHelper(,$B15,"TARGET",$C$38,V15,H15/100,ValuationDate!$E$5,ValuationDate!$E$6,"RelativePriceError")</f>
        <v>obj_002d6#0001</v>
      </c>
      <c r="BB15" s="274" t="str">
        <f>_xll.qlHestonModelHelper(,$B15,"TARGET",$C$38,W15,I15/100,ValuationDate!$E$5,ValuationDate!$E$6,"RelativePriceError")</f>
        <v>obj_002d7#0001</v>
      </c>
      <c r="BC15" s="274" t="str">
        <f>_xll.qlHestonModelHelper(,$B15,"TARGET",$C$38,X15,J15/100,ValuationDate!$E$5,ValuationDate!$E$6,"RelativePriceError")</f>
        <v>obj_002d8#0001</v>
      </c>
      <c r="BD15" s="274" t="str">
        <f>_xll.qlHestonModelHelper(,$B15,"TARGET",$C$38,Y15,K15/100,ValuationDate!$E$5,ValuationDate!$E$6,"RelativePriceError")</f>
        <v>obj_002d9#0001</v>
      </c>
      <c r="BE15" s="274" t="str">
        <f>_xll.qlHestonModelHelper(,$B15,"TARGET",$C$38,Z15,L15/100,ValuationDate!$E$5,ValuationDate!$E$6,"RelativePriceError")</f>
        <v>obj_002da#0001</v>
      </c>
      <c r="BF15" s="275" t="str">
        <f>_xll.qlHestonModelHelper(,$B15,"TARGET",$C$38,AA15,M15/100,ValuationDate!$E$5,ValuationDate!$E$6,"RelativePriceError")</f>
        <v>obj_002db#0001</v>
      </c>
    </row>
    <row r="16" spans="2:58">
      <c r="B16" s="105" t="s">
        <v>63</v>
      </c>
      <c r="C16" s="98">
        <v>10.5</v>
      </c>
      <c r="D16" s="99">
        <v>9.65</v>
      </c>
      <c r="E16" s="99">
        <v>9.02</v>
      </c>
      <c r="F16" s="99">
        <v>8.5</v>
      </c>
      <c r="G16" s="99">
        <v>8.11</v>
      </c>
      <c r="H16" s="99">
        <v>7.8890000000000002</v>
      </c>
      <c r="I16" s="99">
        <v>7.8150000000000004</v>
      </c>
      <c r="J16" s="99">
        <v>7.8920000000000003</v>
      </c>
      <c r="K16" s="99">
        <v>8.1</v>
      </c>
      <c r="L16" s="99">
        <v>8.3800000000000008</v>
      </c>
      <c r="M16" s="100">
        <v>8.6999999999999993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0.89690502877121869</v>
      </c>
      <c r="R16" s="126">
        <f>_xll.qlBlackDeltaCalculatorStrikeFromDelta(_xll.qlBlackDeltaCalculator(,R$6,"Spot",$C$38,1,1,D16%*SQRT($P16)),R$7)</f>
        <v>0.92531838230756691</v>
      </c>
      <c r="S16" s="126">
        <f>_xll.qlBlackDeltaCalculatorStrikeFromDelta(_xll.qlBlackDeltaCalculator(,S$6,"Spot",$C$38,1,1,E16%*SQRT($P16)),S$7)</f>
        <v>0.94322832866709572</v>
      </c>
      <c r="T16" s="126">
        <f>_xll.qlBlackDeltaCalculatorStrikeFromDelta(_xll.qlBlackDeltaCalculator(,T$6,"Spot",$C$38,1,1,F16%*SQRT($P16)),T$7)</f>
        <v>0.96523770826532052</v>
      </c>
      <c r="U16" s="126">
        <f>_xll.qlBlackDeltaCalculatorStrikeFromDelta(_xll.qlBlackDeltaCalculator(,U$6,"Spot",$C$38,1,1,G16%*SQRT($P16)),U$7)</f>
        <v>0.98143548779315859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1.0208459919539237</v>
      </c>
      <c r="X16" s="126">
        <f>_xll.qlBlackDeltaCalculatorStrikeFromDelta(_xll.qlBlackDeltaCalculator(,X$6,"Spot",$C$38,1,1,J16%*SQRT($P16)),X$7)</f>
        <v>1.0361646136139102</v>
      </c>
      <c r="Y16" s="126">
        <f>_xll.qlBlackDeltaCalculatorStrikeFromDelta(_xll.qlBlackDeltaCalculator(,Y$6,"Spot",$C$38,1,1,K16%*SQRT($P16)),Y$7)</f>
        <v>1.0569146880566747</v>
      </c>
      <c r="Z16" s="126">
        <f>_xll.qlBlackDeltaCalculatorStrikeFromDelta(_xll.qlBlackDeltaCalculator(,Z$6,"Spot",$C$38,1,1,L16%*SQRT($P16)),Z$7)</f>
        <v>1.0730743854115448</v>
      </c>
      <c r="AA16" s="128">
        <f>_xll.qlBlackDeltaCalculatorStrikeFromDelta(_xll.qlBlackDeltaCalculator(,AA$6,"Spot",$C$38,1,1,M16%*SQRT($P16)),AA$7)</f>
        <v>1.0981293848873745</v>
      </c>
      <c r="AC16" s="140">
        <f>$C$38</f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obj_002e7#0001</v>
      </c>
      <c r="AI16" s="156">
        <f>_xll.qlSabrInterpolatedSmileSectionMaxError(AH16)</f>
        <v>1.0992300134921029E-3</v>
      </c>
      <c r="AJ16" s="157">
        <f>_xll.qlSabrInterpolatedSmileSectionAlpha(AH16)</f>
        <v>7.6353678277204157E-2</v>
      </c>
      <c r="AK16" s="156">
        <f>_xll.qlSabrInterpolatedSmileSectionBeta(AH16)</f>
        <v>0.7</v>
      </c>
      <c r="AL16" s="158">
        <f>_xll.qlSabrInterpolatedSmileSectionRho(AH16)</f>
        <v>-0.15379389762908258</v>
      </c>
      <c r="AM16" s="159">
        <f>_xll.qlSabrInterpolatedSmileSectionNu(AH16)</f>
        <v>1.03066135912944</v>
      </c>
      <c r="AN16" s="105" t="s">
        <v>63</v>
      </c>
      <c r="AU16" s="304">
        <f>T16</f>
        <v>0.96523770826532052</v>
      </c>
      <c r="AV16" s="273" t="str">
        <f>_xll.qlHestonModelHelper(,$B16,"TARGET",$C$38,Q16,C16/100,ValuationDate!$E$5,ValuationDate!$E$6,"RelativePriceError")</f>
        <v>obj_002e8#0001</v>
      </c>
      <c r="AW16" s="274" t="str">
        <f>_xll.qlHestonModelHelper(,$B16,"TARGET",$C$38,R16,D16/100,ValuationDate!$E$5,ValuationDate!$E$6,"RelativePriceError")</f>
        <v>obj_002e9#0001</v>
      </c>
      <c r="AX16" s="274" t="str">
        <f>_xll.qlHestonModelHelper(,$B16,"TARGET",$C$38,S16,E16/100,ValuationDate!$E$5,ValuationDate!$E$6,"RelativePriceError")</f>
        <v>obj_002ea#0001</v>
      </c>
      <c r="AY16" s="274" t="str">
        <f>_xll.qlHestonModelHelper(,$B16,"TARGET",$C$38,T16,F16/100,ValuationDate!$E$5,ValuationDate!$E$6,"RelativePriceError")</f>
        <v>obj_002eb#0001</v>
      </c>
      <c r="AZ16" s="274" t="str">
        <f>_xll.qlHestonModelHelper(,$B16,"TARGET",$C$38,U16,G16/100,ValuationDate!$E$5,ValuationDate!$E$6,"RelativePriceError")</f>
        <v>obj_002ec#0001</v>
      </c>
      <c r="BA16" s="274" t="str">
        <f>_xll.qlHestonModelHelper(,$B16,"TARGET",$C$38,V16,H16/100,ValuationDate!$E$5,ValuationDate!$E$6,"RelativePriceError")</f>
        <v>obj_002ed#0001</v>
      </c>
      <c r="BB16" s="274" t="str">
        <f>_xll.qlHestonModelHelper(,$B16,"TARGET",$C$38,W16,I16/100,ValuationDate!$E$5,ValuationDate!$E$6,"RelativePriceError")</f>
        <v>obj_002ee#0001</v>
      </c>
      <c r="BC16" s="274" t="str">
        <f>_xll.qlHestonModelHelper(,$B16,"TARGET",$C$38,X16,J16/100,ValuationDate!$E$5,ValuationDate!$E$6,"RelativePriceError")</f>
        <v>obj_002ef#0001</v>
      </c>
      <c r="BD16" s="274" t="str">
        <f>_xll.qlHestonModelHelper(,$B16,"TARGET",$C$38,Y16,K16/100,ValuationDate!$E$5,ValuationDate!$E$6,"RelativePriceError")</f>
        <v>obj_002f0#0001</v>
      </c>
      <c r="BE16" s="274" t="str">
        <f>_xll.qlHestonModelHelper(,$B16,"TARGET",$C$38,Z16,L16/100,ValuationDate!$E$5,ValuationDate!$E$6,"RelativePriceError")</f>
        <v>obj_002f1#0001</v>
      </c>
      <c r="BF16" s="275" t="str">
        <f>_xll.qlHestonModelHelper(,$B16,"TARGET",$C$38,AA16,M16/100,ValuationDate!$E$5,ValuationDate!$E$6,"RelativePriceError")</f>
        <v>obj_002f2#0001</v>
      </c>
    </row>
    <row r="17" spans="2:58">
      <c r="B17" s="105" t="s">
        <v>64</v>
      </c>
      <c r="C17" s="98">
        <v>10.7</v>
      </c>
      <c r="D17" s="99">
        <v>9.85</v>
      </c>
      <c r="E17" s="99">
        <v>9.18</v>
      </c>
      <c r="F17" s="99">
        <v>8.6</v>
      </c>
      <c r="G17" s="99">
        <v>8.1999999999999993</v>
      </c>
      <c r="H17" s="99">
        <v>7.95</v>
      </c>
      <c r="I17" s="99">
        <v>7.86</v>
      </c>
      <c r="J17" s="99">
        <v>7.9249999999999998</v>
      </c>
      <c r="K17" s="99">
        <v>8.14</v>
      </c>
      <c r="L17" s="99">
        <v>8.4499999999999993</v>
      </c>
      <c r="M17" s="100">
        <v>8.7899999999999991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0.88565719152650635</v>
      </c>
      <c r="R17" s="126">
        <f>_xll.qlBlackDeltaCalculatorStrikeFromDelta(_xll.qlBlackDeltaCalculator(,R$6,"Spot",$C$38,1,1,D17%*SQRT($P17)),R$7)</f>
        <v>0.9169348883115287</v>
      </c>
      <c r="S17" s="126">
        <f>_xll.qlBlackDeltaCalculatorStrikeFromDelta(_xll.qlBlackDeltaCalculator(,S$6,"Spot",$C$38,1,1,E17%*SQRT($P17)),S$7)</f>
        <v>0.93698864103933122</v>
      </c>
      <c r="T17" s="126">
        <f>_xll.qlBlackDeltaCalculatorStrikeFromDelta(_xll.qlBlackDeltaCalculator(,T$6,"Spot",$C$38,1,1,F17%*SQRT($P17)),T$7)</f>
        <v>0.96163880638463595</v>
      </c>
      <c r="U17" s="126">
        <f>_xll.qlBlackDeltaCalculatorStrikeFromDelta(_xll.qlBlackDeltaCalculator(,U$6,"Spot",$C$38,1,1,G17%*SQRT($P17)),U$7)</f>
        <v>0.97957652144136431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1.0231913029296145</v>
      </c>
      <c r="X17" s="126">
        <f>_xll.qlBlackDeltaCalculatorStrikeFromDelta(_xll.qlBlackDeltaCalculator(,X$6,"Spot",$C$38,1,1,J17%*SQRT($P17)),X$7)</f>
        <v>1.0400941378934585</v>
      </c>
      <c r="Y17" s="126">
        <f>_xll.qlBlackDeltaCalculatorStrikeFromDelta(_xll.qlBlackDeltaCalculator(,Y$6,"Spot",$C$38,1,1,K17%*SQRT($P17)),Y$7)</f>
        <v>1.0631388574406659</v>
      </c>
      <c r="Z17" s="126">
        <f>_xll.qlBlackDeltaCalculatorStrikeFromDelta(_xll.qlBlackDeltaCalculator(,Z$6,"Spot",$C$38,1,1,L17%*SQRT($P17)),Z$7)</f>
        <v>1.0813914387994614</v>
      </c>
      <c r="AA17" s="128">
        <f>_xll.qlBlackDeltaCalculatorStrikeFromDelta(_xll.qlBlackDeltaCalculator(,AA$6,"Spot",$C$38,1,1,M17%*SQRT($P17)),AA$7)</f>
        <v>1.1096243411411337</v>
      </c>
      <c r="AC17" s="140">
        <f>$C$38</f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obj_002fe#0001</v>
      </c>
      <c r="AI17" s="156">
        <f>_xll.qlSabrInterpolatedSmileSectionMaxError(AH17)</f>
        <v>9.742621321824213E-4</v>
      </c>
      <c r="AJ17" s="157">
        <f>_xll.qlSabrInterpolatedSmileSectionAlpha(AH17)</f>
        <v>7.6861190898797047E-2</v>
      </c>
      <c r="AK17" s="156">
        <f>_xll.qlSabrInterpolatedSmileSectionBeta(AH17)</f>
        <v>0.7</v>
      </c>
      <c r="AL17" s="158">
        <f>_xll.qlSabrInterpolatedSmileSectionRho(AH17)</f>
        <v>-0.16452615288481298</v>
      </c>
      <c r="AM17" s="159">
        <f>_xll.qlSabrInterpolatedSmileSectionNu(AH17)</f>
        <v>0.95918653930641018</v>
      </c>
      <c r="AN17" s="105" t="s">
        <v>64</v>
      </c>
      <c r="AU17" s="304">
        <f>T17</f>
        <v>0.96163880638463595</v>
      </c>
      <c r="AV17" s="273" t="str">
        <f>_xll.qlHestonModelHelper(,$B17,"TARGET",$C$38,Q17,C17/100,ValuationDate!$E$5,ValuationDate!$E$6,"RelativePriceError")</f>
        <v>obj_002ff#0001</v>
      </c>
      <c r="AW17" s="274" t="str">
        <f>_xll.qlHestonModelHelper(,$B17,"TARGET",$C$38,R17,D17/100,ValuationDate!$E$5,ValuationDate!$E$6,"RelativePriceError")</f>
        <v>obj_00300#0001</v>
      </c>
      <c r="AX17" s="274" t="str">
        <f>_xll.qlHestonModelHelper(,$B17,"TARGET",$C$38,S17,E17/100,ValuationDate!$E$5,ValuationDate!$E$6,"RelativePriceError")</f>
        <v>obj_00301#0001</v>
      </c>
      <c r="AY17" s="274" t="str">
        <f>_xll.qlHestonModelHelper(,$B17,"TARGET",$C$38,T17,F17/100,ValuationDate!$E$5,ValuationDate!$E$6,"RelativePriceError")</f>
        <v>obj_00302#0001</v>
      </c>
      <c r="AZ17" s="274" t="str">
        <f>_xll.qlHestonModelHelper(,$B17,"TARGET",$C$38,U17,G17/100,ValuationDate!$E$5,ValuationDate!$E$6,"RelativePriceError")</f>
        <v>obj_00303#0001</v>
      </c>
      <c r="BA17" s="274" t="str">
        <f>_xll.qlHestonModelHelper(,$B17,"TARGET",$C$38,V17,H17/100,ValuationDate!$E$5,ValuationDate!$E$6,"RelativePriceError")</f>
        <v>obj_00304#0001</v>
      </c>
      <c r="BB17" s="274" t="str">
        <f>_xll.qlHestonModelHelper(,$B17,"TARGET",$C$38,W17,I17/100,ValuationDate!$E$5,ValuationDate!$E$6,"RelativePriceError")</f>
        <v>obj_00305#0001</v>
      </c>
      <c r="BC17" s="274" t="str">
        <f>_xll.qlHestonModelHelper(,$B17,"TARGET",$C$38,X17,J17/100,ValuationDate!$E$5,ValuationDate!$E$6,"RelativePriceError")</f>
        <v>obj_00306#0001</v>
      </c>
      <c r="BD17" s="274" t="str">
        <f>_xll.qlHestonModelHelper(,$B17,"TARGET",$C$38,Y17,K17/100,ValuationDate!$E$5,ValuationDate!$E$6,"RelativePriceError")</f>
        <v>obj_00307#0001</v>
      </c>
      <c r="BE17" s="274" t="str">
        <f>_xll.qlHestonModelHelper(,$B17,"TARGET",$C$38,Z17,L17/100,ValuationDate!$E$5,ValuationDate!$E$6,"RelativePriceError")</f>
        <v>obj_00308#0001</v>
      </c>
      <c r="BF17" s="275" t="str">
        <f>_xll.qlHestonModelHelper(,$B17,"TARGET",$C$38,AA17,M17/100,ValuationDate!$E$5,ValuationDate!$E$6,"RelativePriceError")</f>
        <v>obj_00309#0001</v>
      </c>
    </row>
    <row r="18" spans="2:58">
      <c r="B18" s="105" t="s">
        <v>65</v>
      </c>
      <c r="C18" s="98">
        <v>11.2</v>
      </c>
      <c r="D18" s="99">
        <v>10.3</v>
      </c>
      <c r="E18" s="99">
        <v>9.56</v>
      </c>
      <c r="F18" s="99">
        <v>8.9499999999999993</v>
      </c>
      <c r="G18" s="99">
        <v>8.48</v>
      </c>
      <c r="H18" s="99">
        <v>8.1449999999999996</v>
      </c>
      <c r="I18" s="99">
        <v>8.0090000000000003</v>
      </c>
      <c r="J18" s="99">
        <v>8.0619999999999994</v>
      </c>
      <c r="K18" s="99">
        <v>8.1999999999999993</v>
      </c>
      <c r="L18" s="99">
        <v>8.4700000000000006</v>
      </c>
      <c r="M18" s="100">
        <v>8.8689999999999998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0.85672995981993683</v>
      </c>
      <c r="R18" s="126">
        <f>_xll.qlBlackDeltaCalculatorStrikeFromDelta(_xll.qlBlackDeltaCalculator(,R$6,"Spot",$C$38,1,1,D18%*SQRT($P18)),R$7)</f>
        <v>0.89566303762920318</v>
      </c>
      <c r="S18" s="126">
        <f>_xll.qlBlackDeltaCalculatorStrikeFromDelta(_xll.qlBlackDeltaCalculator(,S$6,"Spot",$C$38,1,1,E18%*SQRT($P18)),S$7)</f>
        <v>0.92102055368577063</v>
      </c>
      <c r="T18" s="126">
        <f>_xll.qlBlackDeltaCalculatorStrikeFromDelta(_xll.qlBlackDeltaCalculator(,T$6,"Spot",$C$38,1,1,F18%*SQRT($P18)),T$7)</f>
        <v>0.95197935333474304</v>
      </c>
      <c r="U18" s="126">
        <f>_xll.qlBlackDeltaCalculatorStrikeFromDelta(_xll.qlBlackDeltaCalculator(,U$6,"Spot",$C$38,1,1,G18%*SQRT($P18)),U$7)</f>
        <v>0.97475464109178733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1.0295151824945323</v>
      </c>
      <c r="X18" s="126">
        <f>_xll.qlBlackDeltaCalculatorStrikeFromDelta(_xll.qlBlackDeltaCalculator(,X$6,"Spot",$C$38,1,1,J18%*SQRT($P18)),X$7)</f>
        <v>1.0507017673066543</v>
      </c>
      <c r="Y18" s="126">
        <f>_xll.qlBlackDeltaCalculatorStrikeFromDelta(_xll.qlBlackDeltaCalculator(,Y$6,"Spot",$C$38,1,1,K18%*SQRT($P18)),Y$7)</f>
        <v>1.0789788296932448</v>
      </c>
      <c r="Z18" s="126">
        <f>_xll.qlBlackDeltaCalculatorStrikeFromDelta(_xll.qlBlackDeltaCalculator(,Z$6,"Spot",$C$38,1,1,L18%*SQRT($P18)),Z$7)</f>
        <v>1.1013744194767718</v>
      </c>
      <c r="AA18" s="128">
        <f>_xll.qlBlackDeltaCalculatorStrikeFromDelta(_xll.qlBlackDeltaCalculator(,AA$6,"Spot",$C$38,1,1,M18%*SQRT($P18)),AA$7)</f>
        <v>1.1378107599571541</v>
      </c>
      <c r="AC18" s="140">
        <f>$C$38</f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obj_00315#0001</v>
      </c>
      <c r="AI18" s="156">
        <f>_xll.qlSabrInterpolatedSmileSectionMaxError(AH18)</f>
        <v>7.9546053969342667E-4</v>
      </c>
      <c r="AJ18" s="157">
        <f>_xll.qlSabrInterpolatedSmileSectionAlpha(AH18)</f>
        <v>7.9055501676306511E-2</v>
      </c>
      <c r="AK18" s="156">
        <f>_xll.qlSabrInterpolatedSmileSectionBeta(AH18)</f>
        <v>0.7</v>
      </c>
      <c r="AL18" s="158">
        <f>_xll.qlSabrInterpolatedSmileSectionRho(AH18)</f>
        <v>-0.20678846634123518</v>
      </c>
      <c r="AM18" s="159">
        <f>_xll.qlSabrInterpolatedSmileSectionNu(AH18)</f>
        <v>0.78603262220202275</v>
      </c>
      <c r="AN18" s="105" t="s">
        <v>65</v>
      </c>
      <c r="AU18" s="304">
        <f>T18</f>
        <v>0.95197935333474304</v>
      </c>
      <c r="AV18" s="273" t="str">
        <f>_xll.qlHestonModelHelper(,$B18,"TARGET",$C$38,Q18,C18/100,ValuationDate!$E$5,ValuationDate!$E$6,"RelativePriceError")</f>
        <v>obj_00316#0001</v>
      </c>
      <c r="AW18" s="274" t="str">
        <f>_xll.qlHestonModelHelper(,$B18,"TARGET",$C$38,R18,D18/100,ValuationDate!$E$5,ValuationDate!$E$6,"RelativePriceError")</f>
        <v>obj_00317#0001</v>
      </c>
      <c r="AX18" s="274" t="str">
        <f>_xll.qlHestonModelHelper(,$B18,"TARGET",$C$38,S18,E18/100,ValuationDate!$E$5,ValuationDate!$E$6,"RelativePriceError")</f>
        <v>obj_00318#0001</v>
      </c>
      <c r="AY18" s="274" t="str">
        <f>_xll.qlHestonModelHelper(,$B18,"TARGET",$C$38,T18,F18/100,ValuationDate!$E$5,ValuationDate!$E$6,"RelativePriceError")</f>
        <v>obj_00319#0001</v>
      </c>
      <c r="AZ18" s="274" t="str">
        <f>_xll.qlHestonModelHelper(,$B18,"TARGET",$C$38,U18,G18/100,ValuationDate!$E$5,ValuationDate!$E$6,"RelativePriceError")</f>
        <v>obj_0031a#0001</v>
      </c>
      <c r="BA18" s="274" t="str">
        <f>_xll.qlHestonModelHelper(,$B18,"TARGET",$C$38,V18,H18/100,ValuationDate!$E$5,ValuationDate!$E$6,"RelativePriceError")</f>
        <v>obj_0031b#0001</v>
      </c>
      <c r="BB18" s="274" t="str">
        <f>_xll.qlHestonModelHelper(,$B18,"TARGET",$C$38,W18,I18/100,ValuationDate!$E$5,ValuationDate!$E$6,"RelativePriceError")</f>
        <v>obj_0031c#0001</v>
      </c>
      <c r="BC18" s="274" t="str">
        <f>_xll.qlHestonModelHelper(,$B18,"TARGET",$C$38,X18,J18/100,ValuationDate!$E$5,ValuationDate!$E$6,"RelativePriceError")</f>
        <v>obj_0031d#0001</v>
      </c>
      <c r="BD18" s="274" t="str">
        <f>_xll.qlHestonModelHelper(,$B18,"TARGET",$C$38,Y18,K18/100,ValuationDate!$E$5,ValuationDate!$E$6,"RelativePriceError")</f>
        <v>obj_0031e#0001</v>
      </c>
      <c r="BE18" s="274" t="str">
        <f>_xll.qlHestonModelHelper(,$B18,"TARGET",$C$38,Z18,L18/100,ValuationDate!$E$5,ValuationDate!$E$6,"RelativePriceError")</f>
        <v>obj_0031f#0001</v>
      </c>
      <c r="BF18" s="275" t="str">
        <f>_xll.qlHestonModelHelper(,$B18,"TARGET",$C$38,AA18,M18/100,ValuationDate!$E$5,ValuationDate!$E$6,"RelativePriceError")</f>
        <v>obj_00320#0001</v>
      </c>
    </row>
    <row r="19" spans="2:58">
      <c r="B19" s="105" t="s">
        <v>66</v>
      </c>
      <c r="C19" s="98">
        <v>11.9</v>
      </c>
      <c r="D19" s="99">
        <v>10.7</v>
      </c>
      <c r="E19" s="99">
        <v>9.6999999999999993</v>
      </c>
      <c r="F19" s="99">
        <v>8.9499999999999993</v>
      </c>
      <c r="G19" s="99">
        <v>8.4499999999999993</v>
      </c>
      <c r="H19" s="99">
        <v>8.1999999999999993</v>
      </c>
      <c r="I19" s="99">
        <v>8.1150000000000002</v>
      </c>
      <c r="J19" s="99">
        <v>8.1460000000000008</v>
      </c>
      <c r="K19" s="99">
        <v>8.25</v>
      </c>
      <c r="L19" s="99">
        <v>8.5</v>
      </c>
      <c r="M19" s="100">
        <v>8.9380000000000006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0.82807041876881904</v>
      </c>
      <c r="R19" s="126">
        <f>_xll.qlBlackDeltaCalculatorStrikeFromDelta(_xll.qlBlackDeltaCalculator(,R$6,"Spot",$C$38,1,1,D19%*SQRT($P19)),R$7)</f>
        <v>0.87686562692488823</v>
      </c>
      <c r="S19" s="126">
        <f>_xll.qlBlackDeltaCalculatorStrikeFromDelta(_xll.qlBlackDeltaCalculator(,S$6,"Spot",$C$38,1,1,E19%*SQRT($P19)),S$7)</f>
        <v>0.90861888704936067</v>
      </c>
      <c r="T19" s="126">
        <f>_xll.qlBlackDeltaCalculatorStrikeFromDelta(_xll.qlBlackDeltaCalculator(,T$6,"Spot",$C$38,1,1,F19%*SQRT($P19)),T$7)</f>
        <v>0.94519718900243144</v>
      </c>
      <c r="U19" s="126">
        <f>_xll.qlBlackDeltaCalculatorStrikeFromDelta(_xll.qlBlackDeltaCalculator(,U$6,"Spot",$C$38,1,1,G19%*SQRT($P19)),U$7)</f>
        <v>0.97142670869024694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1.0351656032805781</v>
      </c>
      <c r="X19" s="126">
        <f>_xll.qlBlackDeltaCalculatorStrikeFromDelta(_xll.qlBlackDeltaCalculator(,X$6,"Spot",$C$38,1,1,J19%*SQRT($P19)),X$7)</f>
        <v>1.0599924663197497</v>
      </c>
      <c r="Y19" s="126">
        <f>_xll.qlBlackDeltaCalculatorStrikeFromDelta(_xll.qlBlackDeltaCalculator(,Y$6,"Spot",$C$38,1,1,K19%*SQRT($P19)),Y$7)</f>
        <v>1.09298105905855</v>
      </c>
      <c r="Z19" s="126">
        <f>_xll.qlBlackDeltaCalculatorStrikeFromDelta(_xll.qlBlackDeltaCalculator(,Z$6,"Spot",$C$38,1,1,L19%*SQRT($P19)),Z$7)</f>
        <v>1.1191219257451632</v>
      </c>
      <c r="AA19" s="128">
        <f>_xll.qlBlackDeltaCalculatorStrikeFromDelta(_xll.qlBlackDeltaCalculator(,AA$6,"Spot",$C$38,1,1,M19%*SQRT($P19)),AA$7)</f>
        <v>1.1630099270357892</v>
      </c>
      <c r="AC19" s="140">
        <f>$C$38</f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obj_0032c#0001</v>
      </c>
      <c r="AI19" s="156">
        <f>_xll.qlSabrInterpolatedSmileSectionMaxError(AH19)</f>
        <v>1.5806079418457936E-3</v>
      </c>
      <c r="AJ19" s="157">
        <f>_xll.qlSabrInterpolatedSmileSectionAlpha(AH19)</f>
        <v>7.894803857007264E-2</v>
      </c>
      <c r="AK19" s="156">
        <f>_xll.qlSabrInterpolatedSmileSectionBeta(AH19)</f>
        <v>0.7</v>
      </c>
      <c r="AL19" s="158">
        <f>_xll.qlSabrInterpolatedSmileSectionRho(AH19)</f>
        <v>-0.21121802373865683</v>
      </c>
      <c r="AM19" s="159">
        <f>_xll.qlSabrInterpolatedSmileSectionNu(AH19)</f>
        <v>0.72554222021186998</v>
      </c>
      <c r="AN19" s="105" t="s">
        <v>66</v>
      </c>
      <c r="AU19" s="304">
        <f>T19</f>
        <v>0.94519718900243144</v>
      </c>
      <c r="AV19" s="273" t="str">
        <f>_xll.qlHestonModelHelper(,$B19,"TARGET",$C$38,Q19,C19/100,ValuationDate!$E$5,ValuationDate!$E$6,"RelativePriceError")</f>
        <v>obj_0032d#0001</v>
      </c>
      <c r="AW19" s="274" t="str">
        <f>_xll.qlHestonModelHelper(,$B19,"TARGET",$C$38,R19,D19/100,ValuationDate!$E$5,ValuationDate!$E$6,"RelativePriceError")</f>
        <v>obj_0032e#0001</v>
      </c>
      <c r="AX19" s="274" t="str">
        <f>_xll.qlHestonModelHelper(,$B19,"TARGET",$C$38,S19,E19/100,ValuationDate!$E$5,ValuationDate!$E$6,"RelativePriceError")</f>
        <v>obj_0032f#0001</v>
      </c>
      <c r="AY19" s="274" t="str">
        <f>_xll.qlHestonModelHelper(,$B19,"TARGET",$C$38,T19,F19/100,ValuationDate!$E$5,ValuationDate!$E$6,"RelativePriceError")</f>
        <v>obj_00330#0001</v>
      </c>
      <c r="AZ19" s="274" t="str">
        <f>_xll.qlHestonModelHelper(,$B19,"TARGET",$C$38,U19,G19/100,ValuationDate!$E$5,ValuationDate!$E$6,"RelativePriceError")</f>
        <v>obj_00331#0001</v>
      </c>
      <c r="BA19" s="274" t="str">
        <f>_xll.qlHestonModelHelper(,$B19,"TARGET",$C$38,V19,H19/100,ValuationDate!$E$5,ValuationDate!$E$6,"RelativePriceError")</f>
        <v>obj_00332#0001</v>
      </c>
      <c r="BB19" s="274" t="str">
        <f>_xll.qlHestonModelHelper(,$B19,"TARGET",$C$38,W19,I19/100,ValuationDate!$E$5,ValuationDate!$E$6,"RelativePriceError")</f>
        <v>obj_00333#0001</v>
      </c>
      <c r="BC19" s="274" t="str">
        <f>_xll.qlHestonModelHelper(,$B19,"TARGET",$C$38,X19,J19/100,ValuationDate!$E$5,ValuationDate!$E$6,"RelativePriceError")</f>
        <v>obj_00334#0001</v>
      </c>
      <c r="BD19" s="274" t="str">
        <f>_xll.qlHestonModelHelper(,$B19,"TARGET",$C$38,Y19,K19/100,ValuationDate!$E$5,ValuationDate!$E$6,"RelativePriceError")</f>
        <v>obj_00335#0001</v>
      </c>
      <c r="BE19" s="274" t="str">
        <f>_xll.qlHestonModelHelper(,$B19,"TARGET",$C$38,Z19,L19/100,ValuationDate!$E$5,ValuationDate!$E$6,"RelativePriceError")</f>
        <v>obj_00336#0001</v>
      </c>
      <c r="BF19" s="275" t="str">
        <f>_xll.qlHestonModelHelper(,$B19,"TARGET",$C$38,AA19,M19/100,ValuationDate!$E$5,ValuationDate!$E$6,"RelativePriceError")</f>
        <v>obj_00337#0001</v>
      </c>
    </row>
    <row r="20" spans="2:58">
      <c r="B20" s="105" t="s">
        <v>67</v>
      </c>
      <c r="C20" s="98">
        <v>11.965</v>
      </c>
      <c r="D20" s="99">
        <v>11.084</v>
      </c>
      <c r="E20" s="99">
        <v>10.494999999999999</v>
      </c>
      <c r="F20" s="99">
        <v>9.66</v>
      </c>
      <c r="G20" s="99">
        <v>9.109</v>
      </c>
      <c r="H20" s="99">
        <v>8.625</v>
      </c>
      <c r="I20" s="99">
        <v>8.4160000000000004</v>
      </c>
      <c r="J20" s="99">
        <v>8.4250000000000007</v>
      </c>
      <c r="K20" s="99">
        <v>8.6050000000000004</v>
      </c>
      <c r="L20" s="99">
        <v>8.8010000000000002</v>
      </c>
      <c r="M20" s="100">
        <v>9.1080000000000005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0.79437418230918122</v>
      </c>
      <c r="R20" s="126">
        <f>_xll.qlBlackDeltaCalculatorStrikeFromDelta(_xll.qlBlackDeltaCalculator(,R$6,"Spot",$C$38,1,1,D20%*SQRT($P20)),R$7)</f>
        <v>0.84815966403739651</v>
      </c>
      <c r="S20" s="126">
        <f>_xll.qlBlackDeltaCalculatorStrikeFromDelta(_xll.qlBlackDeltaCalculator(,S$6,"Spot",$C$38,1,1,E20%*SQRT($P20)),S$7)</f>
        <v>0.88258000734452891</v>
      </c>
      <c r="T20" s="126">
        <f>_xll.qlBlackDeltaCalculatorStrikeFromDelta(_xll.qlBlackDeltaCalculator(,T$6,"Spot",$C$38,1,1,F20%*SQRT($P20)),T$7)</f>
        <v>0.92981429394116633</v>
      </c>
      <c r="U20" s="126">
        <f>_xll.qlBlackDeltaCalculatorStrikeFromDelta(_xll.qlBlackDeltaCalculator(,U$6,"Spot",$C$38,1,1,G20%*SQRT($P20)),U$7)</f>
        <v>0.9639169547572537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1.0460340457130792</v>
      </c>
      <c r="X20" s="126">
        <f>_xll.qlBlackDeltaCalculatorStrikeFromDelta(_xll.qlBlackDeltaCalculator(,X$6,"Spot",$C$38,1,1,J20%*SQRT($P20)),X$7)</f>
        <v>1.0777590786932962</v>
      </c>
      <c r="Y20" s="126">
        <f>_xll.qlBlackDeltaCalculatorStrikeFromDelta(_xll.qlBlackDeltaCalculator(,Y$6,"Spot",$C$38,1,1,K20%*SQRT($P20)),Y$7)</f>
        <v>1.1215677442255225</v>
      </c>
      <c r="Z20" s="126">
        <f>_xll.qlBlackDeltaCalculatorStrikeFromDelta(_xll.qlBlackDeltaCalculator(,Z$6,"Spot",$C$38,1,1,L20%*SQRT($P20)),Z$7)</f>
        <v>1.1547444976969221</v>
      </c>
      <c r="AA20" s="128">
        <f>_xll.qlBlackDeltaCalculatorStrikeFromDelta(_xll.qlBlackDeltaCalculator(,AA$6,"Spot",$C$38,1,1,M20%*SQRT($P20)),AA$7)</f>
        <v>1.2087843962476381</v>
      </c>
      <c r="AC20" s="140">
        <f>$C$38</f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obj_00343#0001</v>
      </c>
      <c r="AI20" s="156">
        <f>_xll.qlSabrInterpolatedSmileSectionMaxError(AH20)</f>
        <v>2.4293443549651822E-3</v>
      </c>
      <c r="AJ20" s="157">
        <f>_xll.qlSabrInterpolatedSmileSectionAlpha(AH20)</f>
        <v>8.448065077241923E-2</v>
      </c>
      <c r="AK20" s="156">
        <f>_xll.qlSabrInterpolatedSmileSectionBeta(AH20)</f>
        <v>0.7</v>
      </c>
      <c r="AL20" s="158">
        <f>_xll.qlSabrInterpolatedSmileSectionRho(AH20)</f>
        <v>-0.25333323770728927</v>
      </c>
      <c r="AM20" s="159">
        <f>_xll.qlSabrInterpolatedSmileSectionNu(AH20)</f>
        <v>0.55290505349985297</v>
      </c>
      <c r="AN20" s="105" t="s">
        <v>67</v>
      </c>
      <c r="AU20" s="304">
        <f>T20</f>
        <v>0.92981429394116633</v>
      </c>
      <c r="AV20" s="273" t="str">
        <f>_xll.qlHestonModelHelper(,$B20,"TARGET",$C$38,Q20,C20/100,ValuationDate!$E$5,ValuationDate!$E$6,"RelativePriceError")</f>
        <v>obj_00344#0001</v>
      </c>
      <c r="AW20" s="274" t="str">
        <f>_xll.qlHestonModelHelper(,$B20,"TARGET",$C$38,R20,D20/100,ValuationDate!$E$5,ValuationDate!$E$6,"RelativePriceError")</f>
        <v>obj_00345#0001</v>
      </c>
      <c r="AX20" s="274" t="str">
        <f>_xll.qlHestonModelHelper(,$B20,"TARGET",$C$38,S20,E20/100,ValuationDate!$E$5,ValuationDate!$E$6,"RelativePriceError")</f>
        <v>obj_00346#0001</v>
      </c>
      <c r="AY20" s="274" t="str">
        <f>_xll.qlHestonModelHelper(,$B20,"TARGET",$C$38,T20,F20/100,ValuationDate!$E$5,ValuationDate!$E$6,"RelativePriceError")</f>
        <v>obj_00347#0001</v>
      </c>
      <c r="AZ20" s="274" t="str">
        <f>_xll.qlHestonModelHelper(,$B20,"TARGET",$C$38,U20,G20/100,ValuationDate!$E$5,ValuationDate!$E$6,"RelativePriceError")</f>
        <v>obj_00348#0001</v>
      </c>
      <c r="BA20" s="274" t="str">
        <f>_xll.qlHestonModelHelper(,$B20,"TARGET",$C$38,V20,H20/100,ValuationDate!$E$5,ValuationDate!$E$6,"RelativePriceError")</f>
        <v>obj_00349#0001</v>
      </c>
      <c r="BB20" s="274" t="str">
        <f>_xll.qlHestonModelHelper(,$B20,"TARGET",$C$38,W20,I20/100,ValuationDate!$E$5,ValuationDate!$E$6,"RelativePriceError")</f>
        <v>obj_0034a#0001</v>
      </c>
      <c r="BC20" s="274" t="str">
        <f>_xll.qlHestonModelHelper(,$B20,"TARGET",$C$38,X20,J20/100,ValuationDate!$E$5,ValuationDate!$E$6,"RelativePriceError")</f>
        <v>obj_0034b#0001</v>
      </c>
      <c r="BD20" s="274" t="str">
        <f>_xll.qlHestonModelHelper(,$B20,"TARGET",$C$38,Y20,K20/100,ValuationDate!$E$5,ValuationDate!$E$6,"RelativePriceError")</f>
        <v>obj_0034c#0001</v>
      </c>
      <c r="BE20" s="274" t="str">
        <f>_xll.qlHestonModelHelper(,$B20,"TARGET",$C$38,Z20,L20/100,ValuationDate!$E$5,ValuationDate!$E$6,"RelativePriceError")</f>
        <v>obj_0034d#0001</v>
      </c>
      <c r="BF20" s="275" t="str">
        <f>_xll.qlHestonModelHelper(,$B20,"TARGET",$C$38,AA20,M20/100,ValuationDate!$E$5,ValuationDate!$E$6,"RelativePriceError")</f>
        <v>obj_0034e#0001</v>
      </c>
    </row>
    <row r="21" spans="2:58">
      <c r="B21" s="105" t="s">
        <v>68</v>
      </c>
      <c r="C21" s="98">
        <v>12.358000000000001</v>
      </c>
      <c r="D21" s="99">
        <v>11.427</v>
      </c>
      <c r="E21" s="99">
        <v>10.804</v>
      </c>
      <c r="F21" s="99">
        <v>9.91</v>
      </c>
      <c r="G21" s="99">
        <v>9.33</v>
      </c>
      <c r="H21" s="99">
        <v>8.8149999999999995</v>
      </c>
      <c r="I21" s="99">
        <v>8.5749999999999993</v>
      </c>
      <c r="J21" s="99">
        <v>8.56</v>
      </c>
      <c r="K21" s="99">
        <v>8.7309999999999999</v>
      </c>
      <c r="L21" s="99">
        <v>8.9220000000000006</v>
      </c>
      <c r="M21" s="100">
        <v>9.2140000000000004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0.76170449207681101</v>
      </c>
      <c r="R21" s="126">
        <f>_xll.qlBlackDeltaCalculatorStrikeFromDelta(_xll.qlBlackDeltaCalculator(,R$6,"Spot",$C$38,1,1,D21%*SQRT($P21)),R$7)</f>
        <v>0.82362174773054742</v>
      </c>
      <c r="S21" s="126">
        <f>_xll.qlBlackDeltaCalculatorStrikeFromDelta(_xll.qlBlackDeltaCalculator(,S$6,"Spot",$C$38,1,1,E21%*SQRT($P21)),S$7)</f>
        <v>0.86356534563507192</v>
      </c>
      <c r="T21" s="126">
        <f>_xll.qlBlackDeltaCalculatorStrikeFromDelta(_xll.qlBlackDeltaCalculator(,T$6,"Spot",$C$38,1,1,F21%*SQRT($P21)),T$7)</f>
        <v>0.91878056594973478</v>
      </c>
      <c r="U21" s="126">
        <f>_xll.qlBlackDeltaCalculatorStrikeFromDelta(_xll.qlBlackDeltaCalculator(,U$6,"Spot",$C$38,1,1,G21%*SQRT($P21)),U$7)</f>
        <v>0.95873875752447335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1.0555694855911104</v>
      </c>
      <c r="X21" s="126">
        <f>_xll.qlBlackDeltaCalculatorStrikeFromDelta(_xll.qlBlackDeltaCalculator(,X$6,"Spot",$C$38,1,1,J21%*SQRT($P21)),X$7)</f>
        <v>1.093057538449995</v>
      </c>
      <c r="Y21" s="126">
        <f>_xll.qlBlackDeltaCalculatorStrikeFromDelta(_xll.qlBlackDeltaCalculator(,Y$6,"Spot",$C$38,1,1,K21%*SQRT($P21)),Y$7)</f>
        <v>1.1452198583924125</v>
      </c>
      <c r="Z21" s="126">
        <f>_xll.qlBlackDeltaCalculatorStrikeFromDelta(_xll.qlBlackDeltaCalculator(,Z$6,"Spot",$C$38,1,1,L21%*SQRT($P21)),Z$7)</f>
        <v>1.184903610975292</v>
      </c>
      <c r="AA21" s="128">
        <f>_xll.qlBlackDeltaCalculatorStrikeFromDelta(_xll.qlBlackDeltaCalculator(,AA$6,"Spot",$C$38,1,1,M21%*SQRT($P21)),AA$7)</f>
        <v>1.2495999749322553</v>
      </c>
      <c r="AC21" s="140">
        <f>$C$38</f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obj_0035a#0001</v>
      </c>
      <c r="AI21" s="156">
        <f>_xll.qlSabrInterpolatedSmileSectionMaxError(AH21)</f>
        <v>2.5866694665446638E-3</v>
      </c>
      <c r="AJ21" s="157">
        <f>_xll.qlSabrInterpolatedSmileSectionAlpha(AH21)</f>
        <v>8.6455014986070319E-2</v>
      </c>
      <c r="AK21" s="156">
        <f>_xll.qlSabrInterpolatedSmileSectionBeta(AH21)</f>
        <v>0.7</v>
      </c>
      <c r="AL21" s="158">
        <f>_xll.qlSabrInterpolatedSmileSectionRho(AH21)</f>
        <v>-0.26813949858326108</v>
      </c>
      <c r="AM21" s="159">
        <f>_xll.qlSabrInterpolatedSmileSectionNu(AH21)</f>
        <v>0.48156763174461653</v>
      </c>
      <c r="AN21" s="105" t="s">
        <v>68</v>
      </c>
      <c r="AU21" s="304">
        <f>T21</f>
        <v>0.91878056594973478</v>
      </c>
      <c r="AV21" s="273" t="str">
        <f>_xll.qlHestonModelHelper(,$B21,"TARGET",$C$38,Q21,C21/100,ValuationDate!$E$5,ValuationDate!$E$6,"RelativePriceError")</f>
        <v>obj_0035b#0001</v>
      </c>
      <c r="AW21" s="274" t="str">
        <f>_xll.qlHestonModelHelper(,$B21,"TARGET",$C$38,R21,D21/100,ValuationDate!$E$5,ValuationDate!$E$6,"RelativePriceError")</f>
        <v>obj_0035c#0001</v>
      </c>
      <c r="AX21" s="274" t="str">
        <f>_xll.qlHestonModelHelper(,$B21,"TARGET",$C$38,S21,E21/100,ValuationDate!$E$5,ValuationDate!$E$6,"RelativePriceError")</f>
        <v>obj_0035d#0001</v>
      </c>
      <c r="AY21" s="274" t="str">
        <f>_xll.qlHestonModelHelper(,$B21,"TARGET",$C$38,T21,F21/100,ValuationDate!$E$5,ValuationDate!$E$6,"RelativePriceError")</f>
        <v>obj_0035e#0001</v>
      </c>
      <c r="AZ21" s="274" t="str">
        <f>_xll.qlHestonModelHelper(,$B21,"TARGET",$C$38,U21,G21/100,ValuationDate!$E$5,ValuationDate!$E$6,"RelativePriceError")</f>
        <v>obj_0035f#0001</v>
      </c>
      <c r="BA21" s="274" t="str">
        <f>_xll.qlHestonModelHelper(,$B21,"TARGET",$C$38,V21,H21/100,ValuationDate!$E$5,ValuationDate!$E$6,"RelativePriceError")</f>
        <v>obj_00360#0001</v>
      </c>
      <c r="BB21" s="274" t="str">
        <f>_xll.qlHestonModelHelper(,$B21,"TARGET",$C$38,W21,I21/100,ValuationDate!$E$5,ValuationDate!$E$6,"RelativePriceError")</f>
        <v>obj_00361#0001</v>
      </c>
      <c r="BC21" s="274" t="str">
        <f>_xll.qlHestonModelHelper(,$B21,"TARGET",$C$38,X21,J21/100,ValuationDate!$E$5,ValuationDate!$E$6,"RelativePriceError")</f>
        <v>obj_00362#0001</v>
      </c>
      <c r="BD21" s="274" t="str">
        <f>_xll.qlHestonModelHelper(,$B21,"TARGET",$C$38,Y21,K21/100,ValuationDate!$E$5,ValuationDate!$E$6,"RelativePriceError")</f>
        <v>obj_00363#0001</v>
      </c>
      <c r="BE21" s="274" t="str">
        <f>_xll.qlHestonModelHelper(,$B21,"TARGET",$C$38,Z21,L21/100,ValuationDate!$E$5,ValuationDate!$E$6,"RelativePriceError")</f>
        <v>obj_00364#0001</v>
      </c>
      <c r="BF21" s="275" t="str">
        <f>_xll.qlHestonModelHelper(,$B21,"TARGET",$C$38,AA21,M21/100,ValuationDate!$E$5,ValuationDate!$E$6,"RelativePriceError")</f>
        <v>obj_00365#0001</v>
      </c>
    </row>
    <row r="22" spans="2:58">
      <c r="B22" s="105" t="s">
        <v>69</v>
      </c>
      <c r="C22" s="98">
        <v>12.836</v>
      </c>
      <c r="D22" s="99">
        <v>11.872</v>
      </c>
      <c r="E22" s="99">
        <v>11.225</v>
      </c>
      <c r="F22" s="99">
        <v>10.314</v>
      </c>
      <c r="G22" s="99">
        <v>9.73</v>
      </c>
      <c r="H22" s="99">
        <v>9.2050000000000001</v>
      </c>
      <c r="I22" s="99">
        <v>8.9350000000000005</v>
      </c>
      <c r="J22" s="99">
        <v>8.9009999999999998</v>
      </c>
      <c r="K22" s="99">
        <v>9.06</v>
      </c>
      <c r="L22" s="99">
        <v>9.2520000000000007</v>
      </c>
      <c r="M22" s="100">
        <v>9.5229999999999997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0.71097092986028654</v>
      </c>
      <c r="R22" s="126">
        <f>_xll.qlBlackDeltaCalculatorStrikeFromDelta(_xll.qlBlackDeltaCalculator(,R$6,"Spot",$C$38,1,1,D22%*SQRT($P22)),R$7)</f>
        <v>0.78467661860597337</v>
      </c>
      <c r="S22" s="126">
        <f>_xll.qlBlackDeltaCalculatorStrikeFromDelta(_xll.qlBlackDeltaCalculator(,S$6,"Spot",$C$38,1,1,E22%*SQRT($P22)),S$7)</f>
        <v>0.83303400252260174</v>
      </c>
      <c r="T22" s="126">
        <f>_xll.qlBlackDeltaCalculatorStrikeFromDelta(_xll.qlBlackDeltaCalculator(,T$6,"Spot",$C$38,1,1,F22%*SQRT($P22)),T$7)</f>
        <v>0.90070543707506312</v>
      </c>
      <c r="U22" s="126">
        <f>_xll.qlBlackDeltaCalculatorStrikeFromDelta(_xll.qlBlackDeltaCalculator(,U$6,"Spot",$C$38,1,1,G22%*SQRT($P22)),U$7)</f>
        <v>0.95051319198120676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1.0742739118608102</v>
      </c>
      <c r="X22" s="126">
        <f>_xll.qlBlackDeltaCalculatorStrikeFromDelta(_xll.qlBlackDeltaCalculator(,X$6,"Spot",$C$38,1,1,J22%*SQRT($P22)),X$7)</f>
        <v>1.1229155505920434</v>
      </c>
      <c r="Y22" s="126">
        <f>_xll.qlBlackDeltaCalculatorStrikeFromDelta(_xll.qlBlackDeltaCalculator(,Y$6,"Spot",$C$38,1,1,K22%*SQRT($P22)),Y$7)</f>
        <v>1.1912927977506937</v>
      </c>
      <c r="Z22" s="126">
        <f>_xll.qlBlackDeltaCalculatorStrikeFromDelta(_xll.qlBlackDeltaCalculator(,Z$6,"Spot",$C$38,1,1,L22%*SQRT($P22)),Z$7)</f>
        <v>1.243976618415944</v>
      </c>
      <c r="AA22" s="128">
        <f>_xll.qlBlackDeltaCalculatorStrikeFromDelta(_xll.qlBlackDeltaCalculator(,AA$6,"Spot",$C$38,1,1,M22%*SQRT($P22)),AA$7)</f>
        <v>1.3298242977220274</v>
      </c>
      <c r="AC22" s="140">
        <f>$C$38</f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obj_00371#0001</v>
      </c>
      <c r="AI22" s="156">
        <f>_xll.qlSabrInterpolatedSmileSectionMaxError(AH22)</f>
        <v>2.607783999284824E-3</v>
      </c>
      <c r="AJ22" s="157">
        <f>_xll.qlSabrInterpolatedSmileSectionAlpha(AH22)</f>
        <v>9.0469724245115971E-2</v>
      </c>
      <c r="AK22" s="156">
        <f>_xll.qlSabrInterpolatedSmileSectionBeta(AH22)</f>
        <v>0.7</v>
      </c>
      <c r="AL22" s="158">
        <f>_xll.qlSabrInterpolatedSmileSectionRho(AH22)</f>
        <v>-0.26637572847063595</v>
      </c>
      <c r="AM22" s="159">
        <f>_xll.qlSabrInterpolatedSmileSectionNu(AH22)</f>
        <v>0.38608639220638324</v>
      </c>
      <c r="AN22" s="105" t="s">
        <v>69</v>
      </c>
      <c r="AU22" s="304">
        <f>T22</f>
        <v>0.90070543707506312</v>
      </c>
      <c r="AV22" s="273" t="str">
        <f>_xll.qlHestonModelHelper(,$B22,"TARGET",$C$38,Q22,C22/100,ValuationDate!$E$5,ValuationDate!$E$6,"RelativePriceError")</f>
        <v>obj_00372#0001</v>
      </c>
      <c r="AW22" s="274" t="str">
        <f>_xll.qlHestonModelHelper(,$B22,"TARGET",$C$38,R22,D22/100,ValuationDate!$E$5,ValuationDate!$E$6,"RelativePriceError")</f>
        <v>obj_00373#0001</v>
      </c>
      <c r="AX22" s="274" t="str">
        <f>_xll.qlHestonModelHelper(,$B22,"TARGET",$C$38,S22,E22/100,ValuationDate!$E$5,ValuationDate!$E$6,"RelativePriceError")</f>
        <v>obj_00374#0001</v>
      </c>
      <c r="AY22" s="274" t="str">
        <f>_xll.qlHestonModelHelper(,$B22,"TARGET",$C$38,T22,F22/100,ValuationDate!$E$5,ValuationDate!$E$6,"RelativePriceError")</f>
        <v>obj_00375#0001</v>
      </c>
      <c r="AZ22" s="274" t="str">
        <f>_xll.qlHestonModelHelper(,$B22,"TARGET",$C$38,U22,G22/100,ValuationDate!$E$5,ValuationDate!$E$6,"RelativePriceError")</f>
        <v>obj_00376#0001</v>
      </c>
      <c r="BA22" s="274" t="str">
        <f>_xll.qlHestonModelHelper(,$B22,"TARGET",$C$38,V22,H22/100,ValuationDate!$E$5,ValuationDate!$E$6,"RelativePriceError")</f>
        <v>obj_00377#0001</v>
      </c>
      <c r="BB22" s="274" t="str">
        <f>_xll.qlHestonModelHelper(,$B22,"TARGET",$C$38,W22,I22/100,ValuationDate!$E$5,ValuationDate!$E$6,"RelativePriceError")</f>
        <v>obj_00378#0001</v>
      </c>
      <c r="BC22" s="274" t="str">
        <f>_xll.qlHestonModelHelper(,$B22,"TARGET",$C$38,X22,J22/100,ValuationDate!$E$5,ValuationDate!$E$6,"RelativePriceError")</f>
        <v>obj_00379#0001</v>
      </c>
      <c r="BD22" s="274" t="str">
        <f>_xll.qlHestonModelHelper(,$B22,"TARGET",$C$38,Y22,K22/100,ValuationDate!$E$5,ValuationDate!$E$6,"RelativePriceError")</f>
        <v>obj_0037a#0001</v>
      </c>
      <c r="BE22" s="274" t="str">
        <f>_xll.qlHestonModelHelper(,$B22,"TARGET",$C$38,Z22,L22/100,ValuationDate!$E$5,ValuationDate!$E$6,"RelativePriceError")</f>
        <v>obj_0037b#0001</v>
      </c>
      <c r="BF22" s="275" t="str">
        <f>_xll.qlHestonModelHelper(,$B22,"TARGET",$C$38,AA22,M22/100,ValuationDate!$E$5,ValuationDate!$E$6,"RelativePriceError")</f>
        <v>obj_0037c#0001</v>
      </c>
    </row>
    <row r="23" spans="2:58">
      <c r="B23" s="105" t="s">
        <v>70</v>
      </c>
      <c r="C23" s="98">
        <v>13.037000000000001</v>
      </c>
      <c r="D23" s="99">
        <v>12.045999999999999</v>
      </c>
      <c r="E23" s="99">
        <v>11.39</v>
      </c>
      <c r="F23" s="99">
        <v>10.471</v>
      </c>
      <c r="G23" s="99">
        <v>9.8840000000000003</v>
      </c>
      <c r="H23" s="99">
        <v>9.35</v>
      </c>
      <c r="I23" s="99">
        <v>9.0660000000000007</v>
      </c>
      <c r="J23" s="99">
        <v>9.0239999999999991</v>
      </c>
      <c r="K23" s="99">
        <v>9.1850000000000005</v>
      </c>
      <c r="L23" s="99">
        <v>9.3889999999999993</v>
      </c>
      <c r="M23" s="100">
        <v>9.6549999999999994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0.67367328291974127</v>
      </c>
      <c r="R23" s="126">
        <f>_xll.qlBlackDeltaCalculatorStrikeFromDelta(_xll.qlBlackDeltaCalculator(,R$6,"Spot",$C$38,1,1,D23%*SQRT($P23)),R$7)</f>
        <v>0.75592280276219426</v>
      </c>
      <c r="S23" s="126">
        <f>_xll.qlBlackDeltaCalculatorStrikeFromDelta(_xll.qlBlackDeltaCalculator(,S$6,"Spot",$C$38,1,1,E23%*SQRT($P23)),S$7)</f>
        <v>0.81040903521219765</v>
      </c>
      <c r="T23" s="126">
        <f>_xll.qlBlackDeltaCalculatorStrikeFromDelta(_xll.qlBlackDeltaCalculator(,T$6,"Spot",$C$38,1,1,F23%*SQRT($P23)),T$7)</f>
        <v>0.88749124592147144</v>
      </c>
      <c r="U23" s="126">
        <f>_xll.qlBlackDeltaCalculatorStrikeFromDelta(_xll.qlBlackDeltaCalculator(,U$6,"Spot",$C$38,1,1,G23%*SQRT($P23)),U$7)</f>
        <v>0.94493025626170035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1.0901768819487498</v>
      </c>
      <c r="X23" s="126">
        <f>_xll.qlBlackDeltaCalculatorStrikeFromDelta(_xll.qlBlackDeltaCalculator(,X$6,"Spot",$C$38,1,1,J23%*SQRT($P23)),X$7)</f>
        <v>1.1480573606153563</v>
      </c>
      <c r="Y23" s="126">
        <f>_xll.qlBlackDeltaCalculatorStrikeFromDelta(_xll.qlBlackDeltaCalculator(,Y$6,"Spot",$C$38,1,1,K23%*SQRT($P23)),Y$7)</f>
        <v>1.2304037991054866</v>
      </c>
      <c r="Z23" s="126">
        <f>_xll.qlBlackDeltaCalculatorStrikeFromDelta(_xll.qlBlackDeltaCalculator(,Z$6,"Spot",$C$38,1,1,L23%*SQRT($P23)),Z$7)</f>
        <v>1.2948241480294014</v>
      </c>
      <c r="AA23" s="128">
        <f>_xll.qlBlackDeltaCalculatorStrikeFromDelta(_xll.qlBlackDeltaCalculator(,AA$6,"Spot",$C$38,1,1,M23%*SQRT($P23)),AA$7)</f>
        <v>1.39988006559435</v>
      </c>
      <c r="AC23" s="140">
        <f>$C$38</f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obj_00388#0001</v>
      </c>
      <c r="AI23" s="156">
        <f>_xll.qlSabrInterpolatedSmileSectionMaxError(AH23)</f>
        <v>2.6688469893389188E-3</v>
      </c>
      <c r="AJ23" s="157">
        <f>_xll.qlSabrInterpolatedSmileSectionAlpha(AH23)</f>
        <v>9.2015756143163208E-2</v>
      </c>
      <c r="AK23" s="156">
        <f>_xll.qlSabrInterpolatedSmileSectionBeta(AH23)</f>
        <v>0.7</v>
      </c>
      <c r="AL23" s="158">
        <f>_xll.qlSabrInterpolatedSmileSectionRho(AH23)</f>
        <v>-0.26184926358410482</v>
      </c>
      <c r="AM23" s="159">
        <f>_xll.qlSabrInterpolatedSmileSectionNu(AH23)</f>
        <v>0.33378922750414641</v>
      </c>
      <c r="AN23" s="105" t="s">
        <v>70</v>
      </c>
      <c r="AU23" s="304">
        <f>T23</f>
        <v>0.88749124592147144</v>
      </c>
      <c r="AV23" s="273" t="str">
        <f>_xll.qlHestonModelHelper(,$B23,"TARGET",$C$38,Q23,C23/100,ValuationDate!$E$5,ValuationDate!$E$6,"RelativePriceError")</f>
        <v>obj_00389#0001</v>
      </c>
      <c r="AW23" s="274" t="str">
        <f>_xll.qlHestonModelHelper(,$B23,"TARGET",$C$38,R23,D23/100,ValuationDate!$E$5,ValuationDate!$E$6,"RelativePriceError")</f>
        <v>obj_0038a#0001</v>
      </c>
      <c r="AX23" s="274" t="str">
        <f>_xll.qlHestonModelHelper(,$B23,"TARGET",$C$38,S23,E23/100,ValuationDate!$E$5,ValuationDate!$E$6,"RelativePriceError")</f>
        <v>obj_0038b#0001</v>
      </c>
      <c r="AY23" s="274" t="str">
        <f>_xll.qlHestonModelHelper(,$B23,"TARGET",$C$38,T23,F23/100,ValuationDate!$E$5,ValuationDate!$E$6,"RelativePriceError")</f>
        <v>obj_0038c#0001</v>
      </c>
      <c r="AZ23" s="274" t="str">
        <f>_xll.qlHestonModelHelper(,$B23,"TARGET",$C$38,U23,G23/100,ValuationDate!$E$5,ValuationDate!$E$6,"RelativePriceError")</f>
        <v>obj_0038d#0001</v>
      </c>
      <c r="BA23" s="274" t="str">
        <f>_xll.qlHestonModelHelper(,$B23,"TARGET",$C$38,V23,H23/100,ValuationDate!$E$5,ValuationDate!$E$6,"RelativePriceError")</f>
        <v>obj_0038e#0001</v>
      </c>
      <c r="BB23" s="274" t="str">
        <f>_xll.qlHestonModelHelper(,$B23,"TARGET",$C$38,W23,I23/100,ValuationDate!$E$5,ValuationDate!$E$6,"RelativePriceError")</f>
        <v>obj_0038f#0001</v>
      </c>
      <c r="BC23" s="274" t="str">
        <f>_xll.qlHestonModelHelper(,$B23,"TARGET",$C$38,X23,J23/100,ValuationDate!$E$5,ValuationDate!$E$6,"RelativePriceError")</f>
        <v>obj_00390#0001</v>
      </c>
      <c r="BD23" s="274" t="str">
        <f>_xll.qlHestonModelHelper(,$B23,"TARGET",$C$38,Y23,K23/100,ValuationDate!$E$5,ValuationDate!$E$6,"RelativePriceError")</f>
        <v>obj_00391#0001</v>
      </c>
      <c r="BE23" s="274" t="str">
        <f>_xll.qlHestonModelHelper(,$B23,"TARGET",$C$38,Z23,L23/100,ValuationDate!$E$5,ValuationDate!$E$6,"RelativePriceError")</f>
        <v>obj_00392#0001</v>
      </c>
      <c r="BF23" s="275" t="str">
        <f>_xll.qlHestonModelHelper(,$B23,"TARGET",$C$38,AA23,M23/100,ValuationDate!$E$5,ValuationDate!$E$6,"RelativePriceError")</f>
        <v>obj_00393#0001</v>
      </c>
    </row>
    <row r="24" spans="2:58">
      <c r="B24" s="105" t="s">
        <v>71</v>
      </c>
      <c r="C24" s="98">
        <v>13.154999999999999</v>
      </c>
      <c r="D24" s="99">
        <v>12.154</v>
      </c>
      <c r="E24" s="99">
        <v>11.494</v>
      </c>
      <c r="F24" s="99">
        <v>10.571999999999999</v>
      </c>
      <c r="G24" s="99">
        <v>9.9939999999999998</v>
      </c>
      <c r="H24" s="99">
        <v>9.4670000000000005</v>
      </c>
      <c r="I24" s="99">
        <v>9.1910000000000007</v>
      </c>
      <c r="J24" s="99">
        <v>9.1470000000000002</v>
      </c>
      <c r="K24" s="99">
        <v>9.3010000000000002</v>
      </c>
      <c r="L24" s="99">
        <v>9.4909999999999997</v>
      </c>
      <c r="M24" s="100">
        <v>9.7490000000000006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0.64359423371232982</v>
      </c>
      <c r="R24" s="126">
        <f>_xll.qlBlackDeltaCalculatorStrikeFromDelta(_xll.qlBlackDeltaCalculator(,R$6,"Spot",$C$38,1,1,D24%*SQRT($P24)),R$7)</f>
        <v>0.73239543884073599</v>
      </c>
      <c r="S24" s="126">
        <f>_xll.qlBlackDeltaCalculatorStrikeFromDelta(_xll.qlBlackDeltaCalculator(,S$6,"Spot",$C$38,1,1,E24%*SQRT($P24)),S$7)</f>
        <v>0.79183329472478703</v>
      </c>
      <c r="T24" s="126">
        <f>_xll.qlBlackDeltaCalculatorStrikeFromDelta(_xll.qlBlackDeltaCalculator(,T$6,"Spot",$C$38,1,1,F24%*SQRT($P24)),T$7)</f>
        <v>0.87674946774261975</v>
      </c>
      <c r="U24" s="126">
        <f>_xll.qlBlackDeltaCalculatorStrikeFromDelta(_xll.qlBlackDeltaCalculator(,U$6,"Spot",$C$38,1,1,G24%*SQRT($P24)),U$7)</f>
        <v>0.94068356012734411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1.1055487237224266</v>
      </c>
      <c r="X24" s="126">
        <f>_xll.qlBlackDeltaCalculatorStrikeFromDelta(_xll.qlBlackDeltaCalculator(,X$6,"Spot",$C$38,1,1,J24%*SQRT($P24)),X$7)</f>
        <v>1.1722461087545686</v>
      </c>
      <c r="Y24" s="126">
        <f>_xll.qlBlackDeltaCalculatorStrikeFromDelta(_xll.qlBlackDeltaCalculator(,Y$6,"Spot",$C$38,1,1,K24%*SQRT($P24)),Y$7)</f>
        <v>1.26776058722526</v>
      </c>
      <c r="Z24" s="126">
        <f>_xll.qlBlackDeltaCalculatorStrikeFromDelta(_xll.qlBlackDeltaCalculator(,Z$6,"Spot",$C$38,1,1,L24%*SQRT($P24)),Z$7)</f>
        <v>1.3425679573294833</v>
      </c>
      <c r="AA24" s="128">
        <f>_xll.qlBlackDeltaCalculatorStrikeFromDelta(_xll.qlBlackDeltaCalculator(,AA$6,"Spot",$C$38,1,1,M24%*SQRT($P24)),AA$7)</f>
        <v>1.4658578803173692</v>
      </c>
      <c r="AC24" s="140">
        <f>$C$38</f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obj_0039f#0001</v>
      </c>
      <c r="AI24" s="156">
        <f>_xll.qlSabrInterpolatedSmileSectionMaxError(AH24)</f>
        <v>2.5659056405553382E-3</v>
      </c>
      <c r="AJ24" s="157">
        <f>_xll.qlSabrInterpolatedSmileSectionAlpha(AH24)</f>
        <v>9.3324481714031099E-2</v>
      </c>
      <c r="AK24" s="156">
        <f>_xll.qlSabrInterpolatedSmileSectionBeta(AH24)</f>
        <v>0.7</v>
      </c>
      <c r="AL24" s="158">
        <f>_xll.qlSabrInterpolatedSmileSectionRho(AH24)</f>
        <v>-0.25318141939559702</v>
      </c>
      <c r="AM24" s="159">
        <f>_xll.qlSabrInterpolatedSmileSectionNu(AH24)</f>
        <v>0.29583278651457462</v>
      </c>
      <c r="AN24" s="105" t="s">
        <v>71</v>
      </c>
      <c r="AU24" s="304">
        <f>T24</f>
        <v>0.87674946774261975</v>
      </c>
      <c r="AV24" s="273" t="str">
        <f>_xll.qlHestonModelHelper(,$B24,"TARGET",$C$38,Q24,C24/100,ValuationDate!$E$5,ValuationDate!$E$6,"RelativePriceError")</f>
        <v>obj_003a0#0001</v>
      </c>
      <c r="AW24" s="274" t="str">
        <f>_xll.qlHestonModelHelper(,$B24,"TARGET",$C$38,R24,D24/100,ValuationDate!$E$5,ValuationDate!$E$6,"RelativePriceError")</f>
        <v>obj_003a1#0001</v>
      </c>
      <c r="AX24" s="274" t="str">
        <f>_xll.qlHestonModelHelper(,$B24,"TARGET",$C$38,S24,E24/100,ValuationDate!$E$5,ValuationDate!$E$6,"RelativePriceError")</f>
        <v>obj_003a2#0001</v>
      </c>
      <c r="AY24" s="274" t="str">
        <f>_xll.qlHestonModelHelper(,$B24,"TARGET",$C$38,T24,F24/100,ValuationDate!$E$5,ValuationDate!$E$6,"RelativePriceError")</f>
        <v>obj_003a3#0001</v>
      </c>
      <c r="AZ24" s="274" t="str">
        <f>_xll.qlHestonModelHelper(,$B24,"TARGET",$C$38,U24,G24/100,ValuationDate!$E$5,ValuationDate!$E$6,"RelativePriceError")</f>
        <v>obj_003a4#0001</v>
      </c>
      <c r="BA24" s="274" t="str">
        <f>_xll.qlHestonModelHelper(,$B24,"TARGET",$C$38,V24,H24/100,ValuationDate!$E$5,ValuationDate!$E$6,"RelativePriceError")</f>
        <v>obj_003a5#0001</v>
      </c>
      <c r="BB24" s="274" t="str">
        <f>_xll.qlHestonModelHelper(,$B24,"TARGET",$C$38,W24,I24/100,ValuationDate!$E$5,ValuationDate!$E$6,"RelativePriceError")</f>
        <v>obj_003a6#0001</v>
      </c>
      <c r="BC24" s="274" t="str">
        <f>_xll.qlHestonModelHelper(,$B24,"TARGET",$C$38,X24,J24/100,ValuationDate!$E$5,ValuationDate!$E$6,"RelativePriceError")</f>
        <v>obj_003a7#0001</v>
      </c>
      <c r="BD24" s="274" t="str">
        <f>_xll.qlHestonModelHelper(,$B24,"TARGET",$C$38,Y24,K24/100,ValuationDate!$E$5,ValuationDate!$E$6,"RelativePriceError")</f>
        <v>obj_003a8#0001</v>
      </c>
      <c r="BE24" s="274" t="str">
        <f>_xll.qlHestonModelHelper(,$B24,"TARGET",$C$38,Z24,L24/100,ValuationDate!$E$5,ValuationDate!$E$6,"RelativePriceError")</f>
        <v>obj_003a9#0001</v>
      </c>
      <c r="BF24" s="275" t="str">
        <f>_xll.qlHestonModelHelper(,$B24,"TARGET",$C$38,AA24,M24/100,ValuationDate!$E$5,ValuationDate!$E$6,"RelativePriceError")</f>
        <v>obj_003aa#0001</v>
      </c>
    </row>
    <row r="25" spans="2:58">
      <c r="B25" s="105" t="s">
        <v>72</v>
      </c>
      <c r="C25" s="98">
        <v>13.21</v>
      </c>
      <c r="D25" s="99">
        <v>12.269</v>
      </c>
      <c r="E25" s="99">
        <v>11.632999999999999</v>
      </c>
      <c r="F25" s="99">
        <v>10.76</v>
      </c>
      <c r="G25" s="99">
        <v>10.196999999999999</v>
      </c>
      <c r="H25" s="99">
        <v>9.673</v>
      </c>
      <c r="I25" s="99">
        <v>9.3940000000000001</v>
      </c>
      <c r="J25" s="99">
        <v>9.3450000000000006</v>
      </c>
      <c r="K25" s="99">
        <v>9.4480000000000004</v>
      </c>
      <c r="L25" s="99">
        <v>9.5739999999999998</v>
      </c>
      <c r="M25" s="100">
        <v>9.7840000000000007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0.6187932013835914</v>
      </c>
      <c r="R25" s="126">
        <f>_xll.qlBlackDeltaCalculatorStrikeFromDelta(_xll.qlBlackDeltaCalculator(,R$6,"Spot",$C$38,1,1,D25%*SQRT($P25)),R$7)</f>
        <v>0.7117341734461996</v>
      </c>
      <c r="S25" s="126">
        <f>_xll.qlBlackDeltaCalculatorStrikeFromDelta(_xll.qlBlackDeltaCalculator(,S$6,"Spot",$C$38,1,1,E25%*SQRT($P25)),S$7)</f>
        <v>0.77508569619692491</v>
      </c>
      <c r="T25" s="126">
        <f>_xll.qlBlackDeltaCalculatorStrikeFromDelta(_xll.qlBlackDeltaCalculator(,T$6,"Spot",$C$38,1,1,F25%*SQRT($P25)),T$7)</f>
        <v>0.86669911963071222</v>
      </c>
      <c r="U25" s="126">
        <f>_xll.qlBlackDeltaCalculatorStrikeFromDelta(_xll.qlBlackDeltaCalculator(,U$6,"Spot",$C$38,1,1,G25%*SQRT($P25)),U$7)</f>
        <v>0.93701377156703969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1.1220649482981726</v>
      </c>
      <c r="X25" s="126">
        <f>_xll.qlBlackDeltaCalculatorStrikeFromDelta(_xll.qlBlackDeltaCalculator(,X$6,"Spot",$C$38,1,1,J25%*SQRT($P25)),X$7)</f>
        <v>1.1979836700604696</v>
      </c>
      <c r="Y25" s="126">
        <f>_xll.qlBlackDeltaCalculatorStrikeFromDelta(_xll.qlBlackDeltaCalculator(,Y$6,"Spot",$C$38,1,1,K25%*SQRT($P25)),Y$7)</f>
        <v>1.3056563773086924</v>
      </c>
      <c r="Z25" s="126">
        <f>_xll.qlBlackDeltaCalculatorStrikeFromDelta(_xll.qlBlackDeltaCalculator(,Z$6,"Spot",$C$38,1,1,L25%*SQRT($P25)),Z$7)</f>
        <v>1.3883577604717248</v>
      </c>
      <c r="AA25" s="128">
        <f>_xll.qlBlackDeltaCalculatorStrikeFromDelta(_xll.qlBlackDeltaCalculator(,AA$6,"Spot",$C$38,1,1,M25%*SQRT($P25)),AA$7)</f>
        <v>1.5265702556523288</v>
      </c>
      <c r="AC25" s="140">
        <f>$C$38</f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obj_003b6#0001</v>
      </c>
      <c r="AI25" s="156">
        <f>_xll.qlSabrInterpolatedSmileSectionMaxError(AH25)</f>
        <v>2.4626519592479412E-3</v>
      </c>
      <c r="AJ25" s="157">
        <f>_xll.qlSabrInterpolatedSmileSectionAlpha(AH25)</f>
        <v>9.5825791919954356E-2</v>
      </c>
      <c r="AK25" s="156">
        <f>_xll.qlSabrInterpolatedSmileSectionBeta(AH25)</f>
        <v>0.7</v>
      </c>
      <c r="AL25" s="158">
        <f>_xll.qlSabrInterpolatedSmileSectionRho(AH25)</f>
        <v>-0.25095119496323287</v>
      </c>
      <c r="AM25" s="159">
        <f>_xll.qlSabrInterpolatedSmileSectionNu(AH25)</f>
        <v>0.25644285280465146</v>
      </c>
      <c r="AN25" s="105" t="s">
        <v>72</v>
      </c>
      <c r="AU25" s="304">
        <f>T25</f>
        <v>0.86669911963071222</v>
      </c>
      <c r="AV25" s="273" t="str">
        <f>_xll.qlHestonModelHelper(,$B25,"TARGET",$C$38,Q25,C25/100,ValuationDate!$E$5,ValuationDate!$E$6,"RelativePriceError")</f>
        <v>obj_003b7#0001</v>
      </c>
      <c r="AW25" s="274" t="str">
        <f>_xll.qlHestonModelHelper(,$B25,"TARGET",$C$38,R25,D25/100,ValuationDate!$E$5,ValuationDate!$E$6,"RelativePriceError")</f>
        <v>obj_003b8#0001</v>
      </c>
      <c r="AX25" s="274" t="str">
        <f>_xll.qlHestonModelHelper(,$B25,"TARGET",$C$38,S25,E25/100,ValuationDate!$E$5,ValuationDate!$E$6,"RelativePriceError")</f>
        <v>obj_003b9#0001</v>
      </c>
      <c r="AY25" s="274" t="str">
        <f>_xll.qlHestonModelHelper(,$B25,"TARGET",$C$38,T25,F25/100,ValuationDate!$E$5,ValuationDate!$E$6,"RelativePriceError")</f>
        <v>obj_003ba#0001</v>
      </c>
      <c r="AZ25" s="274" t="str">
        <f>_xll.qlHestonModelHelper(,$B25,"TARGET",$C$38,U25,G25/100,ValuationDate!$E$5,ValuationDate!$E$6,"RelativePriceError")</f>
        <v>obj_003bb#0001</v>
      </c>
      <c r="BA25" s="274" t="str">
        <f>_xll.qlHestonModelHelper(,$B25,"TARGET",$C$38,V25,H25/100,ValuationDate!$E$5,ValuationDate!$E$6,"RelativePriceError")</f>
        <v>obj_003bc#0001</v>
      </c>
      <c r="BB25" s="274" t="str">
        <f>_xll.qlHestonModelHelper(,$B25,"TARGET",$C$38,W25,I25/100,ValuationDate!$E$5,ValuationDate!$E$6,"RelativePriceError")</f>
        <v>obj_003bd#0001</v>
      </c>
      <c r="BC25" s="274" t="str">
        <f>_xll.qlHestonModelHelper(,$B25,"TARGET",$C$38,X25,J25/100,ValuationDate!$E$5,ValuationDate!$E$6,"RelativePriceError")</f>
        <v>obj_003be#0001</v>
      </c>
      <c r="BD25" s="274" t="str">
        <f>_xll.qlHestonModelHelper(,$B25,"TARGET",$C$38,Y25,K25/100,ValuationDate!$E$5,ValuationDate!$E$6,"RelativePriceError")</f>
        <v>obj_003bf#0001</v>
      </c>
      <c r="BE25" s="274" t="str">
        <f>_xll.qlHestonModelHelper(,$B25,"TARGET",$C$38,Z25,L25/100,ValuationDate!$E$5,ValuationDate!$E$6,"RelativePriceError")</f>
        <v>obj_003c0#0001</v>
      </c>
      <c r="BF25" s="275" t="str">
        <f>_xll.qlHestonModelHelper(,$B25,"TARGET",$C$38,AA25,M25/100,ValuationDate!$E$5,ValuationDate!$E$6,"RelativePriceError")</f>
        <v>obj_003c1#0001</v>
      </c>
    </row>
    <row r="26" spans="2:58">
      <c r="B26" s="105" t="s">
        <v>73</v>
      </c>
      <c r="C26" s="98">
        <v>13.247999999999999</v>
      </c>
      <c r="D26" s="99">
        <v>12.324999999999999</v>
      </c>
      <c r="E26" s="99">
        <v>11.738</v>
      </c>
      <c r="F26" s="99">
        <v>10.895</v>
      </c>
      <c r="G26" s="99">
        <v>10.337999999999999</v>
      </c>
      <c r="H26" s="99">
        <v>9.8149999999999995</v>
      </c>
      <c r="I26" s="99">
        <v>9.5329999999999995</v>
      </c>
      <c r="J26" s="99">
        <v>9.4749999999999996</v>
      </c>
      <c r="K26" s="99">
        <v>9.5429999999999993</v>
      </c>
      <c r="L26" s="99">
        <v>9.6449999999999996</v>
      </c>
      <c r="M26" s="100">
        <v>9.8130000000000006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0.59733008389449249</v>
      </c>
      <c r="R26" s="126">
        <f>_xll.qlBlackDeltaCalculatorStrikeFromDelta(_xll.qlBlackDeltaCalculator(,R$6,"Spot",$C$38,1,1,D26%*SQRT($P26)),R$7)</f>
        <v>0.69429758233579097</v>
      </c>
      <c r="S26" s="126">
        <f>_xll.qlBlackDeltaCalculatorStrikeFromDelta(_xll.qlBlackDeltaCalculator(,S$6,"Spot",$C$38,1,1,E26%*SQRT($P26)),S$7)</f>
        <v>0.76053133888209856</v>
      </c>
      <c r="T26" s="126">
        <f>_xll.qlBlackDeltaCalculatorStrikeFromDelta(_xll.qlBlackDeltaCalculator(,T$6,"Spot",$C$38,1,1,F26%*SQRT($P26)),T$7)</f>
        <v>0.85819581914239651</v>
      </c>
      <c r="U26" s="126">
        <f>_xll.qlBlackDeltaCalculatorStrikeFromDelta(_xll.qlBlackDeltaCalculator(,U$6,"Spot",$C$38,1,1,G26%*SQRT($P26)),U$7)</f>
        <v>0.93426237002886647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1.1377533631372641</v>
      </c>
      <c r="X26" s="126">
        <f>_xll.qlBlackDeltaCalculatorStrikeFromDelta(_xll.qlBlackDeltaCalculator(,X$6,"Spot",$C$38,1,1,J26%*SQRT($P26)),X$7)</f>
        <v>1.2221317256571371</v>
      </c>
      <c r="Y26" s="126">
        <f>_xll.qlBlackDeltaCalculatorStrikeFromDelta(_xll.qlBlackDeltaCalculator(,Y$6,"Spot",$C$38,1,1,K26%*SQRT($P26)),Y$7)</f>
        <v>1.3413604296561252</v>
      </c>
      <c r="Z26" s="126">
        <f>_xll.qlBlackDeltaCalculatorStrikeFromDelta(_xll.qlBlackDeltaCalculator(,Z$6,"Spot",$C$38,1,1,L26%*SQRT($P26)),Z$7)</f>
        <v>1.4329601970647603</v>
      </c>
      <c r="AA26" s="128">
        <f>_xll.qlBlackDeltaCalculatorStrikeFromDelta(_xll.qlBlackDeltaCalculator(,AA$6,"Spot",$C$38,1,1,M26%*SQRT($P26)),AA$7)</f>
        <v>1.5855733724071714</v>
      </c>
      <c r="AC26" s="140">
        <f>$C$38</f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obj_003cd#0001</v>
      </c>
      <c r="AI26" s="156">
        <f>_xll.qlSabrInterpolatedSmileSectionMaxError(AH26)</f>
        <v>2.387328470009803E-3</v>
      </c>
      <c r="AJ26" s="157">
        <f>_xll.qlSabrInterpolatedSmileSectionAlpha(AH26)</f>
        <v>9.7576399674320774E-2</v>
      </c>
      <c r="AK26" s="156">
        <f>_xll.qlSabrInterpolatedSmileSectionBeta(AH26)</f>
        <v>0.7</v>
      </c>
      <c r="AL26" s="158">
        <f>_xll.qlSabrInterpolatedSmileSectionRho(AH26)</f>
        <v>-0.2473090523243249</v>
      </c>
      <c r="AM26" s="159">
        <f>_xll.qlSabrInterpolatedSmileSectionNu(AH26)</f>
        <v>0.22838729467403798</v>
      </c>
      <c r="AN26" s="105" t="s">
        <v>73</v>
      </c>
      <c r="AU26" s="304">
        <f>T26</f>
        <v>0.85819581914239651</v>
      </c>
      <c r="AV26" s="273" t="str">
        <f>_xll.qlHestonModelHelper(,$B26,"TARGET",$C$38,Q26,C26/100,ValuationDate!$E$5,ValuationDate!$E$6,"RelativePriceError")</f>
        <v>obj_003ce#0001</v>
      </c>
      <c r="AW26" s="274" t="str">
        <f>_xll.qlHestonModelHelper(,$B26,"TARGET",$C$38,R26,D26/100,ValuationDate!$E$5,ValuationDate!$E$6,"RelativePriceError")</f>
        <v>obj_003cf#0001</v>
      </c>
      <c r="AX26" s="274" t="str">
        <f>_xll.qlHestonModelHelper(,$B26,"TARGET",$C$38,S26,E26/100,ValuationDate!$E$5,ValuationDate!$E$6,"RelativePriceError")</f>
        <v>obj_003d0#0001</v>
      </c>
      <c r="AY26" s="274" t="str">
        <f>_xll.qlHestonModelHelper(,$B26,"TARGET",$C$38,T26,F26/100,ValuationDate!$E$5,ValuationDate!$E$6,"RelativePriceError")</f>
        <v>obj_003d1#0001</v>
      </c>
      <c r="AZ26" s="274" t="str">
        <f>_xll.qlHestonModelHelper(,$B26,"TARGET",$C$38,U26,G26/100,ValuationDate!$E$5,ValuationDate!$E$6,"RelativePriceError")</f>
        <v>obj_003d2#0001</v>
      </c>
      <c r="BA26" s="274" t="str">
        <f>_xll.qlHestonModelHelper(,$B26,"TARGET",$C$38,V26,H26/100,ValuationDate!$E$5,ValuationDate!$E$6,"RelativePriceError")</f>
        <v>obj_003d3#0001</v>
      </c>
      <c r="BB26" s="274" t="str">
        <f>_xll.qlHestonModelHelper(,$B26,"TARGET",$C$38,W26,I26/100,ValuationDate!$E$5,ValuationDate!$E$6,"RelativePriceError")</f>
        <v>obj_003d4#0001</v>
      </c>
      <c r="BC26" s="274" t="str">
        <f>_xll.qlHestonModelHelper(,$B26,"TARGET",$C$38,X26,J26/100,ValuationDate!$E$5,ValuationDate!$E$6,"RelativePriceError")</f>
        <v>obj_003d5#0001</v>
      </c>
      <c r="BD26" s="274" t="str">
        <f>_xll.qlHestonModelHelper(,$B26,"TARGET",$C$38,Y26,K26/100,ValuationDate!$E$5,ValuationDate!$E$6,"RelativePriceError")</f>
        <v>obj_003d6#0001</v>
      </c>
      <c r="BE26" s="274" t="str">
        <f>_xll.qlHestonModelHelper(,$B26,"TARGET",$C$38,Z26,L26/100,ValuationDate!$E$5,ValuationDate!$E$6,"RelativePriceError")</f>
        <v>obj_003d7#0001</v>
      </c>
      <c r="BF26" s="275" t="str">
        <f>_xll.qlHestonModelHelper(,$B26,"TARGET",$C$38,AA26,M26/100,ValuationDate!$E$5,ValuationDate!$E$6,"RelativePriceError")</f>
        <v>obj_003d8#0001</v>
      </c>
    </row>
    <row r="27" spans="2:58">
      <c r="B27" s="105" t="s">
        <v>74</v>
      </c>
      <c r="C27" s="98">
        <v>13.097</v>
      </c>
      <c r="D27" s="99">
        <v>12.244999999999999</v>
      </c>
      <c r="E27" s="99">
        <v>11.71</v>
      </c>
      <c r="F27" s="99">
        <v>10.946999999999999</v>
      </c>
      <c r="G27" s="99">
        <v>10.442</v>
      </c>
      <c r="H27" s="99">
        <v>9.9550000000000001</v>
      </c>
      <c r="I27" s="99">
        <v>9.6769999999999996</v>
      </c>
      <c r="J27" s="99">
        <v>9.6020000000000003</v>
      </c>
      <c r="K27" s="99">
        <v>9.65</v>
      </c>
      <c r="L27" s="99">
        <v>9.7349999999999994</v>
      </c>
      <c r="M27" s="100">
        <v>9.8640000000000008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0.5512249703444082</v>
      </c>
      <c r="R27" s="126">
        <f>_xll.qlBlackDeltaCalculatorStrikeFromDelta(_xll.qlBlackDeltaCalculator(,R$6,"Spot",$C$38,1,1,D27%*SQRT($P27)),R$7)</f>
        <v>0.6561483344801462</v>
      </c>
      <c r="S27" s="126">
        <f>_xll.qlBlackDeltaCalculatorStrikeFromDelta(_xll.qlBlackDeltaCalculator(,S$6,"Spot",$C$38,1,1,E27%*SQRT($P27)),S$7)</f>
        <v>0.72957025215495597</v>
      </c>
      <c r="T27" s="126">
        <f>_xll.qlBlackDeltaCalculatorStrikeFromDelta(_xll.qlBlackDeltaCalculator(,T$6,"Spot",$C$38,1,1,F27%*SQRT($P27)),T$7)</f>
        <v>0.84062980445010071</v>
      </c>
      <c r="U27" s="126">
        <f>_xll.qlBlackDeltaCalculatorStrikeFromDelta(_xll.qlBlackDeltaCalculator(,U$6,"Spot",$C$38,1,1,G27%*SQRT($P27)),U$7)</f>
        <v>0.92985924221429406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1.179149513858176</v>
      </c>
      <c r="X27" s="126">
        <f>_xll.qlBlackDeltaCalculatorStrikeFromDelta(_xll.qlBlackDeltaCalculator(,X$6,"Spot",$C$38,1,1,J27%*SQRT($P27)),X$7)</f>
        <v>1.2852894097378533</v>
      </c>
      <c r="Y27" s="126">
        <f>_xll.qlBlackDeltaCalculatorStrikeFromDelta(_xll.qlBlackDeltaCalculator(,Y$6,"Spot",$C$38,1,1,K27%*SQRT($P27)),Y$7)</f>
        <v>1.4375657083482751</v>
      </c>
      <c r="Z27" s="126">
        <f>_xll.qlBlackDeltaCalculatorStrikeFromDelta(_xll.qlBlackDeltaCalculator(,Z$6,"Spot",$C$38,1,1,L27%*SQRT($P27)),Z$7)</f>
        <v>1.5558809160745242</v>
      </c>
      <c r="AA27" s="128">
        <f>_xll.qlBlackDeltaCalculatorStrikeFromDelta(_xll.qlBlackDeltaCalculator(,AA$6,"Spot",$C$38,1,1,M27%*SQRT($P27)),AA$7)</f>
        <v>1.753985844356815</v>
      </c>
      <c r="AC27" s="140">
        <f>$C$38</f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obj_003e4#0001</v>
      </c>
      <c r="AI27" s="156">
        <f>_xll.qlSabrInterpolatedSmileSectionMaxError(AH27)</f>
        <v>2.2114565561857646E-3</v>
      </c>
      <c r="AJ27" s="157">
        <f>_xll.qlSabrInterpolatedSmileSectionAlpha(AH27)</f>
        <v>9.9264495192366478E-2</v>
      </c>
      <c r="AK27" s="156">
        <f>_xll.qlSabrInterpolatedSmileSectionBeta(AH27)</f>
        <v>0.7</v>
      </c>
      <c r="AL27" s="158">
        <f>_xll.qlSabrInterpolatedSmileSectionRho(AH27)</f>
        <v>-0.21549541638925648</v>
      </c>
      <c r="AM27" s="159">
        <f>_xll.qlSabrInterpolatedSmileSectionNu(AH27)</f>
        <v>0.17910206469712034</v>
      </c>
      <c r="AN27" s="105" t="s">
        <v>74</v>
      </c>
      <c r="AU27" s="304">
        <f>T27</f>
        <v>0.84062980445010071</v>
      </c>
      <c r="AV27" s="273" t="str">
        <f>_xll.qlHestonModelHelper(,$B27,"TARGET",$C$38,Q27,C27/100,ValuationDate!$E$5,ValuationDate!$E$6,"RelativePriceError")</f>
        <v>obj_003e5#0001</v>
      </c>
      <c r="AW27" s="274" t="str">
        <f>_xll.qlHestonModelHelper(,$B27,"TARGET",$C$38,R27,D27/100,ValuationDate!$E$5,ValuationDate!$E$6,"RelativePriceError")</f>
        <v>obj_003e6#0001</v>
      </c>
      <c r="AX27" s="274" t="str">
        <f>_xll.qlHestonModelHelper(,$B27,"TARGET",$C$38,S27,E27/100,ValuationDate!$E$5,ValuationDate!$E$6,"RelativePriceError")</f>
        <v>obj_003e7#0001</v>
      </c>
      <c r="AY27" s="274" t="str">
        <f>_xll.qlHestonModelHelper(,$B27,"TARGET",$C$38,T27,F27/100,ValuationDate!$E$5,ValuationDate!$E$6,"RelativePriceError")</f>
        <v>obj_003e8#0001</v>
      </c>
      <c r="AZ27" s="274" t="str">
        <f>_xll.qlHestonModelHelper(,$B27,"TARGET",$C$38,U27,G27/100,ValuationDate!$E$5,ValuationDate!$E$6,"RelativePriceError")</f>
        <v>obj_003e9#0001</v>
      </c>
      <c r="BA27" s="274" t="str">
        <f>_xll.qlHestonModelHelper(,$B27,"TARGET",$C$38,V27,H27/100,ValuationDate!$E$5,ValuationDate!$E$6,"RelativePriceError")</f>
        <v>obj_003ea#0001</v>
      </c>
      <c r="BB27" s="274" t="str">
        <f>_xll.qlHestonModelHelper(,$B27,"TARGET",$C$38,W27,I27/100,ValuationDate!$E$5,ValuationDate!$E$6,"RelativePriceError")</f>
        <v>obj_003eb#0001</v>
      </c>
      <c r="BC27" s="274" t="str">
        <f>_xll.qlHestonModelHelper(,$B27,"TARGET",$C$38,X27,J27/100,ValuationDate!$E$5,ValuationDate!$E$6,"RelativePriceError")</f>
        <v>obj_003ec#0001</v>
      </c>
      <c r="BD27" s="274" t="str">
        <f>_xll.qlHestonModelHelper(,$B27,"TARGET",$C$38,Y27,K27/100,ValuationDate!$E$5,ValuationDate!$E$6,"RelativePriceError")</f>
        <v>obj_003ed#0001</v>
      </c>
      <c r="BE27" s="274" t="str">
        <f>_xll.qlHestonModelHelper(,$B27,"TARGET",$C$38,Z27,L27/100,ValuationDate!$E$5,ValuationDate!$E$6,"RelativePriceError")</f>
        <v>obj_003ee#0001</v>
      </c>
      <c r="BF27" s="275" t="str">
        <f>_xll.qlHestonModelHelper(,$B27,"TARGET",$C$38,AA27,M27/100,ValuationDate!$E$5,ValuationDate!$E$6,"RelativePriceError")</f>
        <v>obj_003ef#0001</v>
      </c>
    </row>
    <row r="28" spans="2:58">
      <c r="B28" s="105" t="s">
        <v>75</v>
      </c>
      <c r="C28" s="98">
        <v>12.997999999999999</v>
      </c>
      <c r="D28" s="99">
        <v>12.137</v>
      </c>
      <c r="E28" s="99">
        <v>11.545</v>
      </c>
      <c r="F28" s="99">
        <v>10.792</v>
      </c>
      <c r="G28" s="99">
        <v>10.336</v>
      </c>
      <c r="H28" s="99">
        <v>9.9260000000000002</v>
      </c>
      <c r="I28" s="99">
        <v>9.7089999999999996</v>
      </c>
      <c r="J28" s="99">
        <v>9.6519999999999992</v>
      </c>
      <c r="K28" s="99">
        <v>9.6809999999999992</v>
      </c>
      <c r="L28" s="99">
        <v>9.7460000000000004</v>
      </c>
      <c r="M28" s="100">
        <v>9.8780000000000001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0.49582351734619173</v>
      </c>
      <c r="R28" s="126">
        <f>_xll.qlBlackDeltaCalculatorStrikeFromDelta(_xll.qlBlackDeltaCalculator(,R$6,"Spot",$C$38,1,1,D28%*SQRT($P28)),R$7)</f>
        <v>0.61135928431047115</v>
      </c>
      <c r="S28" s="126">
        <f>_xll.qlBlackDeltaCalculatorStrikeFromDelta(_xll.qlBlackDeltaCalculator(,S$6,"Spot",$C$38,1,1,E28%*SQRT($P28)),S$7)</f>
        <v>0.69519871053216642</v>
      </c>
      <c r="T28" s="126">
        <f>_xll.qlBlackDeltaCalculatorStrikeFromDelta(_xll.qlBlackDeltaCalculator(,T$6,"Spot",$C$38,1,1,F28%*SQRT($P28)),T$7)</f>
        <v>0.82315828180757511</v>
      </c>
      <c r="U28" s="126">
        <f>_xll.qlBlackDeltaCalculatorStrikeFromDelta(_xll.qlBlackDeltaCalculator(,U$6,"Spot",$C$38,1,1,G28%*SQRT($P28)),U$7)</f>
        <v>0.9285589952588964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1.2407230909181697</v>
      </c>
      <c r="X28" s="126">
        <f>_xll.qlBlackDeltaCalculatorStrikeFromDelta(_xll.qlBlackDeltaCalculator(,X$6,"Spot",$C$38,1,1,J28%*SQRT($P28)),X$7)</f>
        <v>1.3800944789115721</v>
      </c>
      <c r="Y28" s="126">
        <f>_xll.qlBlackDeltaCalculatorStrikeFromDelta(_xll.qlBlackDeltaCalculator(,Y$6,"Spot",$C$38,1,1,K28%*SQRT($P28)),Y$7)</f>
        <v>1.5826308961711546</v>
      </c>
      <c r="Z28" s="126">
        <f>_xll.qlBlackDeltaCalculatorStrikeFromDelta(_xll.qlBlackDeltaCalculator(,Z$6,"Spot",$C$38,1,1,L28%*SQRT($P28)),Z$7)</f>
        <v>1.7422942651279032</v>
      </c>
      <c r="AA28" s="128">
        <f>_xll.qlBlackDeltaCalculatorStrikeFromDelta(_xll.qlBlackDeltaCalculator(,AA$6,"Spot",$C$38,1,1,M28%*SQRT($P28)),AA$7)</f>
        <v>2.0192810468947586</v>
      </c>
      <c r="AC28" s="140">
        <f>$C$38</f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obj_003fb#0001</v>
      </c>
      <c r="AI28" s="156">
        <f>_xll.qlSabrInterpolatedSmileSectionMaxError(AH28)</f>
        <v>1.6139638324001726E-3</v>
      </c>
      <c r="AJ28" s="157">
        <f>_xll.qlSabrInterpolatedSmileSectionAlpha(AH28)</f>
        <v>9.8906307821104975E-2</v>
      </c>
      <c r="AK28" s="156">
        <f>_xll.qlSabrInterpolatedSmileSectionBeta(AH28)</f>
        <v>0.7</v>
      </c>
      <c r="AL28" s="158">
        <f>_xll.qlSabrInterpolatedSmileSectionRho(AH28)</f>
        <v>-0.16444394477920907</v>
      </c>
      <c r="AM28" s="159">
        <f>_xll.qlSabrInterpolatedSmileSectionNu(AH28)</f>
        <v>0.1459952306556154</v>
      </c>
      <c r="AN28" s="105" t="s">
        <v>75</v>
      </c>
      <c r="AU28" s="304">
        <f>T28</f>
        <v>0.82315828180757511</v>
      </c>
      <c r="AV28" s="273" t="str">
        <f>_xll.qlHestonModelHelper(,$B28,"TARGET",$C$38,Q28,C28/100,ValuationDate!$E$5,ValuationDate!$E$6,"RelativePriceError")</f>
        <v>obj_003fc#0001</v>
      </c>
      <c r="AW28" s="274" t="str">
        <f>_xll.qlHestonModelHelper(,$B28,"TARGET",$C$38,R28,D28/100,ValuationDate!$E$5,ValuationDate!$E$6,"RelativePriceError")</f>
        <v>obj_003fd#0001</v>
      </c>
      <c r="AX28" s="274" t="str">
        <f>_xll.qlHestonModelHelper(,$B28,"TARGET",$C$38,S28,E28/100,ValuationDate!$E$5,ValuationDate!$E$6,"RelativePriceError")</f>
        <v>obj_003fe#0001</v>
      </c>
      <c r="AY28" s="274" t="str">
        <f>_xll.qlHestonModelHelper(,$B28,"TARGET",$C$38,T28,F28/100,ValuationDate!$E$5,ValuationDate!$E$6,"RelativePriceError")</f>
        <v>obj_003ff#0001</v>
      </c>
      <c r="AZ28" s="274" t="str">
        <f>_xll.qlHestonModelHelper(,$B28,"TARGET",$C$38,U28,G28/100,ValuationDate!$E$5,ValuationDate!$E$6,"RelativePriceError")</f>
        <v>obj_00400#0001</v>
      </c>
      <c r="BA28" s="274" t="str">
        <f>_xll.qlHestonModelHelper(,$B28,"TARGET",$C$38,V28,H28/100,ValuationDate!$E$5,ValuationDate!$E$6,"RelativePriceError")</f>
        <v>obj_00401#0001</v>
      </c>
      <c r="BB28" s="274" t="str">
        <f>_xll.qlHestonModelHelper(,$B28,"TARGET",$C$38,W28,I28/100,ValuationDate!$E$5,ValuationDate!$E$6,"RelativePriceError")</f>
        <v>obj_00402#0001</v>
      </c>
      <c r="BC28" s="274" t="str">
        <f>_xll.qlHestonModelHelper(,$B28,"TARGET",$C$38,X28,J28/100,ValuationDate!$E$5,ValuationDate!$E$6,"RelativePriceError")</f>
        <v>obj_00403#0001</v>
      </c>
      <c r="BD28" s="274" t="str">
        <f>_xll.qlHestonModelHelper(,$B28,"TARGET",$C$38,Y28,K28/100,ValuationDate!$E$5,ValuationDate!$E$6,"RelativePriceError")</f>
        <v>obj_00404#0001</v>
      </c>
      <c r="BE28" s="274" t="str">
        <f>_xll.qlHestonModelHelper(,$B28,"TARGET",$C$38,Z28,L28/100,ValuationDate!$E$5,ValuationDate!$E$6,"RelativePriceError")</f>
        <v>obj_00405#0001</v>
      </c>
      <c r="BF28" s="275" t="str">
        <f>_xll.qlHestonModelHelper(,$B28,"TARGET",$C$38,AA28,M28/100,ValuationDate!$E$5,ValuationDate!$E$6,"RelativePriceError")</f>
        <v>obj_00406#0001</v>
      </c>
    </row>
    <row r="29" spans="2:58">
      <c r="B29" s="105" t="s">
        <v>28</v>
      </c>
      <c r="C29" s="98">
        <v>12.913</v>
      </c>
      <c r="D29" s="99">
        <v>12.048</v>
      </c>
      <c r="E29" s="99">
        <v>11.465999999999999</v>
      </c>
      <c r="F29" s="99">
        <v>10.734999999999999</v>
      </c>
      <c r="G29" s="99">
        <v>10.295</v>
      </c>
      <c r="H29" s="99">
        <v>9.9030000000000005</v>
      </c>
      <c r="I29" s="99">
        <v>9.6999999999999993</v>
      </c>
      <c r="J29" s="99">
        <v>9.6509999999999998</v>
      </c>
      <c r="K29" s="99">
        <v>9.6869999999999994</v>
      </c>
      <c r="L29" s="99">
        <v>9.7550000000000008</v>
      </c>
      <c r="M29" s="100">
        <v>9.8889999999999993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0.45687433001855149</v>
      </c>
      <c r="R29" s="126">
        <f>_xll.qlBlackDeltaCalculatorStrikeFromDelta(_xll.qlBlackDeltaCalculator(,R$6,"Spot",$C$38,1,1,D29%*SQRT($P29)),R$7)</f>
        <v>0.57955978268714403</v>
      </c>
      <c r="S29" s="126">
        <f>_xll.qlBlackDeltaCalculatorStrikeFromDelta(_xll.qlBlackDeltaCalculator(,S$6,"Spot",$C$38,1,1,E29%*SQRT($P29)),S$7)</f>
        <v>0.67026641196375669</v>
      </c>
      <c r="T29" s="126">
        <f>_xll.qlBlackDeltaCalculatorStrikeFromDelta(_xll.qlBlackDeltaCalculator(,T$6,"Spot",$C$38,1,1,F29%*SQRT($P29)),T$7)</f>
        <v>0.81171716573297181</v>
      </c>
      <c r="U29" s="126">
        <f>_xll.qlBlackDeltaCalculatorStrikeFromDelta(_xll.qlBlackDeltaCalculator(,U$6,"Spot",$C$38,1,1,G29%*SQRT($P29)),U$7)</f>
        <v>0.93108460266060855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1.2986985056516349</v>
      </c>
      <c r="X29" s="126">
        <f>_xll.qlBlackDeltaCalculatorStrikeFromDelta(_xll.qlBlackDeltaCalculator(,X$6,"Spot",$C$38,1,1,J29%*SQRT($P29)),X$7)</f>
        <v>1.468760711866179</v>
      </c>
      <c r="Y29" s="126">
        <f>_xll.qlBlackDeltaCalculatorStrikeFromDelta(_xll.qlBlackDeltaCalculator(,Y$6,"Spot",$C$38,1,1,K29%*SQRT($P29)),Y$7)</f>
        <v>1.7212578177585602</v>
      </c>
      <c r="Z29" s="126">
        <f>_xll.qlBlackDeltaCalculatorStrikeFromDelta(_xll.qlBlackDeltaCalculator(,Z$6,"Spot",$C$38,1,1,L29%*SQRT($P29)),Z$7)</f>
        <v>1.9241846169712999</v>
      </c>
      <c r="AA29" s="128">
        <f>_xll.qlBlackDeltaCalculatorStrikeFromDelta(_xll.qlBlackDeltaCalculator(,AA$6,"Spot",$C$38,1,1,M29%*SQRT($P29)),AA$7)</f>
        <v>2.2831227086411605</v>
      </c>
      <c r="AC29" s="140">
        <f>$C$38</f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obj_00412#0001</v>
      </c>
      <c r="AI29" s="156">
        <f>_xll.qlSabrInterpolatedSmileSectionMaxError(AH29)</f>
        <v>1.7609006175499931E-3</v>
      </c>
      <c r="AJ29" s="157">
        <f>_xll.qlSabrInterpolatedSmileSectionAlpha(AH29)</f>
        <v>9.8727452643167513E-2</v>
      </c>
      <c r="AK29" s="156">
        <f>_xll.qlSabrInterpolatedSmileSectionBeta(AH29)</f>
        <v>0.7</v>
      </c>
      <c r="AL29" s="158">
        <f>_xll.qlSabrInterpolatedSmileSectionRho(AH29)</f>
        <v>-0.13162558683828426</v>
      </c>
      <c r="AM29" s="159">
        <f>_xll.qlSabrInterpolatedSmileSectionNu(AH29)</f>
        <v>0.12631191496553948</v>
      </c>
      <c r="AN29" s="105" t="s">
        <v>28</v>
      </c>
      <c r="AU29" s="304">
        <f>T29</f>
        <v>0.81171716573297181</v>
      </c>
      <c r="AV29" s="273" t="str">
        <f>_xll.qlHestonModelHelper(,$B29,"TARGET",$C$38,Q29,C29/100,ValuationDate!$E$5,ValuationDate!$E$6,"RelativePriceError")</f>
        <v>obj_00413#0001</v>
      </c>
      <c r="AW29" s="274" t="str">
        <f>_xll.qlHestonModelHelper(,$B29,"TARGET",$C$38,R29,D29/100,ValuationDate!$E$5,ValuationDate!$E$6,"RelativePriceError")</f>
        <v>obj_00414#0001</v>
      </c>
      <c r="AX29" s="274" t="str">
        <f>_xll.qlHestonModelHelper(,$B29,"TARGET",$C$38,S29,E29/100,ValuationDate!$E$5,ValuationDate!$E$6,"RelativePriceError")</f>
        <v>obj_00415#0001</v>
      </c>
      <c r="AY29" s="274" t="str">
        <f>_xll.qlHestonModelHelper(,$B29,"TARGET",$C$38,T29,F29/100,ValuationDate!$E$5,ValuationDate!$E$6,"RelativePriceError")</f>
        <v>obj_00416#0001</v>
      </c>
      <c r="AZ29" s="274" t="str">
        <f>_xll.qlHestonModelHelper(,$B29,"TARGET",$C$38,U29,G29/100,ValuationDate!$E$5,ValuationDate!$E$6,"RelativePriceError")</f>
        <v>obj_00417#0001</v>
      </c>
      <c r="BA29" s="274" t="str">
        <f>_xll.qlHestonModelHelper(,$B29,"TARGET",$C$38,V29,H29/100,ValuationDate!$E$5,ValuationDate!$E$6,"RelativePriceError")</f>
        <v>obj_00418#0001</v>
      </c>
      <c r="BB29" s="274" t="str">
        <f>_xll.qlHestonModelHelper(,$B29,"TARGET",$C$38,W29,I29/100,ValuationDate!$E$5,ValuationDate!$E$6,"RelativePriceError")</f>
        <v>obj_00419#0001</v>
      </c>
      <c r="BC29" s="274" t="str">
        <f>_xll.qlHestonModelHelper(,$B29,"TARGET",$C$38,X29,J29/100,ValuationDate!$E$5,ValuationDate!$E$6,"RelativePriceError")</f>
        <v>obj_0041a#0001</v>
      </c>
      <c r="BD29" s="274" t="str">
        <f>_xll.qlHestonModelHelper(,$B29,"TARGET",$C$38,Y29,K29/100,ValuationDate!$E$5,ValuationDate!$E$6,"RelativePriceError")</f>
        <v>obj_0041b#0001</v>
      </c>
      <c r="BE29" s="274" t="str">
        <f>_xll.qlHestonModelHelper(,$B29,"TARGET",$C$38,Z29,L29/100,ValuationDate!$E$5,ValuationDate!$E$6,"RelativePriceError")</f>
        <v>obj_0041c#0001</v>
      </c>
      <c r="BF29" s="275" t="str">
        <f>_xll.qlHestonModelHelper(,$B29,"TARGET",$C$38,AA29,M29/100,ValuationDate!$E$5,ValuationDate!$E$6,"RelativePriceError")</f>
        <v>obj_0041d#0001</v>
      </c>
    </row>
    <row r="30" spans="2:58">
      <c r="B30" s="106" t="s">
        <v>76</v>
      </c>
      <c r="C30" s="101">
        <v>12.837999999999999</v>
      </c>
      <c r="D30" s="102">
        <v>11.971</v>
      </c>
      <c r="E30" s="102">
        <v>11.398</v>
      </c>
      <c r="F30" s="102">
        <v>10.686</v>
      </c>
      <c r="G30" s="102">
        <v>10.260999999999999</v>
      </c>
      <c r="H30" s="102">
        <v>9.8840000000000003</v>
      </c>
      <c r="I30" s="102">
        <v>9.6920000000000002</v>
      </c>
      <c r="J30" s="102">
        <v>9.65</v>
      </c>
      <c r="K30" s="102">
        <v>9.6929999999999996</v>
      </c>
      <c r="L30" s="102">
        <v>9.7639999999999993</v>
      </c>
      <c r="M30" s="103">
        <v>9.9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0.42740410187568012</v>
      </c>
      <c r="R30" s="130">
        <f>_xll.qlBlackDeltaCalculatorStrikeFromDelta(_xll.qlBlackDeltaCalculator(,R$6,"Spot",$C$38,1,1,D30%*SQRT($P30)),R$7)</f>
        <v>0.55539483736157358</v>
      </c>
      <c r="S30" s="130">
        <f>_xll.qlBlackDeltaCalculatorStrikeFromDelta(_xll.qlBlackDeltaCalculator(,S$6,"Spot",$C$38,1,1,E30%*SQRT($P30)),S$7)</f>
        <v>0.65157826174180766</v>
      </c>
      <c r="T30" s="130">
        <f>_xll.qlBlackDeltaCalculatorStrikeFromDelta(_xll.qlBlackDeltaCalculator(,T$6,"Spot",$C$38,1,1,F30%*SQRT($P30)),T$7)</f>
        <v>0.80439387551418418</v>
      </c>
      <c r="U30" s="130">
        <f>_xll.qlBlackDeltaCalculatorStrikeFromDelta(_xll.qlBlackDeltaCalculator(,U$6,"Spot",$C$38,1,1,G30%*SQRT($P30)),U$7)</f>
        <v>0.93607754506762286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1.3556532806290722</v>
      </c>
      <c r="X30" s="130">
        <f>_xll.qlBlackDeltaCalculatorStrikeFromDelta(_xll.qlBlackDeltaCalculator(,X$6,"Spot",$C$38,1,1,J30%*SQRT($P30)),X$7)</f>
        <v>1.5558592188461726</v>
      </c>
      <c r="Y30" s="130">
        <f>_xll.qlBlackDeltaCalculatorStrikeFromDelta(_xll.qlBlackDeltaCalculator(,Y$6,"Spot",$C$38,1,1,K30%*SQRT($P30)),Y$7)</f>
        <v>1.8589142704694974</v>
      </c>
      <c r="Z30" s="130">
        <f>_xll.qlBlackDeltaCalculatorStrikeFromDelta(_xll.qlBlackDeltaCalculator(,Z$6,"Spot",$C$38,1,1,L30%*SQRT($P30)),Z$7)</f>
        <v>2.1066670726633272</v>
      </c>
      <c r="AA30" s="132">
        <f>_xll.qlBlackDeltaCalculatorStrikeFromDelta(_xll.qlBlackDeltaCalculator(,AA$6,"Spot",$C$38,1,1,M30%*SQRT($P30)),AA$7)</f>
        <v>2.5524743949517297</v>
      </c>
      <c r="AC30" s="141">
        <f>$C$38</f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obj_00429#0001</v>
      </c>
      <c r="AI30" s="161">
        <f>_xll.qlSabrInterpolatedSmileSectionMaxError(AH30)</f>
        <v>1.8791730693117625E-3</v>
      </c>
      <c r="AJ30" s="162">
        <f>_xll.qlSabrInterpolatedSmileSectionAlpha(AH30)</f>
        <v>9.8541060535775382E-2</v>
      </c>
      <c r="AK30" s="161">
        <f>_xll.qlSabrInterpolatedSmileSectionBeta(AH30)</f>
        <v>0.7</v>
      </c>
      <c r="AL30" s="163">
        <f>_xll.qlSabrInterpolatedSmileSectionRho(AH30)</f>
        <v>-0.10255226296550655</v>
      </c>
      <c r="AM30" s="164">
        <f>_xll.qlSabrInterpolatedSmileSectionNu(AH30)</f>
        <v>0.11298156199135341</v>
      </c>
      <c r="AN30" s="106" t="s">
        <v>76</v>
      </c>
      <c r="AU30" s="305">
        <f>T30</f>
        <v>0.80439387551418418</v>
      </c>
      <c r="AV30" s="276" t="str">
        <f>_xll.qlHestonModelHelper(,$B30,"TARGET",$C$38,Q30,C30/100,ValuationDate!$E$5,ValuationDate!$E$6,"RelativePriceError")</f>
        <v>obj_0042a#0001</v>
      </c>
      <c r="AW30" s="277" t="str">
        <f>_xll.qlHestonModelHelper(,$B30,"TARGET",$C$38,R30,D30/100,ValuationDate!$E$5,ValuationDate!$E$6,"RelativePriceError")</f>
        <v>obj_0042b#0001</v>
      </c>
      <c r="AX30" s="277" t="str">
        <f>_xll.qlHestonModelHelper(,$B30,"TARGET",$C$38,S30,E30/100,ValuationDate!$E$5,ValuationDate!$E$6,"RelativePriceError")</f>
        <v>obj_0042c#0001</v>
      </c>
      <c r="AY30" s="277" t="str">
        <f>_xll.qlHestonModelHelper(,$B30,"TARGET",$C$38,T30,F30/100,ValuationDate!$E$5,ValuationDate!$E$6,"RelativePriceError")</f>
        <v>obj_0042d#0001</v>
      </c>
      <c r="AZ30" s="277" t="str">
        <f>_xll.qlHestonModelHelper(,$B30,"TARGET",$C$38,U30,G30/100,ValuationDate!$E$5,ValuationDate!$E$6,"RelativePriceError")</f>
        <v>obj_0042e#0001</v>
      </c>
      <c r="BA30" s="277" t="str">
        <f>_xll.qlHestonModelHelper(,$B30,"TARGET",$C$38,V30,H30/100,ValuationDate!$E$5,ValuationDate!$E$6,"RelativePriceError")</f>
        <v>obj_0042f#0001</v>
      </c>
      <c r="BB30" s="277" t="str">
        <f>_xll.qlHestonModelHelper(,$B30,"TARGET",$C$38,W30,I30/100,ValuationDate!$E$5,ValuationDate!$E$6,"RelativePriceError")</f>
        <v>obj_00430#0001</v>
      </c>
      <c r="BC30" s="277" t="str">
        <f>_xll.qlHestonModelHelper(,$B30,"TARGET",$C$38,X30,J30/100,ValuationDate!$E$5,ValuationDate!$E$6,"RelativePriceError")</f>
        <v>obj_00431#0001</v>
      </c>
      <c r="BD30" s="277" t="str">
        <f>_xll.qlHestonModelHelper(,$B30,"TARGET",$C$38,Y30,K30/100,ValuationDate!$E$5,ValuationDate!$E$6,"RelativePriceError")</f>
        <v>obj_00432#0001</v>
      </c>
      <c r="BE30" s="277" t="str">
        <f>_xll.qlHestonModelHelper(,$B30,"TARGET",$C$38,Z30,L30/100,ValuationDate!$E$5,ValuationDate!$E$6,"RelativePriceError")</f>
        <v>obj_00433#0001</v>
      </c>
      <c r="BF30" s="278" t="str">
        <f>_xll.qlHestonModelHelper(,$B30,"TARGET",$C$38,AA30,M30/100,ValuationDate!$E$5,ValuationDate!$E$6,"RelativePriceError")</f>
        <v>obj_00434#0001</v>
      </c>
    </row>
    <row r="31" spans="2:58">
      <c r="C31">
        <f>C19/100</f>
        <v>0.11900000000000001</v>
      </c>
      <c r="D31">
        <f>D19/100</f>
        <v>0.107</v>
      </c>
      <c r="E31">
        <f>E19/100</f>
        <v>9.6999999999999989E-2</v>
      </c>
      <c r="F31">
        <f>F19/100</f>
        <v>8.9499999999999996E-2</v>
      </c>
      <c r="G31">
        <f>G19/100</f>
        <v>8.4499999999999992E-2</v>
      </c>
      <c r="H31">
        <f>H19/100</f>
        <v>8.199999999999999E-2</v>
      </c>
      <c r="I31">
        <f>I19/100</f>
        <v>8.115E-2</v>
      </c>
      <c r="J31">
        <f>J19/100</f>
        <v>8.1460000000000005E-2</v>
      </c>
      <c r="K31">
        <f>K19/100</f>
        <v>8.2500000000000004E-2</v>
      </c>
      <c r="L31">
        <f>L19/100</f>
        <v>8.5000000000000006E-2</v>
      </c>
      <c r="M31">
        <f>M19/100</f>
        <v>8.9380000000000001E-2</v>
      </c>
    </row>
    <row r="33" spans="1:15">
      <c r="C33" s="108" t="s">
        <v>92</v>
      </c>
      <c r="D33" s="149" t="str">
        <f>_xll.qlSmiledSurface(,AH8:AH21,C3,"NullCalendar","Following","Act/365 (Fixed)")</f>
        <v>obj_00435#0001</v>
      </c>
    </row>
    <row r="35" spans="1:15">
      <c r="A35" s="108" t="s">
        <v>158</v>
      </c>
    </row>
    <row r="36" spans="1:15">
      <c r="A36" s="108"/>
    </row>
    <row r="37" spans="1:15" ht="14.4">
      <c r="B37" s="245" t="s">
        <v>159</v>
      </c>
      <c r="C37" s="246" t="str">
        <f>_xll.qlHestonProcess(,ValuationDate!E5,ValuationDate!E6,C38,C39,C40,C41,C42,C43)</f>
        <v>obj_00436#0001</v>
      </c>
    </row>
    <row r="38" spans="1:15" ht="14.4">
      <c r="B38" s="247" t="s">
        <v>160</v>
      </c>
      <c r="C38" s="248">
        <v>1</v>
      </c>
    </row>
    <row r="39" spans="1:15" ht="14.4">
      <c r="B39" s="249" t="s">
        <v>161</v>
      </c>
      <c r="C39" s="250">
        <v>0.15</v>
      </c>
    </row>
    <row r="40" spans="1:15" ht="14.4">
      <c r="B40" s="249" t="s">
        <v>116</v>
      </c>
      <c r="C40" s="250">
        <v>1.5</v>
      </c>
    </row>
    <row r="41" spans="1:15" ht="14.4">
      <c r="B41" s="249" t="s">
        <v>162</v>
      </c>
      <c r="C41" s="250">
        <v>0.15</v>
      </c>
    </row>
    <row r="42" spans="1:15" ht="14.4">
      <c r="B42" s="249" t="s">
        <v>163</v>
      </c>
      <c r="C42" s="250">
        <v>0.01</v>
      </c>
    </row>
    <row r="43" spans="1:15" ht="14.4">
      <c r="B43" s="251" t="s">
        <v>164</v>
      </c>
      <c r="C43" s="252">
        <v>0</v>
      </c>
    </row>
    <row r="44" spans="1:15">
      <c r="B44" s="253"/>
      <c r="C44" s="253"/>
    </row>
    <row r="45" spans="1:15" ht="14.4">
      <c r="B45" s="245" t="s">
        <v>165</v>
      </c>
      <c r="C45" s="246" t="str">
        <f>_xll.qlHestonModel(,C37)</f>
        <v>obj_00437#0001</v>
      </c>
    </row>
    <row r="48" spans="1:15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</row>
    <row r="49" spans="1:15" ht="14.4">
      <c r="A49" s="279"/>
      <c r="B49" s="280" t="s">
        <v>170</v>
      </c>
      <c r="C49" s="281" t="str">
        <f>_xll.qlEndCriteria(,C50,C51,C52,C53,C54)</f>
        <v>obj_00438#0001</v>
      </c>
      <c r="D49" s="279"/>
      <c r="E49" s="280" t="s">
        <v>171</v>
      </c>
      <c r="F49" s="281" t="str">
        <f>_xll.qlEndCriteria(,F50,F51,F52,F53,F54)</f>
        <v>obj_00439#0001</v>
      </c>
      <c r="G49" s="279"/>
      <c r="H49" s="280" t="s">
        <v>172</v>
      </c>
      <c r="I49" s="281" t="str">
        <f>_xll.qlArmijoLineSearch()</f>
        <v>obj_0043a#0001</v>
      </c>
      <c r="J49" s="279"/>
      <c r="K49" s="280" t="s">
        <v>173</v>
      </c>
      <c r="L49" s="281" t="str">
        <f>_xll.qlConjugateGradient(,L50)</f>
        <v>obj_0043b#0001</v>
      </c>
      <c r="M49" s="279"/>
      <c r="N49" s="279"/>
      <c r="O49" s="279"/>
    </row>
    <row r="50" spans="1:15" ht="14.4">
      <c r="A50" s="279"/>
      <c r="B50" s="282" t="s">
        <v>174</v>
      </c>
      <c r="C50" s="283">
        <v>10000</v>
      </c>
      <c r="D50" s="279"/>
      <c r="E50" s="282" t="s">
        <v>174</v>
      </c>
      <c r="F50" s="283">
        <v>200000</v>
      </c>
      <c r="G50" s="279"/>
      <c r="H50" s="282" t="s">
        <v>175</v>
      </c>
      <c r="I50" s="283"/>
      <c r="J50" s="279"/>
      <c r="K50" s="280" t="s">
        <v>172</v>
      </c>
      <c r="L50" s="284" t="str">
        <f>I49</f>
        <v>obj_0043a#0001</v>
      </c>
      <c r="M50" s="279"/>
      <c r="N50" s="279"/>
      <c r="O50" s="279"/>
    </row>
    <row r="51" spans="1:15" ht="14.4">
      <c r="A51" s="279"/>
      <c r="B51" s="285" t="s">
        <v>176</v>
      </c>
      <c r="C51" s="286">
        <v>5000</v>
      </c>
      <c r="D51" s="279"/>
      <c r="E51" s="285" t="s">
        <v>176</v>
      </c>
      <c r="F51" s="286">
        <v>10000</v>
      </c>
      <c r="G51" s="279"/>
      <c r="H51" s="285" t="s">
        <v>177</v>
      </c>
      <c r="I51" s="286"/>
      <c r="J51" s="279"/>
      <c r="K51" s="279"/>
      <c r="L51" s="279"/>
      <c r="M51" s="279"/>
      <c r="N51" s="279"/>
      <c r="O51" s="279"/>
    </row>
    <row r="52" spans="1:15" ht="14.4">
      <c r="A52" s="279"/>
      <c r="B52" s="282" t="s">
        <v>178</v>
      </c>
      <c r="C52" s="283">
        <v>1E-8</v>
      </c>
      <c r="D52" s="279"/>
      <c r="E52" s="282" t="s">
        <v>178</v>
      </c>
      <c r="F52" s="283">
        <v>1E-8</v>
      </c>
      <c r="G52" s="279"/>
      <c r="H52" s="287" t="s">
        <v>179</v>
      </c>
      <c r="I52" s="288"/>
      <c r="J52" s="279"/>
      <c r="K52" s="280" t="s">
        <v>180</v>
      </c>
      <c r="L52" s="281" t="str">
        <f>_xll.qlLevenbergMarquardt()</f>
        <v>obj_0043c#0001</v>
      </c>
      <c r="M52" s="279"/>
      <c r="N52" s="279"/>
      <c r="O52" s="282" t="s">
        <v>201</v>
      </c>
    </row>
    <row r="53" spans="1:15" ht="14.4">
      <c r="A53" s="279"/>
      <c r="B53" s="285" t="s">
        <v>181</v>
      </c>
      <c r="C53" s="286">
        <v>1E-8</v>
      </c>
      <c r="D53" s="279"/>
      <c r="E53" s="285" t="s">
        <v>181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obj_00291#0001</v>
      </c>
    </row>
    <row r="54" spans="1:15" ht="14.4">
      <c r="A54" s="279"/>
      <c r="B54" s="282" t="s">
        <v>182</v>
      </c>
      <c r="C54" s="283">
        <v>1E-8</v>
      </c>
      <c r="D54" s="279"/>
      <c r="E54" s="282" t="s">
        <v>182</v>
      </c>
      <c r="F54" s="283">
        <v>1E-8</v>
      </c>
      <c r="G54" s="279"/>
      <c r="H54" s="282" t="s">
        <v>183</v>
      </c>
      <c r="I54" s="289" t="str">
        <f>_xll.qlSimulatedAnnealing(,I55,I56,I57,I58)</f>
        <v>obj_0043d#0001</v>
      </c>
      <c r="J54" s="279"/>
      <c r="K54" s="279"/>
      <c r="L54" s="279"/>
      <c r="M54" s="279"/>
      <c r="N54" s="279"/>
      <c r="O54" s="286" t="str">
        <f>BA19</f>
        <v>obj_00332#0001</v>
      </c>
    </row>
    <row r="55" spans="1:15" ht="14.4">
      <c r="A55" s="279"/>
      <c r="B55" s="279"/>
      <c r="C55" s="279"/>
      <c r="D55" s="279"/>
      <c r="E55" s="279"/>
      <c r="F55" s="279"/>
      <c r="G55" s="279"/>
      <c r="H55" s="290" t="s">
        <v>184</v>
      </c>
      <c r="I55" s="291">
        <v>1</v>
      </c>
      <c r="J55" s="279"/>
      <c r="K55" s="279"/>
      <c r="L55" s="279"/>
      <c r="M55" s="279"/>
      <c r="N55" s="279"/>
      <c r="O55" s="286" t="str">
        <f>AV19</f>
        <v>obj_0032d#0001</v>
      </c>
    </row>
    <row r="56" spans="1:15" ht="14.4">
      <c r="A56" s="279"/>
      <c r="B56" s="279"/>
      <c r="C56" s="279"/>
      <c r="D56" s="279"/>
      <c r="E56" s="279"/>
      <c r="F56" s="279"/>
      <c r="G56" s="279"/>
      <c r="H56" s="292" t="s">
        <v>185</v>
      </c>
      <c r="I56" s="293">
        <v>2</v>
      </c>
      <c r="J56" s="279"/>
      <c r="K56" s="279"/>
      <c r="L56" s="279"/>
      <c r="M56" s="279"/>
      <c r="N56" s="279"/>
      <c r="O56" s="286" t="str">
        <f>BF19</f>
        <v>obj_00337#0001</v>
      </c>
    </row>
    <row r="57" spans="1:15" ht="14.4">
      <c r="A57" s="279"/>
      <c r="B57" s="279"/>
      <c r="C57" s="279"/>
      <c r="D57" s="279"/>
      <c r="E57" s="279"/>
      <c r="F57" s="279"/>
      <c r="G57" s="279"/>
      <c r="H57" s="292" t="s">
        <v>175</v>
      </c>
      <c r="I57" s="293">
        <v>0.2</v>
      </c>
      <c r="J57" s="279"/>
      <c r="K57" s="279"/>
      <c r="L57" s="279"/>
      <c r="M57" s="279"/>
      <c r="N57" s="279"/>
      <c r="O57" s="288" t="str">
        <f>BA27</f>
        <v>obj_003ea#0001</v>
      </c>
    </row>
    <row r="58" spans="1:15" ht="14.4">
      <c r="A58" s="279"/>
      <c r="B58" s="279"/>
      <c r="C58" s="279"/>
      <c r="D58" s="279"/>
      <c r="E58" s="279"/>
      <c r="F58" s="279"/>
      <c r="G58" s="279"/>
      <c r="H58" s="294" t="s">
        <v>186</v>
      </c>
      <c r="I58" s="295">
        <v>100</v>
      </c>
      <c r="J58" s="279"/>
      <c r="K58" s="279"/>
      <c r="L58" s="279"/>
      <c r="M58" s="279"/>
      <c r="N58" s="279"/>
      <c r="O58" s="279"/>
    </row>
    <row r="59" spans="1:15" ht="14.4">
      <c r="A59" s="279"/>
      <c r="B59" s="282" t="s">
        <v>187</v>
      </c>
      <c r="C59" s="296" t="b">
        <v>1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</row>
    <row r="60" spans="1:15" ht="14.4">
      <c r="A60" s="279"/>
      <c r="B60" s="290" t="s">
        <v>188</v>
      </c>
      <c r="C60" s="283" t="str">
        <f>C45</f>
        <v>obj_00437#0001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</row>
    <row r="61" spans="1:15" ht="14.4">
      <c r="A61" s="279"/>
      <c r="B61" s="292" t="s">
        <v>189</v>
      </c>
      <c r="C61" s="286" t="s">
        <v>190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</row>
    <row r="62" spans="1:15" ht="14.4">
      <c r="A62" s="279"/>
      <c r="B62" s="292" t="s">
        <v>191</v>
      </c>
      <c r="C62" s="286" t="str">
        <f>I54</f>
        <v>obj_0043d#0001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</row>
    <row r="63" spans="1:15" ht="14.4">
      <c r="A63" s="279"/>
      <c r="B63" s="292" t="s">
        <v>192</v>
      </c>
      <c r="C63" s="286" t="str">
        <f>C49</f>
        <v>obj_00438#0001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</row>
    <row r="64" spans="1:15" ht="14.4">
      <c r="A64" s="279"/>
      <c r="B64" s="292" t="s">
        <v>193</v>
      </c>
      <c r="C64" s="286" t="s">
        <v>190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</row>
    <row r="65" spans="1:15" ht="14.4">
      <c r="A65" s="279"/>
      <c r="B65" s="292" t="s">
        <v>194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</row>
    <row r="66" spans="1:15" ht="14.4">
      <c r="A66" s="279"/>
      <c r="B66" s="294" t="s">
        <v>195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</row>
    <row r="67" spans="1:15" ht="14.4">
      <c r="A67" s="279"/>
      <c r="B67" s="282" t="s">
        <v>81</v>
      </c>
      <c r="C67" s="296" t="b">
        <f>IF(C59,_xll.qlHestonModelCalibrate(C60,O53:O57,C62,C63,,C71:C75,C65,C66),FALSE)</f>
        <v>1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</row>
    <row r="68" spans="1:1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</row>
    <row r="69" spans="1:1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</row>
    <row r="70" spans="1:15" ht="14.4">
      <c r="A70" s="279"/>
      <c r="B70" s="279"/>
      <c r="C70" s="282" t="s">
        <v>196</v>
      </c>
      <c r="D70" s="282" t="s">
        <v>197</v>
      </c>
      <c r="E70" s="282" t="s">
        <v>198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</row>
    <row r="71" spans="1:15" ht="14.4">
      <c r="A71" s="279"/>
      <c r="B71" s="290" t="s">
        <v>162</v>
      </c>
      <c r="C71" s="283" t="b">
        <v>0</v>
      </c>
      <c r="D71" s="297">
        <f>C41</f>
        <v>0.15</v>
      </c>
      <c r="E71" s="298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</row>
    <row r="72" spans="1:15" ht="14.4">
      <c r="A72" s="279"/>
      <c r="B72" s="292" t="s">
        <v>199</v>
      </c>
      <c r="C72" s="286" t="b">
        <v>0</v>
      </c>
      <c r="D72" s="299">
        <f>C40</f>
        <v>1.5</v>
      </c>
      <c r="E72" s="362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</row>
    <row r="73" spans="1:15" ht="14.4">
      <c r="A73" s="279"/>
      <c r="B73" s="292" t="s">
        <v>163</v>
      </c>
      <c r="C73" s="286" t="b">
        <v>0</v>
      </c>
      <c r="D73" s="299">
        <f>C42</f>
        <v>0.01</v>
      </c>
      <c r="E73" s="300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</row>
    <row r="74" spans="1:15" ht="14.4">
      <c r="A74" s="279"/>
      <c r="B74" s="292" t="s">
        <v>200</v>
      </c>
      <c r="C74" s="286" t="b">
        <v>1</v>
      </c>
      <c r="D74" s="299">
        <f>C43</f>
        <v>0</v>
      </c>
      <c r="E74" s="300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</row>
    <row r="75" spans="1:15" ht="14.4">
      <c r="A75" s="279"/>
      <c r="B75" s="294" t="s">
        <v>161</v>
      </c>
      <c r="C75" s="288" t="b">
        <v>0</v>
      </c>
      <c r="D75" s="301">
        <f>C39</f>
        <v>0.15</v>
      </c>
      <c r="E75" s="302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</row>
    <row r="78" spans="1:15">
      <c r="A78" s="108" t="s">
        <v>202</v>
      </c>
    </row>
    <row r="80" spans="1:15" ht="14.4">
      <c r="B80" s="290" t="s">
        <v>203</v>
      </c>
      <c r="C80" s="291" t="str">
        <f>_xll.qlLocalVolTermStructure(,D33,ValuationDate!E5,ValuationDate!E6,C38,0.001)</f>
        <v>obj_0043e#0001</v>
      </c>
    </row>
    <row r="81" spans="2:5" ht="14.4">
      <c r="B81" s="292" t="s">
        <v>204</v>
      </c>
      <c r="C81" s="293" t="str">
        <f>C60</f>
        <v>obj_00437#0001</v>
      </c>
    </row>
    <row r="82" spans="2:5" ht="14.4">
      <c r="B82" s="292" t="s">
        <v>205</v>
      </c>
      <c r="C82" s="306">
        <f>O24</f>
        <v>44844</v>
      </c>
    </row>
    <row r="83" spans="2:5" ht="14.4">
      <c r="B83" s="292" t="s">
        <v>206</v>
      </c>
      <c r="C83" s="307">
        <v>100</v>
      </c>
    </row>
    <row r="84" spans="2:5" ht="14.4">
      <c r="B84" s="292" t="s">
        <v>207</v>
      </c>
      <c r="C84" s="307">
        <v>100</v>
      </c>
    </row>
    <row r="85" spans="2:5" ht="14.4">
      <c r="B85" s="292" t="s">
        <v>208</v>
      </c>
      <c r="C85" s="307">
        <v>20000</v>
      </c>
    </row>
    <row r="86" spans="2:5" ht="14.4">
      <c r="B86" s="292" t="s">
        <v>209</v>
      </c>
      <c r="C86" s="307" t="b">
        <f>C67</f>
        <v>1</v>
      </c>
    </row>
    <row r="87" spans="2:5" ht="14.4">
      <c r="B87" s="294" t="s">
        <v>209</v>
      </c>
      <c r="C87" s="308"/>
    </row>
    <row r="88" spans="2:5" ht="14.4">
      <c r="B88" s="282" t="s">
        <v>210</v>
      </c>
      <c r="C88" s="296" t="str">
        <f>_xll.qlHestonSLVMCModel(,C80,C81,C82,C83,C84,C85,,,C86)</f>
        <v>obj_0043f#0001</v>
      </c>
    </row>
    <row r="89" spans="2:5">
      <c r="B89" s="279"/>
      <c r="C89" s="279"/>
    </row>
    <row r="90" spans="2:5" ht="14.4">
      <c r="B90" s="280" t="s">
        <v>211</v>
      </c>
      <c r="C90" s="281" t="e">
        <f>_xll.qlHestonSLVMCModelLeverageFunction(,C88,,C86:C87)</f>
        <v>#NUM!</v>
      </c>
      <c r="E90" t="str">
        <f>_xll.ohRangeRetrieveError(D90)</f>
        <v/>
      </c>
    </row>
    <row r="93" spans="2:5">
      <c r="B93" s="309" t="s">
        <v>212</v>
      </c>
      <c r="C93" s="310" t="str">
        <f>_xll.qlHestonProcess(,ValuationDate!E5,ValuationDate!E6,C38,E75,E72,E71,E73,E74)</f>
        <v>obj_00441#0001</v>
      </c>
    </row>
    <row r="94" spans="2:5">
      <c r="B94" s="311" t="s">
        <v>213</v>
      </c>
      <c r="C94" s="312" t="e">
        <f>C90</f>
        <v>#NUM!</v>
      </c>
    </row>
    <row r="95" spans="2:5" ht="14.4">
      <c r="B95" s="280" t="s">
        <v>214</v>
      </c>
      <c r="C95" s="313" t="e">
        <f>_xll.qlHestonSLVProcess(,C93,C94)</f>
        <v>#VALUE!</v>
      </c>
    </row>
    <row r="99" spans="5:6">
      <c r="E99" s="227"/>
      <c r="F99" s="227"/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opLeftCell="A54" zoomScale="70" zoomScaleNormal="70" workbookViewId="0">
      <selection activeCell="G44" sqref="G44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5">
        <f>_xll.qlSettingsEvaluationDate()</f>
        <v>43018</v>
      </c>
      <c r="D3" s="365"/>
      <c r="V3" s="92"/>
    </row>
    <row r="4" spans="2:58">
      <c r="AH4" t="str">
        <f>_xll.ohRangeRetrieveError(AH8)</f>
        <v/>
      </c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169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2:58">
      <c r="B8" s="104" t="s">
        <v>55</v>
      </c>
      <c r="C8" s="95">
        <v>9.6110000000000007</v>
      </c>
      <c r="D8" s="96">
        <v>9.4380000000000006</v>
      </c>
      <c r="E8" s="96">
        <v>9.3260000000000005</v>
      </c>
      <c r="F8" s="96">
        <v>9.1940000000000008</v>
      </c>
      <c r="G8" s="96">
        <v>9.1229999999999993</v>
      </c>
      <c r="H8" s="96">
        <v>9.0950000000000006</v>
      </c>
      <c r="I8" s="96">
        <v>9.1720000000000006</v>
      </c>
      <c r="J8" s="96">
        <v>9.2810000000000006</v>
      </c>
      <c r="K8" s="96">
        <v>9.4540000000000006</v>
      </c>
      <c r="L8" s="96">
        <v>9.593</v>
      </c>
      <c r="M8" s="97">
        <v>9.8000000000000007</v>
      </c>
      <c r="O8" s="113">
        <f>_xll.qlCalendarAdvance("NullCalendar",$C$3,B8)</f>
        <v>43019</v>
      </c>
      <c r="P8" s="116">
        <f>(O8-$C$3)/365</f>
        <v>2.7397260273972603E-3</v>
      </c>
      <c r="Q8" s="121">
        <f>_xll.qlBlackDeltaCalculatorStrikeFromDelta(_xll.qlBlackDeltaCalculator(,Q$6,"Spot",$C$38,1,1,C8%*SQRT($P8)),Q$7)</f>
        <v>0.9917720444765119</v>
      </c>
      <c r="R8" s="122">
        <f>_xll.qlBlackDeltaCalculatorStrikeFromDelta(_xll.qlBlackDeltaCalculator(,R$6,"Spot",$C$38,1,1,D8%*SQRT($P8)),R$7)</f>
        <v>0.99370116272491571</v>
      </c>
      <c r="S8" s="122">
        <f>_xll.qlBlackDeltaCalculatorStrikeFromDelta(_xll.qlBlackDeltaCalculator(,S$6,"Spot",$C$38,1,1,E8%*SQRT($P8)),S$7)</f>
        <v>0.99496533159641032</v>
      </c>
      <c r="T8" s="122">
        <f>_xll.qlBlackDeltaCalculatorStrikeFromDelta(_xll.qlBlackDeltaCalculator(,T$6,"Spot",$C$38,1,1,F8%*SQRT($P8)),T$7)</f>
        <v>0.99677091695427622</v>
      </c>
      <c r="U8" s="122">
        <f>_xll.qlBlackDeltaCalculatorStrikeFromDelta(_xll.qlBlackDeltaCalculator(,U$6,"Spot",$C$38,1,1,G8%*SQRT($P8)),U$7)</f>
        <v>0.9981730911627571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1.0018631210424218</v>
      </c>
      <c r="X8" s="122">
        <f>_xll.qlBlackDeltaCalculatorStrikeFromDelta(_xll.qlBlackDeltaCalculator(,X$6,"Spot",$C$38,1,1,J8%*SQRT($P8)),X$7)</f>
        <v>1.0032938143288768</v>
      </c>
      <c r="Y8" s="122">
        <f>_xll.qlBlackDeltaCalculatorStrikeFromDelta(_xll.qlBlackDeltaCalculator(,Y$6,"Spot",$C$38,1,1,K8%*SQRT($P8)),Y$7)</f>
        <v>1.0051542196687113</v>
      </c>
      <c r="Z8" s="122">
        <f>_xll.qlBlackDeltaCalculatorStrikeFromDelta(_xll.qlBlackDeltaCalculator(,Z$6,"Spot",$C$38,1,1,L8%*SQRT($P8)),Z$7)</f>
        <v>1.0064683703897495</v>
      </c>
      <c r="AA8" s="124">
        <f>_xll.qlBlackDeltaCalculatorStrikeFromDelta(_xll.qlBlackDeltaCalculator(,AA$6,"Spot",$C$38,1,1,M8%*SQRT($P8)),AA$7)</f>
        <v>1.0084863288368979</v>
      </c>
      <c r="AC8" s="139">
        <f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obj_0044e#0001</v>
      </c>
      <c r="AI8" s="151">
        <f>_xll.qlSabrInterpolatedSmileSectionMaxError(AH8)</f>
        <v>4.6547680921454893E-4</v>
      </c>
      <c r="AJ8" s="152">
        <f>_xll.qlSabrInterpolatedSmileSectionAlpha(AH8)</f>
        <v>9.0093159370993034E-2</v>
      </c>
      <c r="AK8" s="151">
        <f>_xll.qlSabrInterpolatedSmileSectionBeta(AH8)</f>
        <v>0.7</v>
      </c>
      <c r="AL8" s="153">
        <f>_xll.qlSabrInterpolatedSmileSectionRho(AH8)</f>
        <v>3.7000511835071789E-2</v>
      </c>
      <c r="AM8" s="154">
        <f>_xll.qlSabrInterpolatedSmileSectionNu(AH8)</f>
        <v>7.326768269497113</v>
      </c>
      <c r="AN8" s="104" t="s">
        <v>55</v>
      </c>
      <c r="AU8" s="303">
        <f>T8</f>
        <v>0.99677091695427622</v>
      </c>
      <c r="AV8" s="270" t="str">
        <f>_xll.qlHestonModelHelper(,$B8,"TARGET",$C$38,Q8,C8/100,ValuationDate!$E$5,ValuationDate!$E$6,"RelativePriceError")</f>
        <v>obj_0044f#0001</v>
      </c>
      <c r="AW8" s="271" t="str">
        <f>_xll.qlHestonModelHelper(,$B8,"TARGET",$C$38,R8,D8/100,ValuationDate!$E$5,ValuationDate!$E$6,"RelativePriceError")</f>
        <v>obj_00450#0001</v>
      </c>
      <c r="AX8" s="271" t="str">
        <f>_xll.qlHestonModelHelper(,$B8,"TARGET",$C$38,S8,E8/100,ValuationDate!$E$5,ValuationDate!$E$6,"RelativePriceError")</f>
        <v>obj_00451#0001</v>
      </c>
      <c r="AY8" s="271" t="str">
        <f>_xll.qlHestonModelHelper(,$B8,"TARGET",$C$38,T8,F8/100,ValuationDate!$E$5,ValuationDate!$E$6,"RelativePriceError")</f>
        <v>obj_00452#0001</v>
      </c>
      <c r="AZ8" s="271" t="str">
        <f>_xll.qlHestonModelHelper(,$B8,"TARGET",$C$38,U8,G8/100,ValuationDate!$E$5,ValuationDate!$E$6,"RelativePriceError")</f>
        <v>obj_00453#0001</v>
      </c>
      <c r="BA8" s="271" t="str">
        <f>_xll.qlHestonModelHelper(,$B8,"TARGET",$C$38,V8,H8/100,ValuationDate!$E$5,ValuationDate!$E$6,"RelativePriceError")</f>
        <v>obj_00454#0001</v>
      </c>
      <c r="BB8" s="271" t="str">
        <f>_xll.qlHestonModelHelper(,$B8,"TARGET",$C$38,W8,I8/100,ValuationDate!$E$5,ValuationDate!$E$6,"RelativePriceError")</f>
        <v>obj_00455#0001</v>
      </c>
      <c r="BC8" s="271" t="str">
        <f>_xll.qlHestonModelHelper(,$B8,"TARGET",$C$38,X8,J8/100,ValuationDate!$E$5,ValuationDate!$E$6,"RelativePriceError")</f>
        <v>obj_00456#0001</v>
      </c>
      <c r="BD8" s="271" t="str">
        <f>_xll.qlHestonModelHelper(,$B8,"TARGET",$C$38,Y8,K8/100,ValuationDate!$E$5,ValuationDate!$E$6,"RelativePriceError")</f>
        <v>obj_00457#0001</v>
      </c>
      <c r="BE8" s="271" t="str">
        <f>_xll.qlHestonModelHelper(,$B8,"TARGET",$C$38,Z8,L8/100,ValuationDate!$E$5,ValuationDate!$E$6,"RelativePriceError")</f>
        <v>obj_00458#0001</v>
      </c>
      <c r="BF8" s="272" t="str">
        <f>_xll.qlHestonModelHelper(,$B8,"TARGET",$C$38,AA8,M8/100,ValuationDate!$E$5,ValuationDate!$E$6,"RelativePriceError")</f>
        <v>obj_00459#0001</v>
      </c>
    </row>
    <row r="9" spans="2:58">
      <c r="B9" s="105" t="s">
        <v>56</v>
      </c>
      <c r="C9" s="98">
        <v>8.3840000000000003</v>
      </c>
      <c r="D9" s="99">
        <v>8.202</v>
      </c>
      <c r="E9" s="99">
        <v>8.0969999999999995</v>
      </c>
      <c r="F9" s="99">
        <v>7.9610000000000003</v>
      </c>
      <c r="G9" s="99">
        <v>7.8949999999999996</v>
      </c>
      <c r="H9" s="99">
        <v>7.8949999999999996</v>
      </c>
      <c r="I9" s="99">
        <v>8.0050000000000008</v>
      </c>
      <c r="J9" s="99">
        <v>8.1539999999999999</v>
      </c>
      <c r="K9" s="99">
        <v>8.3870000000000005</v>
      </c>
      <c r="L9" s="99">
        <v>8.5570000000000004</v>
      </c>
      <c r="M9" s="100">
        <v>8.8190000000000008</v>
      </c>
      <c r="O9" s="114">
        <f>_xll.qlCalendarAdvance("NullCalendar",$C$3,B9)</f>
        <v>43025</v>
      </c>
      <c r="P9" s="117">
        <f>(O9-$C$3)/365</f>
        <v>1.9178082191780823E-2</v>
      </c>
      <c r="Q9" s="125">
        <f>_xll.qlBlackDeltaCalculatorStrikeFromDelta(_xll.qlBlackDeltaCalculator(,Q$6,"Spot",$C$38,1,1,C9%*SQRT($P9)),Q$7)</f>
        <v>0.98114963365001562</v>
      </c>
      <c r="R9" s="126">
        <f>_xll.qlBlackDeltaCalculatorStrikeFromDelta(_xll.qlBlackDeltaCalculator(,R$6,"Spot",$C$38,1,1,D9%*SQRT($P9)),R$7)</f>
        <v>0.98561246298927385</v>
      </c>
      <c r="S9" s="126">
        <f>_xll.qlBlackDeltaCalculatorStrikeFromDelta(_xll.qlBlackDeltaCalculator(,S$6,"Spot",$C$38,1,1,E9%*SQRT($P9)),S$7)</f>
        <v>0.98850775443017114</v>
      </c>
      <c r="T9" s="126">
        <f>_xll.qlBlackDeltaCalculatorStrikeFromDelta(_xll.qlBlackDeltaCalculator(,T$6,"Spot",$C$38,1,1,F9%*SQRT($P9)),T$7)</f>
        <v>0.99265179809226389</v>
      </c>
      <c r="U9" s="126">
        <f>_xll.qlBlackDeltaCalculatorStrikeFromDelta(_xll.qlBlackDeltaCalculator(,U$6,"Spot",$C$38,1,1,G9%*SQRT($P9)),U$7)</f>
        <v>0.99585552383064369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1.0043424026094983</v>
      </c>
      <c r="X9" s="126">
        <f>_xll.qlBlackDeltaCalculatorStrikeFromDelta(_xll.qlBlackDeltaCalculator(,X$6,"Spot",$C$38,1,1,J9%*SQRT($P9)),X$7)</f>
        <v>1.007709704031224</v>
      </c>
      <c r="Y9" s="126">
        <f>_xll.qlBlackDeltaCalculatorStrikeFromDelta(_xll.qlBlackDeltaCalculator(,Y$6,"Spot",$C$38,1,1,K9%*SQRT($P9)),Y$7)</f>
        <v>1.0121789143949318</v>
      </c>
      <c r="Z9" s="126">
        <f>_xll.qlBlackDeltaCalculatorStrikeFromDelta(_xll.qlBlackDeltaCalculator(,Z$6,"Spot",$C$38,1,1,L9%*SQRT($P9)),Z$7)</f>
        <v>1.0153737800355285</v>
      </c>
      <c r="AA9" s="128">
        <f>_xll.qlBlackDeltaCalculatorStrikeFromDelta(_xll.qlBlackDeltaCalculator(,AA$6,"Spot",$C$38,1,1,M9%*SQRT($P9)),AA$7)</f>
        <v>1.0203678057022763</v>
      </c>
      <c r="AC9" s="140">
        <f>$C$38</f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obj_00465#0001</v>
      </c>
      <c r="AI9" s="156">
        <f>_xll.qlSabrInterpolatedSmileSectionMaxError(AH9)</f>
        <v>6.0189913347004353E-4</v>
      </c>
      <c r="AJ9" s="157">
        <f>_xll.qlSabrInterpolatedSmileSectionAlpha(AH9)</f>
        <v>7.7939329675168242E-2</v>
      </c>
      <c r="AK9" s="156">
        <f>_xll.qlSabrInterpolatedSmileSectionBeta(AH9)</f>
        <v>0.7</v>
      </c>
      <c r="AL9" s="158">
        <f>_xll.qlSabrInterpolatedSmileSectionRho(AH9)</f>
        <v>8.2002533555929139E-2</v>
      </c>
      <c r="AM9" s="159">
        <f>_xll.qlSabrInterpolatedSmileSectionNu(AH9)</f>
        <v>3.1918955097623933</v>
      </c>
      <c r="AN9" s="105" t="s">
        <v>56</v>
      </c>
      <c r="AU9" s="304">
        <f>T9</f>
        <v>0.99265179809226389</v>
      </c>
      <c r="AV9" s="273" t="str">
        <f>_xll.qlHestonModelHelper(,$B9,"TARGET",$C$38,Q9,C9/100,ValuationDate!$E$5,ValuationDate!$E$6,"RelativePriceError")</f>
        <v>obj_00466#0001</v>
      </c>
      <c r="AW9" s="274" t="str">
        <f>_xll.qlHestonModelHelper(,$B9,"TARGET",$C$38,R9,D9/100,ValuationDate!$E$5,ValuationDate!$E$6,"RelativePriceError")</f>
        <v>obj_00467#0001</v>
      </c>
      <c r="AX9" s="274" t="str">
        <f>_xll.qlHestonModelHelper(,$B9,"TARGET",$C$38,S9,E9/100,ValuationDate!$E$5,ValuationDate!$E$6,"RelativePriceError")</f>
        <v>obj_00468#0001</v>
      </c>
      <c r="AY9" s="274" t="str">
        <f>_xll.qlHestonModelHelper(,$B9,"TARGET",$C$38,T9,F9/100,ValuationDate!$E$5,ValuationDate!$E$6,"RelativePriceError")</f>
        <v>obj_00469#0001</v>
      </c>
      <c r="AZ9" s="274" t="str">
        <f>_xll.qlHestonModelHelper(,$B9,"TARGET",$C$38,U9,G9/100,ValuationDate!$E$5,ValuationDate!$E$6,"RelativePriceError")</f>
        <v>obj_0046a#0001</v>
      </c>
      <c r="BA9" s="274" t="str">
        <f>_xll.qlHestonModelHelper(,$B9,"TARGET",$C$38,V9,H9/100,ValuationDate!$E$5,ValuationDate!$E$6,"RelativePriceError")</f>
        <v>obj_0046b#0001</v>
      </c>
      <c r="BB9" s="274" t="str">
        <f>_xll.qlHestonModelHelper(,$B9,"TARGET",$C$38,W9,I9/100,ValuationDate!$E$5,ValuationDate!$E$6,"RelativePriceError")</f>
        <v>obj_0046c#0001</v>
      </c>
      <c r="BC9" s="274" t="str">
        <f>_xll.qlHestonModelHelper(,$B9,"TARGET",$C$38,X9,J9/100,ValuationDate!$E$5,ValuationDate!$E$6,"RelativePriceError")</f>
        <v>obj_0046d#0001</v>
      </c>
      <c r="BD9" s="274" t="str">
        <f>_xll.qlHestonModelHelper(,$B9,"TARGET",$C$38,Y9,K9/100,ValuationDate!$E$5,ValuationDate!$E$6,"RelativePriceError")</f>
        <v>obj_0046e#0001</v>
      </c>
      <c r="BE9" s="274" t="str">
        <f>_xll.qlHestonModelHelper(,$B9,"TARGET",$C$38,Z9,L9/100,ValuationDate!$E$5,ValuationDate!$E$6,"RelativePriceError")</f>
        <v>obj_0046f#0001</v>
      </c>
      <c r="BF9" s="275" t="str">
        <f>_xll.qlHestonModelHelper(,$B9,"TARGET",$C$38,AA9,M9/100,ValuationDate!$E$5,ValuationDate!$E$6,"RelativePriceError")</f>
        <v>obj_00470#0001</v>
      </c>
    </row>
    <row r="10" spans="2:58">
      <c r="B10" s="105" t="s">
        <v>57</v>
      </c>
      <c r="C10" s="98">
        <v>9.1850000000000005</v>
      </c>
      <c r="D10" s="99">
        <v>9.0090000000000003</v>
      </c>
      <c r="E10" s="99">
        <v>8.9049999999999994</v>
      </c>
      <c r="F10" s="99">
        <v>8.7780000000000005</v>
      </c>
      <c r="G10" s="99">
        <v>8.7210000000000001</v>
      </c>
      <c r="H10" s="99">
        <v>8.74</v>
      </c>
      <c r="I10" s="99">
        <v>8.8789999999999996</v>
      </c>
      <c r="J10" s="99">
        <v>9.048</v>
      </c>
      <c r="K10" s="99">
        <v>9.3049999999999997</v>
      </c>
      <c r="L10" s="99">
        <v>9.4860000000000007</v>
      </c>
      <c r="M10" s="100">
        <v>9.77</v>
      </c>
      <c r="O10" s="114">
        <f>_xll.qlCalendarAdvance("NullCalendar",$C$3,B10)</f>
        <v>43032</v>
      </c>
      <c r="P10" s="117">
        <f>(O10-$C$3)/365</f>
        <v>3.8356164383561646E-2</v>
      </c>
      <c r="Q10" s="125">
        <f>_xll.qlBlackDeltaCalculatorStrikeFromDelta(_xll.qlBlackDeltaCalculator(,Q$6,"Spot",$C$38,1,1,C10%*SQRT($P10)),Q$7)</f>
        <v>0.97100197435111357</v>
      </c>
      <c r="R10" s="126">
        <f>_xll.qlBlackDeltaCalculatorStrikeFromDelta(_xll.qlBlackDeltaCalculator(,R$6,"Spot",$C$38,1,1,D10%*SQRT($P10)),R$7)</f>
        <v>0.97779436408990505</v>
      </c>
      <c r="S10" s="126">
        <f>_xll.qlBlackDeltaCalculatorStrikeFromDelta(_xll.qlBlackDeltaCalculator(,S$6,"Spot",$C$38,1,1,E10%*SQRT($P10)),S$7)</f>
        <v>0.982236143724175</v>
      </c>
      <c r="T10" s="126">
        <f>_xll.qlBlackDeltaCalculatorStrikeFromDelta(_xll.qlBlackDeltaCalculator(,T$6,"Spot",$C$38,1,1,F10%*SQRT($P10)),T$7)</f>
        <v>0.98861757475758527</v>
      </c>
      <c r="U10" s="126">
        <f>_xll.qlBlackDeltaCalculatorStrikeFromDelta(_xll.qlBlackDeltaCalculator(,U$6,"Spot",$C$38,1,1,G10%*SQRT($P10)),U$7)</f>
        <v>0.99358531001517347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1.0068751658533972</v>
      </c>
      <c r="X10" s="126">
        <f>_xll.qlBlackDeltaCalculatorStrikeFromDelta(_xll.qlBlackDeltaCalculator(,X$6,"Spot",$C$38,1,1,J10%*SQRT($P10)),X$7)</f>
        <v>1.0121827524910356</v>
      </c>
      <c r="Y10" s="126">
        <f>_xll.qlBlackDeltaCalculatorStrikeFromDelta(_xll.qlBlackDeltaCalculator(,Y$6,"Spot",$C$38,1,1,K10%*SQRT($P10)),Y$7)</f>
        <v>1.0192362659770975</v>
      </c>
      <c r="Z10" s="126">
        <f>_xll.qlBlackDeltaCalculatorStrikeFromDelta(_xll.qlBlackDeltaCalculator(,Z$6,"Spot",$C$38,1,1,L10%*SQRT($P10)),Z$7)</f>
        <v>1.0242711978298229</v>
      </c>
      <c r="AA10" s="128">
        <f>_xll.qlBlackDeltaCalculatorStrikeFromDelta(_xll.qlBlackDeltaCalculator(,AA$6,"Spot",$C$38,1,1,M10%*SQRT($P10)),AA$7)</f>
        <v>1.0321625372051484</v>
      </c>
      <c r="AC10" s="140">
        <f>$C$38</f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obj_0047c#0001</v>
      </c>
      <c r="AI10" s="156">
        <f>_xll.qlSabrInterpolatedSmileSectionMaxError(AH10)</f>
        <v>7.1204836451850551E-4</v>
      </c>
      <c r="AJ10" s="157">
        <f>_xll.qlSabrInterpolatedSmileSectionAlpha(AH10)</f>
        <v>8.6359270350446493E-2</v>
      </c>
      <c r="AK10" s="156">
        <f>_xll.qlSabrInterpolatedSmileSectionBeta(AH10)</f>
        <v>0.7</v>
      </c>
      <c r="AL10" s="158">
        <f>_xll.qlSabrInterpolatedSmileSectionRho(AH10)</f>
        <v>0.10662283717598431</v>
      </c>
      <c r="AM10" s="159">
        <f>_xll.qlSabrInterpolatedSmileSectionNu(AH10)</f>
        <v>2.1951301083877413</v>
      </c>
      <c r="AN10" s="105" t="s">
        <v>57</v>
      </c>
      <c r="AU10" s="304">
        <f>T10</f>
        <v>0.98861757475758527</v>
      </c>
      <c r="AV10" s="273" t="str">
        <f>_xll.qlHestonModelHelper(,$B10,"TARGET",$C$38,Q10,C10/100,ValuationDate!$E$5,ValuationDate!$E$6,"RelativePriceError")</f>
        <v>obj_0047d#0001</v>
      </c>
      <c r="AW10" s="274" t="str">
        <f>_xll.qlHestonModelHelper(,$B10,"TARGET",$C$38,R10,D10/100,ValuationDate!$E$5,ValuationDate!$E$6,"RelativePriceError")</f>
        <v>obj_0047e#0001</v>
      </c>
      <c r="AX10" s="274" t="str">
        <f>_xll.qlHestonModelHelper(,$B10,"TARGET",$C$38,S10,E10/100,ValuationDate!$E$5,ValuationDate!$E$6,"RelativePriceError")</f>
        <v>obj_0047f#0001</v>
      </c>
      <c r="AY10" s="274" t="str">
        <f>_xll.qlHestonModelHelper(,$B10,"TARGET",$C$38,T10,F10/100,ValuationDate!$E$5,ValuationDate!$E$6,"RelativePriceError")</f>
        <v>obj_00480#0001</v>
      </c>
      <c r="AZ10" s="274" t="str">
        <f>_xll.qlHestonModelHelper(,$B10,"TARGET",$C$38,U10,G10/100,ValuationDate!$E$5,ValuationDate!$E$6,"RelativePriceError")</f>
        <v>obj_00481#0001</v>
      </c>
      <c r="BA10" s="274" t="str">
        <f>_xll.qlHestonModelHelper(,$B10,"TARGET",$C$38,V10,H10/100,ValuationDate!$E$5,ValuationDate!$E$6,"RelativePriceError")</f>
        <v>obj_00482#0001</v>
      </c>
      <c r="BB10" s="274" t="str">
        <f>_xll.qlHestonModelHelper(,$B10,"TARGET",$C$38,W10,I10/100,ValuationDate!$E$5,ValuationDate!$E$6,"RelativePriceError")</f>
        <v>obj_00483#0001</v>
      </c>
      <c r="BC10" s="274" t="str">
        <f>_xll.qlHestonModelHelper(,$B10,"TARGET",$C$38,X10,J10/100,ValuationDate!$E$5,ValuationDate!$E$6,"RelativePriceError")</f>
        <v>obj_00484#0001</v>
      </c>
      <c r="BD10" s="274" t="str">
        <f>_xll.qlHestonModelHelper(,$B10,"TARGET",$C$38,Y10,K10/100,ValuationDate!$E$5,ValuationDate!$E$6,"RelativePriceError")</f>
        <v>obj_00485#0001</v>
      </c>
      <c r="BE10" s="274" t="str">
        <f>_xll.qlHestonModelHelper(,$B10,"TARGET",$C$38,Z10,L10/100,ValuationDate!$E$5,ValuationDate!$E$6,"RelativePriceError")</f>
        <v>obj_00486#0001</v>
      </c>
      <c r="BF10" s="275" t="str">
        <f>_xll.qlHestonModelHelper(,$B10,"TARGET",$C$38,AA10,M10/100,ValuationDate!$E$5,ValuationDate!$E$6,"RelativePriceError")</f>
        <v>obj_00487#0001</v>
      </c>
    </row>
    <row r="11" spans="2:58">
      <c r="B11" s="105" t="s">
        <v>58</v>
      </c>
      <c r="C11" s="98">
        <v>8.9039999999999999</v>
      </c>
      <c r="D11" s="99">
        <v>8.7010000000000005</v>
      </c>
      <c r="E11" s="99">
        <v>8.5839999999999996</v>
      </c>
      <c r="F11" s="99">
        <v>8.4429999999999996</v>
      </c>
      <c r="G11" s="99">
        <v>8.3829999999999991</v>
      </c>
      <c r="H11" s="99">
        <v>8.4179999999999993</v>
      </c>
      <c r="I11" s="99">
        <v>8.6029999999999998</v>
      </c>
      <c r="J11" s="99">
        <v>8.8179999999999996</v>
      </c>
      <c r="K11" s="99">
        <v>9.141</v>
      </c>
      <c r="L11" s="99">
        <v>9.3490000000000002</v>
      </c>
      <c r="M11" s="100">
        <v>9.6980000000000004</v>
      </c>
      <c r="O11" s="114">
        <f>_xll.qlCalendarAdvance("NullCalendar",$C$3,B11)</f>
        <v>43039</v>
      </c>
      <c r="P11" s="117">
        <f>(O11-$C$3)/365</f>
        <v>5.7534246575342465E-2</v>
      </c>
      <c r="Q11" s="125">
        <f>_xll.qlBlackDeltaCalculatorStrikeFromDelta(_xll.qlBlackDeltaCalculator(,Q$6,"Spot",$C$38,1,1,C11%*SQRT($P11)),Q$7)</f>
        <v>0.96570031449939864</v>
      </c>
      <c r="R11" s="126">
        <f>_xll.qlBlackDeltaCalculatorStrikeFromDelta(_xll.qlBlackDeltaCalculator(,R$6,"Spot",$C$38,1,1,D11%*SQRT($P11)),R$7)</f>
        <v>0.97381999296923716</v>
      </c>
      <c r="S11" s="126">
        <f>_xll.qlBlackDeltaCalculatorStrikeFromDelta(_xll.qlBlackDeltaCalculator(,S$6,"Spot",$C$38,1,1,E11%*SQRT($P11)),S$7)</f>
        <v>0.97909360844742399</v>
      </c>
      <c r="T11" s="126">
        <f>_xll.qlBlackDeltaCalculatorStrikeFromDelta(_xll.qlBlackDeltaCalculator(,T$6,"Spot",$C$38,1,1,F11%*SQRT($P11)),T$7)</f>
        <v>0.9866356533723234</v>
      </c>
      <c r="U11" s="126">
        <f>_xll.qlBlackDeltaCalculatorStrikeFromDelta(_xll.qlBlackDeltaCalculator(,U$6,"Spot",$C$38,1,1,G11%*SQRT($P11)),U$7)</f>
        <v>0.99248264437858891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1.0081975741737856</v>
      </c>
      <c r="X11" s="126">
        <f>_xll.qlBlackDeltaCalculatorStrikeFromDelta(_xll.qlBlackDeltaCalculator(,X$6,"Spot",$C$38,1,1,J11%*SQRT($P11)),X$7)</f>
        <v>1.0145953840021869</v>
      </c>
      <c r="Y11" s="126">
        <f>_xll.qlBlackDeltaCalculatorStrikeFromDelta(_xll.qlBlackDeltaCalculator(,Y$6,"Spot",$C$38,1,1,K11%*SQRT($P11)),Y$7)</f>
        <v>1.0232308081582104</v>
      </c>
      <c r="Z11" s="126">
        <f>_xll.qlBlackDeltaCalculatorStrikeFromDelta(_xll.qlBlackDeltaCalculator(,Z$6,"Spot",$C$38,1,1,L11%*SQRT($P11)),Z$7)</f>
        <v>1.0294142587366366</v>
      </c>
      <c r="AA11" s="128">
        <f>_xll.qlBlackDeltaCalculatorStrikeFromDelta(_xll.qlBlackDeltaCalculator(,AA$6,"Spot",$C$38,1,1,M11%*SQRT($P11)),AA$7)</f>
        <v>1.0392850214398932</v>
      </c>
      <c r="AC11" s="140">
        <f>$C$38</f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obj_00493#0001</v>
      </c>
      <c r="AI11" s="156">
        <f>_xll.qlSabrInterpolatedSmileSectionMaxError(AH11)</f>
        <v>9.5260580065892331E-4</v>
      </c>
      <c r="AJ11" s="157">
        <f>_xll.qlSabrInterpolatedSmileSectionAlpha(AH11)</f>
        <v>8.2993521586242153E-2</v>
      </c>
      <c r="AK11" s="156">
        <f>_xll.qlSabrInterpolatedSmileSectionBeta(AH11)</f>
        <v>0.7</v>
      </c>
      <c r="AL11" s="158">
        <f>_xll.qlSabrInterpolatedSmileSectionRho(AH11)</f>
        <v>0.1333574375869804</v>
      </c>
      <c r="AM11" s="159">
        <f>_xll.qlSabrInterpolatedSmileSectionNu(AH11)</f>
        <v>1.9872763867736174</v>
      </c>
      <c r="AN11" s="105" t="s">
        <v>58</v>
      </c>
      <c r="AU11" s="304">
        <f>T11</f>
        <v>0.9866356533723234</v>
      </c>
      <c r="AV11" s="273" t="str">
        <f>_xll.qlHestonModelHelper(,$B11,"TARGET",$C$38,Q11,C11/100,ValuationDate!$E$5,ValuationDate!$E$6,"RelativePriceError")</f>
        <v>obj_00494#0001</v>
      </c>
      <c r="AW11" s="274" t="str">
        <f>_xll.qlHestonModelHelper(,$B11,"TARGET",$C$38,R11,D11/100,ValuationDate!$E$5,ValuationDate!$E$6,"RelativePriceError")</f>
        <v>obj_00495#0001</v>
      </c>
      <c r="AX11" s="274" t="str">
        <f>_xll.qlHestonModelHelper(,$B11,"TARGET",$C$38,S11,E11/100,ValuationDate!$E$5,ValuationDate!$E$6,"RelativePriceError")</f>
        <v>obj_00496#0001</v>
      </c>
      <c r="AY11" s="274" t="str">
        <f>_xll.qlHestonModelHelper(,$B11,"TARGET",$C$38,T11,F11/100,ValuationDate!$E$5,ValuationDate!$E$6,"RelativePriceError")</f>
        <v>obj_00497#0001</v>
      </c>
      <c r="AZ11" s="274" t="str">
        <f>_xll.qlHestonModelHelper(,$B11,"TARGET",$C$38,U11,G11/100,ValuationDate!$E$5,ValuationDate!$E$6,"RelativePriceError")</f>
        <v>obj_00498#0001</v>
      </c>
      <c r="BA11" s="274" t="str">
        <f>_xll.qlHestonModelHelper(,$B11,"TARGET",$C$38,V11,H11/100,ValuationDate!$E$5,ValuationDate!$E$6,"RelativePriceError")</f>
        <v>obj_00499#0001</v>
      </c>
      <c r="BB11" s="274" t="str">
        <f>_xll.qlHestonModelHelper(,$B11,"TARGET",$C$38,W11,I11/100,ValuationDate!$E$5,ValuationDate!$E$6,"RelativePriceError")</f>
        <v>obj_0049a#0001</v>
      </c>
      <c r="BC11" s="274" t="str">
        <f>_xll.qlHestonModelHelper(,$B11,"TARGET",$C$38,X11,J11/100,ValuationDate!$E$5,ValuationDate!$E$6,"RelativePriceError")</f>
        <v>obj_0049b#0001</v>
      </c>
      <c r="BD11" s="274" t="str">
        <f>_xll.qlHestonModelHelper(,$B11,"TARGET",$C$38,Y11,K11/100,ValuationDate!$E$5,ValuationDate!$E$6,"RelativePriceError")</f>
        <v>obj_0049c#0001</v>
      </c>
      <c r="BE11" s="274" t="str">
        <f>_xll.qlHestonModelHelper(,$B11,"TARGET",$C$38,Z11,L11/100,ValuationDate!$E$5,ValuationDate!$E$6,"RelativePriceError")</f>
        <v>obj_0049d#0001</v>
      </c>
      <c r="BF11" s="275" t="str">
        <f>_xll.qlHestonModelHelper(,$B11,"TARGET",$C$38,AA11,M11/100,ValuationDate!$E$5,ValuationDate!$E$6,"RelativePriceError")</f>
        <v>obj_0049e#0001</v>
      </c>
    </row>
    <row r="12" spans="2:58">
      <c r="B12" s="105" t="s">
        <v>59</v>
      </c>
      <c r="C12" s="98">
        <v>7.76</v>
      </c>
      <c r="D12" s="99">
        <v>7.5810000000000004</v>
      </c>
      <c r="E12" s="99">
        <v>7.4740000000000002</v>
      </c>
      <c r="F12" s="99">
        <v>7.359</v>
      </c>
      <c r="G12" s="99">
        <v>7.3239999999999998</v>
      </c>
      <c r="H12" s="99">
        <v>7.3849999999999998</v>
      </c>
      <c r="I12" s="99">
        <v>7.5910000000000002</v>
      </c>
      <c r="J12" s="99">
        <v>7.8259999999999996</v>
      </c>
      <c r="K12" s="99">
        <v>8.1</v>
      </c>
      <c r="L12" s="99">
        <v>8.3940000000000001</v>
      </c>
      <c r="M12" s="100">
        <v>8.7569999999999997</v>
      </c>
      <c r="O12" s="114">
        <f>_xll.qlCalendarAdvance("NullCalendar",$C$3,B12)</f>
        <v>43049</v>
      </c>
      <c r="P12" s="117">
        <f>(O12-$C$3)/365</f>
        <v>8.4931506849315067E-2</v>
      </c>
      <c r="Q12" s="125">
        <f>_xll.qlBlackDeltaCalculatorStrikeFromDelta(_xll.qlBlackDeltaCalculator(,Q$6,"Spot",$C$38,1,1,C12%*SQRT($P12)),Q$7)</f>
        <v>0.96373144511583475</v>
      </c>
      <c r="R12" s="126">
        <f>_xll.qlBlackDeltaCalculatorStrikeFromDelta(_xll.qlBlackDeltaCalculator(,R$6,"Spot",$C$38,1,1,D12%*SQRT($P12)),R$7)</f>
        <v>0.97232062595450719</v>
      </c>
      <c r="S12" s="126">
        <f>_xll.qlBlackDeltaCalculatorStrikeFromDelta(_xll.qlBlackDeltaCalculator(,S$6,"Spot",$C$38,1,1,E12%*SQRT($P12)),S$7)</f>
        <v>0.97790979928746058</v>
      </c>
      <c r="T12" s="126">
        <f>_xll.qlBlackDeltaCalculatorStrikeFromDelta(_xll.qlBlackDeltaCalculator(,T$6,"Spot",$C$38,1,1,F12%*SQRT($P12)),T$7)</f>
        <v>0.98586547896827414</v>
      </c>
      <c r="U12" s="126">
        <f>_xll.qlBlackDeltaCalculatorStrikeFromDelta(_xll.qlBlackDeltaCalculator(,U$6,"Spot",$C$38,1,1,G12%*SQRT($P12)),U$7)</f>
        <v>0.9920352669440784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1.0088074977264878</v>
      </c>
      <c r="X12" s="126">
        <f>_xll.qlBlackDeltaCalculatorStrikeFromDelta(_xll.qlBlackDeltaCalculator(,X$6,"Spot",$C$38,1,1,J12%*SQRT($P12)),X$7)</f>
        <v>1.0157663889429189</v>
      </c>
      <c r="Y12" s="126">
        <f>_xll.qlBlackDeltaCalculatorStrikeFromDelta(_xll.qlBlackDeltaCalculator(,Y$6,"Spot",$C$38,1,1,K12%*SQRT($P12)),Y$7)</f>
        <v>1.0250531830605865</v>
      </c>
      <c r="Z12" s="126">
        <f>_xll.qlBlackDeltaCalculatorStrikeFromDelta(_xll.qlBlackDeltaCalculator(,Z$6,"Spot",$C$38,1,1,L12%*SQRT($P12)),Z$7)</f>
        <v>1.0321555154891269</v>
      </c>
      <c r="AA12" s="128">
        <f>_xll.qlBlackDeltaCalculatorStrikeFromDelta(_xll.qlBlackDeltaCalculator(,AA$6,"Spot",$C$38,1,1,M12%*SQRT($P12)),AA$7)</f>
        <v>1.043210724342341</v>
      </c>
      <c r="AC12" s="140">
        <f>$C$38</f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obj_004aa#0001</v>
      </c>
      <c r="AI12" s="156">
        <f>_xll.qlSabrInterpolatedSmileSectionMaxError(AH12)</f>
        <v>7.7488806204246974E-4</v>
      </c>
      <c r="AJ12" s="157">
        <f>_xll.qlSabrInterpolatedSmileSectionAlpha(AH12)</f>
        <v>7.2672281847921544E-2</v>
      </c>
      <c r="AK12" s="156">
        <f>_xll.qlSabrInterpolatedSmileSectionBeta(AH12)</f>
        <v>0.7</v>
      </c>
      <c r="AL12" s="158">
        <f>_xll.qlSabrInterpolatedSmileSectionRho(AH12)</f>
        <v>0.17120623633790674</v>
      </c>
      <c r="AM12" s="159">
        <f>_xll.qlSabrInterpolatedSmileSectionNu(AH12)</f>
        <v>1.7235791575551884</v>
      </c>
      <c r="AN12" s="105" t="s">
        <v>59</v>
      </c>
      <c r="AU12" s="304">
        <f>T12</f>
        <v>0.98586547896827414</v>
      </c>
      <c r="AV12" s="273" t="str">
        <f>_xll.qlHestonModelHelper(,$B12,"TARGET",$C$38,Q12,C12/100,ValuationDate!$E$5,ValuationDate!$E$6,"RelativePriceError")</f>
        <v>obj_004ab#0001</v>
      </c>
      <c r="AW12" s="274" t="str">
        <f>_xll.qlHestonModelHelper(,$B12,"TARGET",$C$38,R12,D12/100,ValuationDate!$E$5,ValuationDate!$E$6,"RelativePriceError")</f>
        <v>obj_004ac#0001</v>
      </c>
      <c r="AX12" s="274" t="str">
        <f>_xll.qlHestonModelHelper(,$B12,"TARGET",$C$38,S12,E12/100,ValuationDate!$E$5,ValuationDate!$E$6,"RelativePriceError")</f>
        <v>obj_004ad#0001</v>
      </c>
      <c r="AY12" s="274" t="str">
        <f>_xll.qlHestonModelHelper(,$B12,"TARGET",$C$38,T12,F12/100,ValuationDate!$E$5,ValuationDate!$E$6,"RelativePriceError")</f>
        <v>obj_004ae#0001</v>
      </c>
      <c r="AZ12" s="274" t="str">
        <f>_xll.qlHestonModelHelper(,$B12,"TARGET",$C$38,U12,G12/100,ValuationDate!$E$5,ValuationDate!$E$6,"RelativePriceError")</f>
        <v>obj_004af#0001</v>
      </c>
      <c r="BA12" s="274" t="str">
        <f>_xll.qlHestonModelHelper(,$B12,"TARGET",$C$38,V12,H12/100,ValuationDate!$E$5,ValuationDate!$E$6,"RelativePriceError")</f>
        <v>obj_004b0#0001</v>
      </c>
      <c r="BB12" s="274" t="str">
        <f>_xll.qlHestonModelHelper(,$B12,"TARGET",$C$38,W12,I12/100,ValuationDate!$E$5,ValuationDate!$E$6,"RelativePriceError")</f>
        <v>obj_004b1#0001</v>
      </c>
      <c r="BC12" s="274" t="str">
        <f>_xll.qlHestonModelHelper(,$B12,"TARGET",$C$38,X12,J12/100,ValuationDate!$E$5,ValuationDate!$E$6,"RelativePriceError")</f>
        <v>obj_004b2#0001</v>
      </c>
      <c r="BD12" s="274" t="str">
        <f>_xll.qlHestonModelHelper(,$B12,"TARGET",$C$38,Y12,K12/100,ValuationDate!$E$5,ValuationDate!$E$6,"RelativePriceError")</f>
        <v>obj_004b3#0001</v>
      </c>
      <c r="BE12" s="274" t="str">
        <f>_xll.qlHestonModelHelper(,$B12,"TARGET",$C$38,Z12,L12/100,ValuationDate!$E$5,ValuationDate!$E$6,"RelativePriceError")</f>
        <v>obj_004b4#0001</v>
      </c>
      <c r="BF12" s="275" t="str">
        <f>_xll.qlHestonModelHelper(,$B12,"TARGET",$C$38,AA12,M12/100,ValuationDate!$E$5,ValuationDate!$E$6,"RelativePriceError")</f>
        <v>obj_004b5#0001</v>
      </c>
    </row>
    <row r="13" spans="2:58">
      <c r="B13" s="105" t="s">
        <v>60</v>
      </c>
      <c r="C13" s="98">
        <v>7.774</v>
      </c>
      <c r="D13" s="99">
        <v>7.6029999999999998</v>
      </c>
      <c r="E13" s="99">
        <v>7.5010000000000003</v>
      </c>
      <c r="F13" s="99">
        <v>7.3979999999999997</v>
      </c>
      <c r="G13" s="99">
        <v>7.38</v>
      </c>
      <c r="H13" s="99">
        <v>7.4630000000000001</v>
      </c>
      <c r="I13" s="99">
        <v>7.71</v>
      </c>
      <c r="J13" s="99">
        <v>7.9779999999999998</v>
      </c>
      <c r="K13" s="99">
        <v>8.3000000000000007</v>
      </c>
      <c r="L13" s="99">
        <v>8.75</v>
      </c>
      <c r="M13" s="100">
        <v>9.4499999999999993</v>
      </c>
      <c r="O13" s="114">
        <f>_xll.qlCalendarAdvance("NullCalendar",$C$3,B13)</f>
        <v>43079</v>
      </c>
      <c r="P13" s="117">
        <f>(O13-$C$3)/365</f>
        <v>0.16712328767123288</v>
      </c>
      <c r="Q13" s="125">
        <f>_xll.qlBlackDeltaCalculatorStrikeFromDelta(_xll.qlBlackDeltaCalculator(,Q$6,"Spot",$C$38,1,1,C13%*SQRT($P13)),Q$7)</f>
        <v>0.94954767290803344</v>
      </c>
      <c r="R13" s="126">
        <f>_xll.qlBlackDeltaCalculatorStrikeFromDelta(_xll.qlBlackDeltaCalculator(,R$6,"Spot",$C$38,1,1,D13%*SQRT($P13)),R$7)</f>
        <v>0.96141449189410588</v>
      </c>
      <c r="S13" s="126">
        <f>_xll.qlBlackDeltaCalculatorStrikeFromDelta(_xll.qlBlackDeltaCalculator(,S$6,"Spot",$C$38,1,1,E13%*SQRT($P13)),S$7)</f>
        <v>0.96917345291835821</v>
      </c>
      <c r="T13" s="126">
        <f>_xll.qlBlackDeltaCalculatorStrikeFromDelta(_xll.qlBlackDeltaCalculator(,T$6,"Spot",$C$38,1,1,F13%*SQRT($P13)),T$7)</f>
        <v>0.98025588884390391</v>
      </c>
      <c r="U13" s="126">
        <f>_xll.qlBlackDeltaCalculatorStrikeFromDelta(_xll.qlBlackDeltaCalculator(,U$6,"Spot",$C$38,1,1,G13%*SQRT($P13)),U$7)</f>
        <v>0.98889216014438275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1.0127218960292173</v>
      </c>
      <c r="X13" s="126">
        <f>_xll.qlBlackDeltaCalculatorStrikeFromDelta(_xll.qlBlackDeltaCalculator(,X$6,"Spot",$C$38,1,1,J13%*SQRT($P13)),X$7)</f>
        <v>1.0227858133567427</v>
      </c>
      <c r="Y13" s="126">
        <f>_xll.qlBlackDeltaCalculatorStrikeFromDelta(_xll.qlBlackDeltaCalculator(,Y$6,"Spot",$C$38,1,1,K13%*SQRT($P13)),Y$7)</f>
        <v>1.036389326415498</v>
      </c>
      <c r="Z13" s="126">
        <f>_xll.qlBlackDeltaCalculatorStrikeFromDelta(_xll.qlBlackDeltaCalculator(,Z$6,"Spot",$C$38,1,1,L13%*SQRT($P13)),Z$7)</f>
        <v>1.047578877085745</v>
      </c>
      <c r="AA13" s="128">
        <f>_xll.qlBlackDeltaCalculatorStrikeFromDelta(_xll.qlBlackDeltaCalculator(,AA$6,"Spot",$C$38,1,1,M13%*SQRT($P13)),AA$7)</f>
        <v>1.0664023199739694</v>
      </c>
      <c r="AC13" s="140">
        <f>$C$38</f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obj_004c1#0001</v>
      </c>
      <c r="AI13" s="156">
        <f>_xll.qlSabrInterpolatedSmileSectionMaxError(AH13)</f>
        <v>8.1714008096453461E-4</v>
      </c>
      <c r="AJ13" s="157">
        <f>_xll.qlSabrInterpolatedSmileSectionAlpha(AH13)</f>
        <v>7.2992789017609333E-2</v>
      </c>
      <c r="AK13" s="156">
        <f>_xll.qlSabrInterpolatedSmileSectionBeta(AH13)</f>
        <v>0.7</v>
      </c>
      <c r="AL13" s="158">
        <f>_xll.qlSabrInterpolatedSmileSectionRho(AH13)</f>
        <v>0.21138946638109971</v>
      </c>
      <c r="AM13" s="159">
        <f>_xll.qlSabrInterpolatedSmileSectionNu(AH13)</f>
        <v>1.3583214025825145</v>
      </c>
      <c r="AN13" s="105" t="s">
        <v>60</v>
      </c>
      <c r="AU13" s="304">
        <f>T13</f>
        <v>0.98025588884390391</v>
      </c>
      <c r="AV13" s="273" t="str">
        <f>_xll.qlHestonModelHelper(,$B13,"TARGET",$C$38,Q13,C13/100,ValuationDate!$E$5,ValuationDate!$E$6,"RelativePriceError")</f>
        <v>obj_004c2#0001</v>
      </c>
      <c r="AW13" s="274" t="str">
        <f>_xll.qlHestonModelHelper(,$B13,"TARGET",$C$38,R13,D13/100,ValuationDate!$E$5,ValuationDate!$E$6,"RelativePriceError")</f>
        <v>obj_004c3#0001</v>
      </c>
      <c r="AX13" s="274" t="str">
        <f>_xll.qlHestonModelHelper(,$B13,"TARGET",$C$38,S13,E13/100,ValuationDate!$E$5,ValuationDate!$E$6,"RelativePriceError")</f>
        <v>obj_004c4#0001</v>
      </c>
      <c r="AY13" s="274" t="str">
        <f>_xll.qlHestonModelHelper(,$B13,"TARGET",$C$38,T13,F13/100,ValuationDate!$E$5,ValuationDate!$E$6,"RelativePriceError")</f>
        <v>obj_004c5#0001</v>
      </c>
      <c r="AZ13" s="274" t="str">
        <f>_xll.qlHestonModelHelper(,$B13,"TARGET",$C$38,U13,G13/100,ValuationDate!$E$5,ValuationDate!$E$6,"RelativePriceError")</f>
        <v>obj_004c6#0001</v>
      </c>
      <c r="BA13" s="274" t="str">
        <f>_xll.qlHestonModelHelper(,$B13,"TARGET",$C$38,V13,H13/100,ValuationDate!$E$5,ValuationDate!$E$6,"RelativePriceError")</f>
        <v>obj_004c7#0001</v>
      </c>
      <c r="BB13" s="274" t="str">
        <f>_xll.qlHestonModelHelper(,$B13,"TARGET",$C$38,W13,I13/100,ValuationDate!$E$5,ValuationDate!$E$6,"RelativePriceError")</f>
        <v>obj_004c8#0001</v>
      </c>
      <c r="BC13" s="274" t="str">
        <f>_xll.qlHestonModelHelper(,$B13,"TARGET",$C$38,X13,J13/100,ValuationDate!$E$5,ValuationDate!$E$6,"RelativePriceError")</f>
        <v>obj_004c9#0001</v>
      </c>
      <c r="BD13" s="274" t="str">
        <f>_xll.qlHestonModelHelper(,$B13,"TARGET",$C$38,Y13,K13/100,ValuationDate!$E$5,ValuationDate!$E$6,"RelativePriceError")</f>
        <v>obj_004ca#0001</v>
      </c>
      <c r="BE13" s="274" t="str">
        <f>_xll.qlHestonModelHelper(,$B13,"TARGET",$C$38,Z13,L13/100,ValuationDate!$E$5,ValuationDate!$E$6,"RelativePriceError")</f>
        <v>obj_004cb#0001</v>
      </c>
      <c r="BF13" s="275" t="str">
        <f>_xll.qlHestonModelHelper(,$B13,"TARGET",$C$38,AA13,M13/100,ValuationDate!$E$5,ValuationDate!$E$6,"RelativePriceError")</f>
        <v>obj_004cc#0001</v>
      </c>
    </row>
    <row r="14" spans="2:58">
      <c r="B14" s="105" t="s">
        <v>61</v>
      </c>
      <c r="C14" s="98">
        <v>7.867</v>
      </c>
      <c r="D14" s="99">
        <v>7.6749999999999998</v>
      </c>
      <c r="E14" s="99">
        <v>7.556</v>
      </c>
      <c r="F14" s="99">
        <v>7.44</v>
      </c>
      <c r="G14" s="99">
        <v>7.4249999999999998</v>
      </c>
      <c r="H14" s="99">
        <v>7.53</v>
      </c>
      <c r="I14" s="99">
        <v>7.77</v>
      </c>
      <c r="J14" s="99">
        <v>8.1</v>
      </c>
      <c r="K14" s="99">
        <v>8.5500000000000007</v>
      </c>
      <c r="L14" s="99">
        <v>9.1</v>
      </c>
      <c r="M14" s="100">
        <v>9.6999999999999993</v>
      </c>
      <c r="O14" s="114">
        <f>_xll.qlCalendarAdvance("NullCalendar",$C$3,B14)</f>
        <v>43110</v>
      </c>
      <c r="P14" s="117">
        <f>(O14-$C$3)/365</f>
        <v>0.25205479452054796</v>
      </c>
      <c r="Q14" s="239">
        <f>_xll.qlBlackDeltaCalculatorStrikeFromDelta(_xll.qlBlackDeltaCalculator(,Q$6,"Spot",$C$38,1,1,C14%*SQRT($P14)),Q$7)</f>
        <v>0.93783084196211497</v>
      </c>
      <c r="R14" s="126">
        <f>_xll.qlBlackDeltaCalculatorStrikeFromDelta(_xll.qlBlackDeltaCalculator(,R$6,"Spot",$C$38,1,1,D14%*SQRT($P14)),R$7)</f>
        <v>0.9525250595146586</v>
      </c>
      <c r="S14" s="126">
        <f>_xll.qlBlackDeltaCalculatorStrikeFromDelta(_xll.qlBlackDeltaCalculator(,S$6,"Spot",$C$38,1,1,E14%*SQRT($P14)),S$7)</f>
        <v>0.9621378809473865</v>
      </c>
      <c r="T14" s="126">
        <f>_xll.qlBlackDeltaCalculatorStrikeFromDelta(_xll.qlBlackDeltaCalculator(,T$6,"Spot",$C$38,1,1,F14%*SQRT($P14)),T$7)</f>
        <v>0.97580128526763166</v>
      </c>
      <c r="U14" s="126">
        <f>_xll.qlBlackDeltaCalculatorStrikeFromDelta(_xll.qlBlackDeltaCalculator(,U$6,"Spot",$C$38,1,1,G14%*SQRT($P14)),U$7)</f>
        <v>0.98642410226775057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1.0159173094247689</v>
      </c>
      <c r="X14" s="126">
        <f>_xll.qlBlackDeltaCalculatorStrikeFromDelta(_xll.qlBlackDeltaCalculator(,X$6,"Spot",$C$38,1,1,J14%*SQRT($P14)),X$7)</f>
        <v>1.0286587116064256</v>
      </c>
      <c r="Y14" s="126">
        <f>_xll.qlBlackDeltaCalculatorStrikeFromDelta(_xll.qlBlackDeltaCalculator(,Y$6,"Spot",$C$38,1,1,K14%*SQRT($P14)),Y$7)</f>
        <v>1.0464573763345759</v>
      </c>
      <c r="Z14" s="126">
        <f>_xll.qlBlackDeltaCalculatorStrikeFromDelta(_xll.qlBlackDeltaCalculator(,Z$6,"Spot",$C$38,1,1,L14%*SQRT($P14)),Z$7)</f>
        <v>1.061404861051086</v>
      </c>
      <c r="AA14" s="128">
        <f>_xll.qlBlackDeltaCalculatorStrikeFromDelta(_xll.qlBlackDeltaCalculator(,AA$6,"Spot",$C$38,1,1,M14%*SQRT($P14)),AA$7)</f>
        <v>1.0846836371535387</v>
      </c>
      <c r="AC14" s="140">
        <f>$C$38</f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obj_004d8#0001</v>
      </c>
      <c r="AI14" s="156">
        <f>_xll.qlSabrInterpolatedSmileSectionMaxError(AH14)</f>
        <v>9.4549425341072801E-4</v>
      </c>
      <c r="AJ14" s="157">
        <f>_xll.qlSabrInterpolatedSmileSectionAlpha(AH14)</f>
        <v>7.3314870182927094E-2</v>
      </c>
      <c r="AK14" s="156">
        <f>_xll.qlSabrInterpolatedSmileSectionBeta(AH14)</f>
        <v>0.7</v>
      </c>
      <c r="AL14" s="158">
        <f>_xll.qlSabrInterpolatedSmileSectionRho(AH14)</f>
        <v>0.2283787600775303</v>
      </c>
      <c r="AM14" s="159">
        <f>_xll.qlSabrInterpolatedSmileSectionNu(AH14)</f>
        <v>1.1804877628375465</v>
      </c>
      <c r="AN14" s="105" t="s">
        <v>61</v>
      </c>
      <c r="AU14" s="304">
        <f>T14</f>
        <v>0.97580128526763166</v>
      </c>
      <c r="AV14" s="273" t="str">
        <f>_xll.qlHestonModelHelper(,$B14,"TARGET",$C$38,Q14,C14/100,ValuationDate!$E$5,ValuationDate!$E$6,"RelativePriceError")</f>
        <v>obj_004d9#0001</v>
      </c>
      <c r="AW14" s="274" t="str">
        <f>_xll.qlHestonModelHelper(,$B14,"TARGET",$C$38,R14,D14/100,ValuationDate!$E$5,ValuationDate!$E$6,"RelativePriceError")</f>
        <v>obj_004da#0001</v>
      </c>
      <c r="AX14" s="274" t="str">
        <f>_xll.qlHestonModelHelper(,$B14,"TARGET",$C$38,S14,E14/100,ValuationDate!$E$5,ValuationDate!$E$6,"RelativePriceError")</f>
        <v>obj_004db#0001</v>
      </c>
      <c r="AY14" s="274" t="str">
        <f>_xll.qlHestonModelHelper(,$B14,"TARGET",$C$38,T14,F14/100,ValuationDate!$E$5,ValuationDate!$E$6,"RelativePriceError")</f>
        <v>obj_004dc#0001</v>
      </c>
      <c r="AZ14" s="274" t="str">
        <f>_xll.qlHestonModelHelper(,$B14,"TARGET",$C$38,U14,G14/100,ValuationDate!$E$5,ValuationDate!$E$6,"RelativePriceError")</f>
        <v>obj_004dd#0001</v>
      </c>
      <c r="BA14" s="274" t="str">
        <f>_xll.qlHestonModelHelper(,$B14,"TARGET",$C$38,V14,H14/100,ValuationDate!$E$5,ValuationDate!$E$6,"RelativePriceError")</f>
        <v>obj_004de#0001</v>
      </c>
      <c r="BB14" s="274" t="str">
        <f>_xll.qlHestonModelHelper(,$B14,"TARGET",$C$38,W14,I14/100,ValuationDate!$E$5,ValuationDate!$E$6,"RelativePriceError")</f>
        <v>obj_004df#0001</v>
      </c>
      <c r="BC14" s="274" t="str">
        <f>_xll.qlHestonModelHelper(,$B14,"TARGET",$C$38,X14,J14/100,ValuationDate!$E$5,ValuationDate!$E$6,"RelativePriceError")</f>
        <v>obj_004e0#0001</v>
      </c>
      <c r="BD14" s="274" t="str">
        <f>_xll.qlHestonModelHelper(,$B14,"TARGET",$C$38,Y14,K14/100,ValuationDate!$E$5,ValuationDate!$E$6,"RelativePriceError")</f>
        <v>obj_004e1#0001</v>
      </c>
      <c r="BE14" s="274" t="str">
        <f>_xll.qlHestonModelHelper(,$B14,"TARGET",$C$38,Z14,L14/100,ValuationDate!$E$5,ValuationDate!$E$6,"RelativePriceError")</f>
        <v>obj_004e2#0001</v>
      </c>
      <c r="BF14" s="275" t="str">
        <f>_xll.qlHestonModelHelper(,$B14,"TARGET",$C$38,AA14,M14/100,ValuationDate!$E$5,ValuationDate!$E$6,"RelativePriceError")</f>
        <v>obj_004e3#0001</v>
      </c>
    </row>
    <row r="15" spans="2:58">
      <c r="B15" s="105" t="s">
        <v>62</v>
      </c>
      <c r="C15" s="98">
        <v>8.0549999999999997</v>
      </c>
      <c r="D15" s="99">
        <v>7.8520000000000003</v>
      </c>
      <c r="E15" s="99">
        <v>7.734</v>
      </c>
      <c r="F15" s="99">
        <v>7.609</v>
      </c>
      <c r="G15" s="99">
        <v>7.5910000000000002</v>
      </c>
      <c r="H15" s="99">
        <v>7.6970000000000001</v>
      </c>
      <c r="I15" s="99">
        <v>7.9939999999999998</v>
      </c>
      <c r="J15" s="99">
        <v>8.3209999999999997</v>
      </c>
      <c r="K15" s="99">
        <v>8.6999999999999993</v>
      </c>
      <c r="L15" s="99">
        <v>9.1170000000000009</v>
      </c>
      <c r="M15" s="100">
        <v>9.75</v>
      </c>
      <c r="O15" s="114">
        <f>_xll.qlCalendarAdvance("NullCalendar",$C$3,B15)</f>
        <v>43141</v>
      </c>
      <c r="P15" s="117">
        <f>(O15-$C$3)/365</f>
        <v>0.33698630136986302</v>
      </c>
      <c r="Q15" s="125">
        <f>_xll.qlBlackDeltaCalculatorStrikeFromDelta(_xll.qlBlackDeltaCalculator(,Q$6,"Spot",$C$38,1,1,C15%*SQRT($P15)),Q$7)</f>
        <v>0.92698340163643522</v>
      </c>
      <c r="R15" s="126">
        <f>_xll.qlBlackDeltaCalculatorStrikeFromDelta(_xll.qlBlackDeltaCalculator(,R$6,"Spot",$C$38,1,1,D15%*SQRT($P15)),R$7)</f>
        <v>0.94423904348418219</v>
      </c>
      <c r="S15" s="126">
        <f>_xll.qlBlackDeltaCalculatorStrikeFromDelta(_xll.qlBlackDeltaCalculator(,S$6,"Spot",$C$38,1,1,E15%*SQRT($P15)),S$7)</f>
        <v>0.95549651855043283</v>
      </c>
      <c r="T15" s="126">
        <f>_xll.qlBlackDeltaCalculatorStrikeFromDelta(_xll.qlBlackDeltaCalculator(,T$6,"Spot",$C$38,1,1,F15%*SQRT($P15)),T$7)</f>
        <v>0.97159413119134419</v>
      </c>
      <c r="U15" s="126">
        <f>_xll.qlBlackDeltaCalculatorStrikeFromDelta(_xll.qlBlackDeltaCalculator(,U$6,"Spot",$C$38,1,1,G15%*SQRT($P15)),U$7)</f>
        <v>0.98411878091707905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1.0191386008497758</v>
      </c>
      <c r="X15" s="126">
        <f>_xll.qlBlackDeltaCalculatorStrikeFromDelta(_xll.qlBlackDeltaCalculator(,X$6,"Spot",$C$38,1,1,J15%*SQRT($P15)),X$7)</f>
        <v>1.0343229670091751</v>
      </c>
      <c r="Y15" s="126">
        <f>_xll.qlBlackDeltaCalculatorStrikeFromDelta(_xll.qlBlackDeltaCalculator(,Y$6,"Spot",$C$38,1,1,K15%*SQRT($P15)),Y$7)</f>
        <v>1.0550828644895078</v>
      </c>
      <c r="Z15" s="126">
        <f>_xll.qlBlackDeltaCalculatorStrikeFromDelta(_xll.qlBlackDeltaCalculator(,Z$6,"Spot",$C$38,1,1,L15%*SQRT($P15)),Z$7)</f>
        <v>1.0716785856604811</v>
      </c>
      <c r="AA15" s="128">
        <f>_xll.qlBlackDeltaCalculatorStrikeFromDelta(_xll.qlBlackDeltaCalculator(,AA$6,"Spot",$C$38,1,1,M15%*SQRT($P15)),AA$7)</f>
        <v>1.0993281637901897</v>
      </c>
      <c r="AC15" s="140">
        <f>$C$38</f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obj_004ef#0001</v>
      </c>
      <c r="AI15" s="156">
        <f>_xll.qlSabrInterpolatedSmileSectionMaxError(AH15)</f>
        <v>5.130931657295057E-4</v>
      </c>
      <c r="AJ15" s="157">
        <f>_xll.qlSabrInterpolatedSmileSectionAlpha(AH15)</f>
        <v>7.5331990254578027E-2</v>
      </c>
      <c r="AK15" s="156">
        <f>_xll.qlSabrInterpolatedSmileSectionBeta(AH15)</f>
        <v>0.7</v>
      </c>
      <c r="AL15" s="158">
        <f>_xll.qlSabrInterpolatedSmileSectionRho(AH15)</f>
        <v>0.22978551255695284</v>
      </c>
      <c r="AM15" s="159">
        <f>_xll.qlSabrInterpolatedSmileSectionNu(AH15)</f>
        <v>0.9768142668839217</v>
      </c>
      <c r="AN15" s="105" t="s">
        <v>62</v>
      </c>
      <c r="AU15" s="304">
        <f>T15</f>
        <v>0.97159413119134419</v>
      </c>
      <c r="AV15" s="273" t="str">
        <f>_xll.qlHestonModelHelper(,$B15,"TARGET",$C$38,Q15,C15/100,ValuationDate!$E$5,ValuationDate!$E$6,"RelativePriceError")</f>
        <v>obj_004f0#0001</v>
      </c>
      <c r="AW15" s="274" t="str">
        <f>_xll.qlHestonModelHelper(,$B15,"TARGET",$C$38,R15,D15/100,ValuationDate!$E$5,ValuationDate!$E$6,"RelativePriceError")</f>
        <v>obj_004f1#0001</v>
      </c>
      <c r="AX15" s="274" t="str">
        <f>_xll.qlHestonModelHelper(,$B15,"TARGET",$C$38,S15,E15/100,ValuationDate!$E$5,ValuationDate!$E$6,"RelativePriceError")</f>
        <v>obj_004f2#0001</v>
      </c>
      <c r="AY15" s="274" t="str">
        <f>_xll.qlHestonModelHelper(,$B15,"TARGET",$C$38,T15,F15/100,ValuationDate!$E$5,ValuationDate!$E$6,"RelativePriceError")</f>
        <v>obj_004f3#0001</v>
      </c>
      <c r="AZ15" s="274" t="str">
        <f>_xll.qlHestonModelHelper(,$B15,"TARGET",$C$38,U15,G15/100,ValuationDate!$E$5,ValuationDate!$E$6,"RelativePriceError")</f>
        <v>obj_004f4#0001</v>
      </c>
      <c r="BA15" s="274" t="str">
        <f>_xll.qlHestonModelHelper(,$B15,"TARGET",$C$38,V15,H15/100,ValuationDate!$E$5,ValuationDate!$E$6,"RelativePriceError")</f>
        <v>obj_004f5#0001</v>
      </c>
      <c r="BB15" s="274" t="str">
        <f>_xll.qlHestonModelHelper(,$B15,"TARGET",$C$38,W15,I15/100,ValuationDate!$E$5,ValuationDate!$E$6,"RelativePriceError")</f>
        <v>obj_004f6#0001</v>
      </c>
      <c r="BC15" s="274" t="str">
        <f>_xll.qlHestonModelHelper(,$B15,"TARGET",$C$38,X15,J15/100,ValuationDate!$E$5,ValuationDate!$E$6,"RelativePriceError")</f>
        <v>obj_004f7#0001</v>
      </c>
      <c r="BD15" s="274" t="str">
        <f>_xll.qlHestonModelHelper(,$B15,"TARGET",$C$38,Y15,K15/100,ValuationDate!$E$5,ValuationDate!$E$6,"RelativePriceError")</f>
        <v>obj_004f8#0001</v>
      </c>
      <c r="BE15" s="274" t="str">
        <f>_xll.qlHestonModelHelper(,$B15,"TARGET",$C$38,Z15,L15/100,ValuationDate!$E$5,ValuationDate!$E$6,"RelativePriceError")</f>
        <v>obj_004f9#0001</v>
      </c>
      <c r="BF15" s="275" t="str">
        <f>_xll.qlHestonModelHelper(,$B15,"TARGET",$C$38,AA15,M15/100,ValuationDate!$E$5,ValuationDate!$E$6,"RelativePriceError")</f>
        <v>obj_004fa#0001</v>
      </c>
    </row>
    <row r="16" spans="2:58">
      <c r="B16" s="105" t="s">
        <v>63</v>
      </c>
      <c r="C16" s="98">
        <v>8.1989999999999998</v>
      </c>
      <c r="D16" s="99">
        <v>7.9710000000000001</v>
      </c>
      <c r="E16" s="99">
        <v>7.8360000000000003</v>
      </c>
      <c r="F16" s="99">
        <v>7.6959999999999997</v>
      </c>
      <c r="G16" s="99">
        <v>7.6680000000000001</v>
      </c>
      <c r="H16" s="99">
        <v>7.7930000000000001</v>
      </c>
      <c r="I16" s="99">
        <v>8.1</v>
      </c>
      <c r="J16" s="99">
        <v>8.4619999999999997</v>
      </c>
      <c r="K16" s="99">
        <v>8.9</v>
      </c>
      <c r="L16" s="99">
        <v>9.3680000000000003</v>
      </c>
      <c r="M16" s="100">
        <v>9.8879999999999999</v>
      </c>
      <c r="O16" s="114">
        <f>_xll.qlCalendarAdvance("NullCalendar",$C$3,B16)</f>
        <v>43169</v>
      </c>
      <c r="P16" s="117">
        <f>(O16-$C$3)/365</f>
        <v>0.41369863013698632</v>
      </c>
      <c r="Q16" s="125">
        <f>_xll.qlBlackDeltaCalculatorStrikeFromDelta(_xll.qlBlackDeltaCalculator(,Q$6,"Spot",$C$38,1,1,C16%*SQRT($P16)),Q$7)</f>
        <v>0.91818936033094578</v>
      </c>
      <c r="R16" s="126">
        <f>_xll.qlBlackDeltaCalculatorStrikeFromDelta(_xll.qlBlackDeltaCalculator(,R$6,"Spot",$C$38,1,1,D16%*SQRT($P16)),R$7)</f>
        <v>0.93763961221290837</v>
      </c>
      <c r="S16" s="126">
        <f>_xll.qlBlackDeltaCalculatorStrikeFromDelta(_xll.qlBlackDeltaCalculator(,S$6,"Spot",$C$38,1,1,E16%*SQRT($P16)),S$7)</f>
        <v>0.95031018065838702</v>
      </c>
      <c r="T16" s="126">
        <f>_xll.qlBlackDeltaCalculatorStrikeFromDelta(_xll.qlBlackDeltaCalculator(,T$6,"Spot",$C$38,1,1,F16%*SQRT($P16)),T$7)</f>
        <v>0.96834945164055963</v>
      </c>
      <c r="U16" s="126">
        <f>_xll.qlBlackDeltaCalculatorStrikeFromDelta(_xll.qlBlackDeltaCalculator(,U$6,"Spot",$C$38,1,1,G16%*SQRT($P16)),U$7)</f>
        <v>0.98236945399505959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1.0216631532010523</v>
      </c>
      <c r="X16" s="126">
        <f>_xll.qlBlackDeltaCalculatorStrikeFromDelta(_xll.qlBlackDeltaCalculator(,X$6,"Spot",$C$38,1,1,J16%*SQRT($P16)),X$7)</f>
        <v>1.0389303389304581</v>
      </c>
      <c r="Y16" s="126">
        <f>_xll.qlBlackDeltaCalculatorStrikeFromDelta(_xll.qlBlackDeltaCalculator(,Y$6,"Spot",$C$38,1,1,K16%*SQRT($P16)),Y$7)</f>
        <v>1.0628652526168958</v>
      </c>
      <c r="Z16" s="126">
        <f>_xll.qlBlackDeltaCalculatorStrikeFromDelta(_xll.qlBlackDeltaCalculator(,Z$6,"Spot",$C$38,1,1,L16%*SQRT($P16)),Z$7)</f>
        <v>1.0822416005455924</v>
      </c>
      <c r="AA16" s="128">
        <f>_xll.qlBlackDeltaCalculatorStrikeFromDelta(_xll.qlBlackDeltaCalculator(,AA$6,"Spot",$C$38,1,1,M16%*SQRT($P16)),AA$7)</f>
        <v>1.1125264556889267</v>
      </c>
      <c r="AC16" s="140">
        <f>$C$38</f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obj_00506#0001</v>
      </c>
      <c r="AI16" s="156">
        <f>_xll.qlSabrInterpolatedSmileSectionMaxError(AH16)</f>
        <v>1.2082962669989761E-3</v>
      </c>
      <c r="AJ16" s="157">
        <f>_xll.qlSabrInterpolatedSmileSectionAlpha(AH16)</f>
        <v>7.6132654865273042E-2</v>
      </c>
      <c r="AK16" s="156">
        <f>_xll.qlSabrInterpolatedSmileSectionBeta(AH16)</f>
        <v>0.7</v>
      </c>
      <c r="AL16" s="158">
        <f>_xll.qlSabrInterpolatedSmileSectionRho(AH16)</f>
        <v>0.2352075077313866</v>
      </c>
      <c r="AM16" s="159">
        <f>_xll.qlSabrInterpolatedSmileSectionNu(AH16)</f>
        <v>0.90922096652539253</v>
      </c>
      <c r="AN16" s="105" t="s">
        <v>63</v>
      </c>
      <c r="AU16" s="304">
        <f>T16</f>
        <v>0.96834945164055963</v>
      </c>
      <c r="AV16" s="273" t="str">
        <f>_xll.qlHestonModelHelper(,$B16,"TARGET",$C$38,Q16,C16/100,ValuationDate!$E$5,ValuationDate!$E$6,"RelativePriceError")</f>
        <v>obj_00507#0001</v>
      </c>
      <c r="AW16" s="274" t="str">
        <f>_xll.qlHestonModelHelper(,$B16,"TARGET",$C$38,R16,D16/100,ValuationDate!$E$5,ValuationDate!$E$6,"RelativePriceError")</f>
        <v>obj_00508#0001</v>
      </c>
      <c r="AX16" s="274" t="str">
        <f>_xll.qlHestonModelHelper(,$B16,"TARGET",$C$38,S16,E16/100,ValuationDate!$E$5,ValuationDate!$E$6,"RelativePriceError")</f>
        <v>obj_00509#0001</v>
      </c>
      <c r="AY16" s="274" t="str">
        <f>_xll.qlHestonModelHelper(,$B16,"TARGET",$C$38,T16,F16/100,ValuationDate!$E$5,ValuationDate!$E$6,"RelativePriceError")</f>
        <v>obj_0050a#0001</v>
      </c>
      <c r="AZ16" s="274" t="str">
        <f>_xll.qlHestonModelHelper(,$B16,"TARGET",$C$38,U16,G16/100,ValuationDate!$E$5,ValuationDate!$E$6,"RelativePriceError")</f>
        <v>obj_0050b#0001</v>
      </c>
      <c r="BA16" s="274" t="str">
        <f>_xll.qlHestonModelHelper(,$B16,"TARGET",$C$38,V16,H16/100,ValuationDate!$E$5,ValuationDate!$E$6,"RelativePriceError")</f>
        <v>obj_0050c#0001</v>
      </c>
      <c r="BB16" s="274" t="str">
        <f>_xll.qlHestonModelHelper(,$B16,"TARGET",$C$38,W16,I16/100,ValuationDate!$E$5,ValuationDate!$E$6,"RelativePriceError")</f>
        <v>obj_0050d#0001</v>
      </c>
      <c r="BC16" s="274" t="str">
        <f>_xll.qlHestonModelHelper(,$B16,"TARGET",$C$38,X16,J16/100,ValuationDate!$E$5,ValuationDate!$E$6,"RelativePriceError")</f>
        <v>obj_0050e#0001</v>
      </c>
      <c r="BD16" s="274" t="str">
        <f>_xll.qlHestonModelHelper(,$B16,"TARGET",$C$38,Y16,K16/100,ValuationDate!$E$5,ValuationDate!$E$6,"RelativePriceError")</f>
        <v>obj_0050f#0001</v>
      </c>
      <c r="BE16" s="274" t="str">
        <f>_xll.qlHestonModelHelper(,$B16,"TARGET",$C$38,Z16,L16/100,ValuationDate!$E$5,ValuationDate!$E$6,"RelativePriceError")</f>
        <v>obj_00510#0001</v>
      </c>
      <c r="BF16" s="275" t="str">
        <f>_xll.qlHestonModelHelper(,$B16,"TARGET",$C$38,AA16,M16/100,ValuationDate!$E$5,ValuationDate!$E$6,"RelativePriceError")</f>
        <v>obj_00511#0001</v>
      </c>
    </row>
    <row r="17" spans="2:58">
      <c r="B17" s="105" t="s">
        <v>64</v>
      </c>
      <c r="C17" s="98">
        <v>8.2919999999999998</v>
      </c>
      <c r="D17" s="99">
        <v>8.0519999999999996</v>
      </c>
      <c r="E17" s="99">
        <v>7.9059999999999997</v>
      </c>
      <c r="F17" s="99">
        <v>7.7549999999999999</v>
      </c>
      <c r="G17" s="99">
        <v>7.7130000000000001</v>
      </c>
      <c r="H17" s="99">
        <v>7.8550000000000004</v>
      </c>
      <c r="I17" s="99">
        <v>8.1679999999999993</v>
      </c>
      <c r="J17" s="99">
        <v>8.5649999999999995</v>
      </c>
      <c r="K17" s="99">
        <v>9</v>
      </c>
      <c r="L17" s="99">
        <v>9.5069999999999997</v>
      </c>
      <c r="M17" s="100">
        <v>10.071</v>
      </c>
      <c r="O17" s="114">
        <f>_xll.qlCalendarAdvance("NullCalendar",$C$3,B17)</f>
        <v>43200</v>
      </c>
      <c r="P17" s="117">
        <f>(O17-$C$3)/365</f>
        <v>0.49863013698630138</v>
      </c>
      <c r="Q17" s="125">
        <f>_xll.qlBlackDeltaCalculatorStrikeFromDelta(_xll.qlBlackDeltaCalculator(,Q$6,"Spot",$C$38,1,1,C17%*SQRT($P17)),Q$7)</f>
        <v>0.90973970403493343</v>
      </c>
      <c r="R17" s="126">
        <f>_xll.qlBlackDeltaCalculatorStrikeFromDelta(_xll.qlBlackDeltaCalculator(,R$6,"Spot",$C$38,1,1,D17%*SQRT($P17)),R$7)</f>
        <v>0.93122879962406546</v>
      </c>
      <c r="S17" s="126">
        <f>_xll.qlBlackDeltaCalculatorStrikeFromDelta(_xll.qlBlackDeltaCalculator(,S$6,"Spot",$C$38,1,1,E17%*SQRT($P17)),S$7)</f>
        <v>0.9452528090535055</v>
      </c>
      <c r="T17" s="126">
        <f>_xll.qlBlackDeltaCalculatorStrikeFromDelta(_xll.qlBlackDeltaCalculator(,T$6,"Spot",$C$38,1,1,F17%*SQRT($P17)),T$7)</f>
        <v>0.96518418968876163</v>
      </c>
      <c r="U17" s="126">
        <f>_xll.qlBlackDeltaCalculatorStrikeFromDelta(_xll.qlBlackDeltaCalculator(,U$6,"Spot",$C$38,1,1,G17%*SQRT($P17)),U$7)</f>
        <v>0.98068589707636256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1.0241751773857566</v>
      </c>
      <c r="X17" s="126">
        <f>_xll.qlBlackDeltaCalculatorStrikeFromDelta(_xll.qlBlackDeltaCalculator(,X$6,"Spot",$C$38,1,1,J17%*SQRT($P17)),X$7)</f>
        <v>1.0435439362595249</v>
      </c>
      <c r="Y17" s="126">
        <f>_xll.qlBlackDeltaCalculatorStrikeFromDelta(_xll.qlBlackDeltaCalculator(,Y$6,"Spot",$C$38,1,1,K17%*SQRT($P17)),Y$7)</f>
        <v>1.0702446352880173</v>
      </c>
      <c r="Z17" s="126">
        <f>_xll.qlBlackDeltaCalculatorStrikeFromDelta(_xll.qlBlackDeltaCalculator(,Z$6,"Spot",$C$38,1,1,L17%*SQRT($P17)),Z$7)</f>
        <v>1.0923017130243335</v>
      </c>
      <c r="AA17" s="128">
        <f>_xll.qlBlackDeltaCalculatorStrikeFromDelta(_xll.qlBlackDeltaCalculator(,AA$6,"Spot",$C$38,1,1,M17%*SQRT($P17)),AA$7)</f>
        <v>1.1269361943136444</v>
      </c>
      <c r="AC17" s="140">
        <f>$C$38</f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obj_0051d#0001</v>
      </c>
      <c r="AI17" s="156">
        <f>_xll.qlSabrInterpolatedSmileSectionMaxError(AH17)</f>
        <v>1.1851314925409029E-3</v>
      </c>
      <c r="AJ17" s="157">
        <f>_xll.qlSabrInterpolatedSmileSectionAlpha(AH17)</f>
        <v>7.6587383101247464E-2</v>
      </c>
      <c r="AK17" s="156">
        <f>_xll.qlSabrInterpolatedSmileSectionBeta(AH17)</f>
        <v>0.7</v>
      </c>
      <c r="AL17" s="158">
        <f>_xll.qlSabrInterpolatedSmileSectionRho(AH17)</f>
        <v>0.23796516559450576</v>
      </c>
      <c r="AM17" s="159">
        <f>_xll.qlSabrInterpolatedSmileSectionNu(AH17)</f>
        <v>0.84842773270951688</v>
      </c>
      <c r="AN17" s="105" t="s">
        <v>64</v>
      </c>
      <c r="AU17" s="304">
        <f>T17</f>
        <v>0.96518418968876163</v>
      </c>
      <c r="AV17" s="273" t="str">
        <f>_xll.qlHestonModelHelper(,$B17,"TARGET",$C$38,Q17,C17/100,ValuationDate!$E$5,ValuationDate!$E$6,"RelativePriceError")</f>
        <v>obj_0051e#0001</v>
      </c>
      <c r="AW17" s="274" t="str">
        <f>_xll.qlHestonModelHelper(,$B17,"TARGET",$C$38,R17,D17/100,ValuationDate!$E$5,ValuationDate!$E$6,"RelativePriceError")</f>
        <v>obj_0051f#0001</v>
      </c>
      <c r="AX17" s="274" t="str">
        <f>_xll.qlHestonModelHelper(,$B17,"TARGET",$C$38,S17,E17/100,ValuationDate!$E$5,ValuationDate!$E$6,"RelativePriceError")</f>
        <v>obj_00520#0001</v>
      </c>
      <c r="AY17" s="274" t="str">
        <f>_xll.qlHestonModelHelper(,$B17,"TARGET",$C$38,T17,F17/100,ValuationDate!$E$5,ValuationDate!$E$6,"RelativePriceError")</f>
        <v>obj_00521#0001</v>
      </c>
      <c r="AZ17" s="274" t="str">
        <f>_xll.qlHestonModelHelper(,$B17,"TARGET",$C$38,U17,G17/100,ValuationDate!$E$5,ValuationDate!$E$6,"RelativePriceError")</f>
        <v>obj_00522#0001</v>
      </c>
      <c r="BA17" s="274" t="str">
        <f>_xll.qlHestonModelHelper(,$B17,"TARGET",$C$38,V17,H17/100,ValuationDate!$E$5,ValuationDate!$E$6,"RelativePriceError")</f>
        <v>obj_00523#0001</v>
      </c>
      <c r="BB17" s="274" t="str">
        <f>_xll.qlHestonModelHelper(,$B17,"TARGET",$C$38,W17,I17/100,ValuationDate!$E$5,ValuationDate!$E$6,"RelativePriceError")</f>
        <v>obj_00524#0001</v>
      </c>
      <c r="BC17" s="274" t="str">
        <f>_xll.qlHestonModelHelper(,$B17,"TARGET",$C$38,X17,J17/100,ValuationDate!$E$5,ValuationDate!$E$6,"RelativePriceError")</f>
        <v>obj_00525#0001</v>
      </c>
      <c r="BD17" s="274" t="str">
        <f>_xll.qlHestonModelHelper(,$B17,"TARGET",$C$38,Y17,K17/100,ValuationDate!$E$5,ValuationDate!$E$6,"RelativePriceError")</f>
        <v>obj_00526#0001</v>
      </c>
      <c r="BE17" s="274" t="str">
        <f>_xll.qlHestonModelHelper(,$B17,"TARGET",$C$38,Z17,L17/100,ValuationDate!$E$5,ValuationDate!$E$6,"RelativePriceError")</f>
        <v>obj_00527#0001</v>
      </c>
      <c r="BF17" s="275" t="str">
        <f>_xll.qlHestonModelHelper(,$B17,"TARGET",$C$38,AA17,M17/100,ValuationDate!$E$5,ValuationDate!$E$6,"RelativePriceError")</f>
        <v>obj_00528#0001</v>
      </c>
    </row>
    <row r="18" spans="2:58">
      <c r="B18" s="105" t="s">
        <v>65</v>
      </c>
      <c r="C18" s="98">
        <v>8.3689999999999998</v>
      </c>
      <c r="D18" s="99">
        <v>8.1329999999999991</v>
      </c>
      <c r="E18" s="99">
        <v>7.9829999999999997</v>
      </c>
      <c r="F18" s="99">
        <v>7.843</v>
      </c>
      <c r="G18" s="99">
        <v>7.8360000000000003</v>
      </c>
      <c r="H18" s="99">
        <v>7.9829999999999997</v>
      </c>
      <c r="I18" s="99">
        <v>8.3640000000000008</v>
      </c>
      <c r="J18" s="99">
        <v>8.7880000000000003</v>
      </c>
      <c r="K18" s="99">
        <v>9.31</v>
      </c>
      <c r="L18" s="99">
        <v>9.8330000000000002</v>
      </c>
      <c r="M18" s="100">
        <v>10.443</v>
      </c>
      <c r="O18" s="114">
        <f>_xll.qlCalendarAdvance("NullCalendar",$C$3,B18)</f>
        <v>43291</v>
      </c>
      <c r="P18" s="117">
        <f>(O18-$C$3)/365</f>
        <v>0.74794520547945209</v>
      </c>
      <c r="Q18" s="125">
        <f>_xll.qlBlackDeltaCalculatorStrikeFromDelta(_xll.qlBlackDeltaCalculator(,Q$6,"Spot",$C$38,1,1,C18%*SQRT($P18)),Q$7)</f>
        <v>0.89009024620573707</v>
      </c>
      <c r="R18" s="126">
        <f>_xll.qlBlackDeltaCalculatorStrikeFromDelta(_xll.qlBlackDeltaCalculator(,R$6,"Spot",$C$38,1,1,D18%*SQRT($P18)),R$7)</f>
        <v>0.91606568979945247</v>
      </c>
      <c r="S18" s="126">
        <f>_xll.qlBlackDeltaCalculatorStrikeFromDelta(_xll.qlBlackDeltaCalculator(,S$6,"Spot",$C$38,1,1,E18%*SQRT($P18)),S$7)</f>
        <v>0.9331660337850809</v>
      </c>
      <c r="T18" s="126">
        <f>_xll.qlBlackDeltaCalculatorStrikeFromDelta(_xll.qlBlackDeltaCalculator(,T$6,"Spot",$C$38,1,1,F18%*SQRT($P18)),T$7)</f>
        <v>0.95748067685480265</v>
      </c>
      <c r="U18" s="126">
        <f>_xll.qlBlackDeltaCalculatorStrikeFromDelta(_xll.qlBlackDeltaCalculator(,U$6,"Spot",$C$38,1,1,G18%*SQRT($P18)),U$7)</f>
        <v>0.97646499487002625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1.0309578945671949</v>
      </c>
      <c r="X18" s="126">
        <f>_xll.qlBlackDeltaCalculatorStrikeFromDelta(_xll.qlBlackDeltaCalculator(,X$6,"Spot",$C$38,1,1,J18%*SQRT($P18)),X$7)</f>
        <v>1.0556436876084894</v>
      </c>
      <c r="Y18" s="126">
        <f>_xll.qlBlackDeltaCalculatorStrikeFromDelta(_xll.qlBlackDeltaCalculator(,Y$6,"Spot",$C$38,1,1,K18%*SQRT($P18)),Y$7)</f>
        <v>1.0905600559453918</v>
      </c>
      <c r="Z18" s="126">
        <f>_xll.qlBlackDeltaCalculatorStrikeFromDelta(_xll.qlBlackDeltaCalculator(,Z$6,"Spot",$C$38,1,1,L18%*SQRT($P18)),Z$7)</f>
        <v>1.1191824066984488</v>
      </c>
      <c r="AA18" s="128">
        <f>_xll.qlBlackDeltaCalculatorStrikeFromDelta(_xll.qlBlackDeltaCalculator(,AA$6,"Spot",$C$38,1,1,M18%*SQRT($P18)),AA$7)</f>
        <v>1.1648979153821191</v>
      </c>
      <c r="AC18" s="140">
        <f>$C$38</f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obj_00534#0001</v>
      </c>
      <c r="AI18" s="156">
        <f>_xll.qlSabrInterpolatedSmileSectionMaxError(AH18)</f>
        <v>1.4180134911359887E-3</v>
      </c>
      <c r="AJ18" s="157">
        <f>_xll.qlSabrInterpolatedSmileSectionAlpha(AH18)</f>
        <v>7.7856274973183343E-2</v>
      </c>
      <c r="AK18" s="156">
        <f>_xll.qlSabrInterpolatedSmileSectionBeta(AH18)</f>
        <v>0.7</v>
      </c>
      <c r="AL18" s="158">
        <f>_xll.qlSabrInterpolatedSmileSectionRho(AH18)</f>
        <v>0.2691945536971343</v>
      </c>
      <c r="AM18" s="159">
        <f>_xll.qlSabrInterpolatedSmileSectionNu(AH18)</f>
        <v>0.70929719036636307</v>
      </c>
      <c r="AN18" s="105" t="s">
        <v>65</v>
      </c>
      <c r="AU18" s="304">
        <f>T18</f>
        <v>0.95748067685480265</v>
      </c>
      <c r="AV18" s="273" t="str">
        <f>_xll.qlHestonModelHelper(,$B18,"TARGET",$C$38,Q18,C18/100,ValuationDate!$E$5,ValuationDate!$E$6,"RelativePriceError")</f>
        <v>obj_00535#0001</v>
      </c>
      <c r="AW18" s="274" t="str">
        <f>_xll.qlHestonModelHelper(,$B18,"TARGET",$C$38,R18,D18/100,ValuationDate!$E$5,ValuationDate!$E$6,"RelativePriceError")</f>
        <v>obj_00536#0001</v>
      </c>
      <c r="AX18" s="274" t="str">
        <f>_xll.qlHestonModelHelper(,$B18,"TARGET",$C$38,S18,E18/100,ValuationDate!$E$5,ValuationDate!$E$6,"RelativePriceError")</f>
        <v>obj_00537#0001</v>
      </c>
      <c r="AY18" s="274" t="str">
        <f>_xll.qlHestonModelHelper(,$B18,"TARGET",$C$38,T18,F18/100,ValuationDate!$E$5,ValuationDate!$E$6,"RelativePriceError")</f>
        <v>obj_00538#0001</v>
      </c>
      <c r="AZ18" s="274" t="str">
        <f>_xll.qlHestonModelHelper(,$B18,"TARGET",$C$38,U18,G18/100,ValuationDate!$E$5,ValuationDate!$E$6,"RelativePriceError")</f>
        <v>obj_00539#0001</v>
      </c>
      <c r="BA18" s="274" t="str">
        <f>_xll.qlHestonModelHelper(,$B18,"TARGET",$C$38,V18,H18/100,ValuationDate!$E$5,ValuationDate!$E$6,"RelativePriceError")</f>
        <v>obj_0053a#0001</v>
      </c>
      <c r="BB18" s="274" t="str">
        <f>_xll.qlHestonModelHelper(,$B18,"TARGET",$C$38,W18,I18/100,ValuationDate!$E$5,ValuationDate!$E$6,"RelativePriceError")</f>
        <v>obj_0053b#0001</v>
      </c>
      <c r="BC18" s="274" t="str">
        <f>_xll.qlHestonModelHelper(,$B18,"TARGET",$C$38,X18,J18/100,ValuationDate!$E$5,ValuationDate!$E$6,"RelativePriceError")</f>
        <v>obj_0053c#0001</v>
      </c>
      <c r="BD18" s="274" t="str">
        <f>_xll.qlHestonModelHelper(,$B18,"TARGET",$C$38,Y18,K18/100,ValuationDate!$E$5,ValuationDate!$E$6,"RelativePriceError")</f>
        <v>obj_0053d#0001</v>
      </c>
      <c r="BE18" s="274" t="str">
        <f>_xll.qlHestonModelHelper(,$B18,"TARGET",$C$38,Z18,L18/100,ValuationDate!$E$5,ValuationDate!$E$6,"RelativePriceError")</f>
        <v>obj_0053e#0001</v>
      </c>
      <c r="BF18" s="275" t="str">
        <f>_xll.qlHestonModelHelper(,$B18,"TARGET",$C$38,AA18,M18/100,ValuationDate!$E$5,ValuationDate!$E$6,"RelativePriceError")</f>
        <v>obj_0053f#0001</v>
      </c>
    </row>
    <row r="19" spans="2:58">
      <c r="B19" s="105" t="s">
        <v>66</v>
      </c>
      <c r="C19" s="98">
        <v>8.5850000000000009</v>
      </c>
      <c r="D19" s="99">
        <v>8.3030000000000008</v>
      </c>
      <c r="E19" s="99">
        <v>8.1170000000000009</v>
      </c>
      <c r="F19" s="99">
        <v>7.9459999999999997</v>
      </c>
      <c r="G19" s="99">
        <v>7.9340000000000002</v>
      </c>
      <c r="H19" s="99">
        <v>8.0920000000000005</v>
      </c>
      <c r="I19" s="99">
        <v>8.516</v>
      </c>
      <c r="J19" s="99">
        <v>8.9939999999999998</v>
      </c>
      <c r="K19" s="99">
        <v>9.59</v>
      </c>
      <c r="L19" s="99">
        <v>10.212</v>
      </c>
      <c r="M19" s="100">
        <v>10.907</v>
      </c>
      <c r="O19" s="114">
        <f>_xll.qlCalendarAdvance("NullCalendar",$C$3,B19)</f>
        <v>43383</v>
      </c>
      <c r="P19" s="117">
        <f>(O19-$C$3)/365</f>
        <v>1</v>
      </c>
      <c r="Q19" s="125">
        <f>_xll.qlBlackDeltaCalculatorStrikeFromDelta(_xll.qlBlackDeltaCalculator(,Q$6,"Spot",$C$38,1,1,C19%*SQRT($P19)),Q$7)</f>
        <v>0.87151206299808792</v>
      </c>
      <c r="R19" s="126">
        <f>_xll.qlBlackDeltaCalculatorStrikeFromDelta(_xll.qlBlackDeltaCalculator(,R$6,"Spot",$C$38,1,1,D19%*SQRT($P19)),R$7)</f>
        <v>0.90216284644338041</v>
      </c>
      <c r="S19" s="126">
        <f>_xll.qlBlackDeltaCalculatorStrikeFromDelta(_xll.qlBlackDeltaCalculator(,S$6,"Spot",$C$38,1,1,E19%*SQRT($P19)),S$7)</f>
        <v>0.92234769785879311</v>
      </c>
      <c r="T19" s="126">
        <f>_xll.qlBlackDeltaCalculatorStrikeFromDelta(_xll.qlBlackDeltaCalculator(,T$6,"Spot",$C$38,1,1,F19%*SQRT($P19)),T$7)</f>
        <v>0.95081286797024822</v>
      </c>
      <c r="U19" s="126">
        <f>_xll.qlBlackDeltaCalculatorStrikeFromDelta(_xll.qlBlackDeltaCalculator(,U$6,"Spot",$C$38,1,1,G19%*SQRT($P19)),U$7)</f>
        <v>0.97294871335629129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1.0371120792715558</v>
      </c>
      <c r="X19" s="126">
        <f>_xll.qlBlackDeltaCalculatorStrikeFromDelta(_xll.qlBlackDeltaCalculator(,X$6,"Spot",$C$38,1,1,J19%*SQRT($P19)),X$7)</f>
        <v>1.0668476834085139</v>
      </c>
      <c r="Y19" s="126">
        <f>_xll.qlBlackDeltaCalculatorStrikeFromDelta(_xll.qlBlackDeltaCalculator(,Y$6,"Spot",$C$38,1,1,K19%*SQRT($P19)),Y$7)</f>
        <v>1.1095919855494891</v>
      </c>
      <c r="Z19" s="126">
        <f>_xll.qlBlackDeltaCalculatorStrikeFromDelta(_xll.qlBlackDeltaCalculator(,Z$6,"Spot",$C$38,1,1,L19%*SQRT($P19)),Z$7)</f>
        <v>1.1457807621080653</v>
      </c>
      <c r="AA19" s="128">
        <f>_xll.qlBlackDeltaCalculatorStrikeFromDelta(_xll.qlBlackDeltaCalculator(,AA$6,"Spot",$C$38,1,1,M19%*SQRT($P19)),AA$7)</f>
        <v>1.203642429536993</v>
      </c>
      <c r="AC19" s="140">
        <f>$C$38</f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obj_0054b#0001</v>
      </c>
      <c r="AI19" s="156">
        <f>_xll.qlSabrInterpolatedSmileSectionMaxError(AH19)</f>
        <v>1.5719237141482989E-3</v>
      </c>
      <c r="AJ19" s="157">
        <f>_xll.qlSabrInterpolatedSmileSectionAlpha(AH19)</f>
        <v>7.8596641435355122E-2</v>
      </c>
      <c r="AK19" s="156">
        <f>_xll.qlSabrInterpolatedSmileSectionBeta(AH19)</f>
        <v>0.7</v>
      </c>
      <c r="AL19" s="158">
        <f>_xll.qlSabrInterpolatedSmileSectionRho(AH19)</f>
        <v>0.27496347801710985</v>
      </c>
      <c r="AM19" s="159">
        <f>_xll.qlSabrInterpolatedSmileSectionNu(AH19)</f>
        <v>0.65308478641360501</v>
      </c>
      <c r="AN19" s="105" t="s">
        <v>66</v>
      </c>
      <c r="AU19" s="304">
        <f>T19</f>
        <v>0.95081286797024822</v>
      </c>
      <c r="AV19" s="273" t="str">
        <f>_xll.qlHestonModelHelper(,$B19,"TARGET",$C$38,Q19,C19/100,ValuationDate!$E$5,ValuationDate!$E$6,"RelativePriceError")</f>
        <v>obj_0054c#0001</v>
      </c>
      <c r="AW19" s="274" t="str">
        <f>_xll.qlHestonModelHelper(,$B19,"TARGET",$C$38,R19,D19/100,ValuationDate!$E$5,ValuationDate!$E$6,"RelativePriceError")</f>
        <v>obj_0054d#0001</v>
      </c>
      <c r="AX19" s="274" t="str">
        <f>_xll.qlHestonModelHelper(,$B19,"TARGET",$C$38,S19,E19/100,ValuationDate!$E$5,ValuationDate!$E$6,"RelativePriceError")</f>
        <v>obj_0054e#0001</v>
      </c>
      <c r="AY19" s="274" t="str">
        <f>_xll.qlHestonModelHelper(,$B19,"TARGET",$C$38,T19,F19/100,ValuationDate!$E$5,ValuationDate!$E$6,"RelativePriceError")</f>
        <v>obj_0054f#0001</v>
      </c>
      <c r="AZ19" s="274" t="str">
        <f>_xll.qlHestonModelHelper(,$B19,"TARGET",$C$38,U19,G19/100,ValuationDate!$E$5,ValuationDate!$E$6,"RelativePriceError")</f>
        <v>obj_00550#0001</v>
      </c>
      <c r="BA19" s="274" t="str">
        <f>_xll.qlHestonModelHelper(,$B19,"TARGET",$C$38,V19,H19/100,ValuationDate!$E$5,ValuationDate!$E$6,"RelativePriceError")</f>
        <v>obj_00551#0001</v>
      </c>
      <c r="BB19" s="274" t="str">
        <f>_xll.qlHestonModelHelper(,$B19,"TARGET",$C$38,W19,I19/100,ValuationDate!$E$5,ValuationDate!$E$6,"RelativePriceError")</f>
        <v>obj_00552#0001</v>
      </c>
      <c r="BC19" s="274" t="str">
        <f>_xll.qlHestonModelHelper(,$B19,"TARGET",$C$38,X19,J19/100,ValuationDate!$E$5,ValuationDate!$E$6,"RelativePriceError")</f>
        <v>obj_00553#0001</v>
      </c>
      <c r="BD19" s="274" t="str">
        <f>_xll.qlHestonModelHelper(,$B19,"TARGET",$C$38,Y19,K19/100,ValuationDate!$E$5,ValuationDate!$E$6,"RelativePriceError")</f>
        <v>obj_00554#0001</v>
      </c>
      <c r="BE19" s="274" t="str">
        <f>_xll.qlHestonModelHelper(,$B19,"TARGET",$C$38,Z19,L19/100,ValuationDate!$E$5,ValuationDate!$E$6,"RelativePriceError")</f>
        <v>obj_00555#0001</v>
      </c>
      <c r="BF19" s="275" t="str">
        <f>_xll.qlHestonModelHelper(,$B19,"TARGET",$C$38,AA19,M19/100,ValuationDate!$E$5,ValuationDate!$E$6,"RelativePriceError")</f>
        <v>obj_00556#0001</v>
      </c>
    </row>
    <row r="20" spans="2:58">
      <c r="B20" s="105" t="s">
        <v>67</v>
      </c>
      <c r="C20" s="98">
        <v>8.7710000000000008</v>
      </c>
      <c r="D20" s="99">
        <v>8.5109999999999992</v>
      </c>
      <c r="E20" s="99">
        <v>8.3409999999999993</v>
      </c>
      <c r="F20" s="99">
        <v>8.1850000000000005</v>
      </c>
      <c r="G20" s="99">
        <v>8.1929999999999996</v>
      </c>
      <c r="H20" s="99">
        <v>8.3550000000000004</v>
      </c>
      <c r="I20" s="99">
        <v>8.7880000000000003</v>
      </c>
      <c r="J20" s="99">
        <v>9.27</v>
      </c>
      <c r="K20" s="99">
        <v>9.84</v>
      </c>
      <c r="L20" s="99">
        <v>10.504</v>
      </c>
      <c r="M20" s="100">
        <v>11.192</v>
      </c>
      <c r="O20" s="114">
        <f>_xll.qlCalendarAdvance("NullCalendar",$C$3,B20)</f>
        <v>43565</v>
      </c>
      <c r="P20" s="117">
        <f>(O20-$C$3)/365</f>
        <v>1.4986301369863013</v>
      </c>
      <c r="Q20" s="125">
        <f>_xll.qlBlackDeltaCalculatorStrikeFromDelta(_xll.qlBlackDeltaCalculator(,Q$6,"Spot",$C$38,1,1,C20%*SQRT($P20)),Q$7)</f>
        <v>0.8429489632881676</v>
      </c>
      <c r="R20" s="126">
        <f>_xll.qlBlackDeltaCalculatorStrikeFromDelta(_xll.qlBlackDeltaCalculator(,R$6,"Spot",$C$38,1,1,D20%*SQRT($P20)),R$7)</f>
        <v>0.87976752446212569</v>
      </c>
      <c r="S20" s="126">
        <f>_xll.qlBlackDeltaCalculatorStrikeFromDelta(_xll.qlBlackDeltaCalculator(,S$6,"Spot",$C$38,1,1,E20%*SQRT($P20)),S$7)</f>
        <v>0.90427989773150452</v>
      </c>
      <c r="T20" s="126">
        <f>_xll.qlBlackDeltaCalculatorStrikeFromDelta(_xll.qlBlackDeltaCalculator(,T$6,"Spot",$C$38,1,1,F20%*SQRT($P20)),T$7)</f>
        <v>0.93935330529871941</v>
      </c>
      <c r="U20" s="126">
        <f>_xll.qlBlackDeltaCalculatorStrikeFromDelta(_xll.qlBlackDeltaCalculator(,U$6,"Spot",$C$38,1,1,G20%*SQRT($P20)),U$7)</f>
        <v>0.96694187846644797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1.0483738031663925</v>
      </c>
      <c r="X20" s="126">
        <f>_xll.qlBlackDeltaCalculatorStrikeFromDelta(_xll.qlBlackDeltaCalculator(,X$6,"Spot",$C$38,1,1,J20%*SQRT($P20)),X$7)</f>
        <v>1.0865217345307299</v>
      </c>
      <c r="Y20" s="126">
        <f>_xll.qlBlackDeltaCalculatorStrikeFromDelta(_xll.qlBlackDeltaCalculator(,Y$6,"Spot",$C$38,1,1,K20%*SQRT($P20)),Y$7)</f>
        <v>1.1412268890235879</v>
      </c>
      <c r="Z20" s="126">
        <f>_xll.qlBlackDeltaCalculatorStrikeFromDelta(_xll.qlBlackDeltaCalculator(,Z$6,"Spot",$C$38,1,1,L20%*SQRT($P20)),Z$7)</f>
        <v>1.1889376968508281</v>
      </c>
      <c r="AA20" s="128">
        <f>_xll.qlBlackDeltaCalculatorStrikeFromDelta(_xll.qlBlackDeltaCalculator(,AA$6,"Spot",$C$38,1,1,M20%*SQRT($P20)),AA$7)</f>
        <v>1.2645910179624942</v>
      </c>
      <c r="AC20" s="140">
        <f>$C$38</f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obj_00562#0001</v>
      </c>
      <c r="AI20" s="156">
        <f>_xll.qlSabrInterpolatedSmileSectionMaxError(AH20)</f>
        <v>1.401995041586182E-3</v>
      </c>
      <c r="AJ20" s="157">
        <f>_xll.qlSabrInterpolatedSmileSectionAlpha(AH20)</f>
        <v>8.1162971392936822E-2</v>
      </c>
      <c r="AK20" s="156">
        <f>_xll.qlSabrInterpolatedSmileSectionBeta(AH20)</f>
        <v>0.7</v>
      </c>
      <c r="AL20" s="158">
        <f>_xll.qlSabrInterpolatedSmileSectionRho(AH20)</f>
        <v>0.28936606266846931</v>
      </c>
      <c r="AM20" s="159">
        <f>_xll.qlSabrInterpolatedSmileSectionNu(AH20)</f>
        <v>0.5221663276992492</v>
      </c>
      <c r="AN20" s="105" t="s">
        <v>67</v>
      </c>
      <c r="AU20" s="304">
        <f>T20</f>
        <v>0.93935330529871941</v>
      </c>
      <c r="AV20" s="273" t="str">
        <f>_xll.qlHestonModelHelper(,$B20,"TARGET",$C$38,Q20,C20/100,ValuationDate!$E$5,ValuationDate!$E$6,"RelativePriceError")</f>
        <v>obj_00563#0001</v>
      </c>
      <c r="AW20" s="274" t="str">
        <f>_xll.qlHestonModelHelper(,$B20,"TARGET",$C$38,R20,D20/100,ValuationDate!$E$5,ValuationDate!$E$6,"RelativePriceError")</f>
        <v>obj_00564#0001</v>
      </c>
      <c r="AX20" s="274" t="str">
        <f>_xll.qlHestonModelHelper(,$B20,"TARGET",$C$38,S20,E20/100,ValuationDate!$E$5,ValuationDate!$E$6,"RelativePriceError")</f>
        <v>obj_00565#0001</v>
      </c>
      <c r="AY20" s="274" t="str">
        <f>_xll.qlHestonModelHelper(,$B20,"TARGET",$C$38,T20,F20/100,ValuationDate!$E$5,ValuationDate!$E$6,"RelativePriceError")</f>
        <v>obj_00566#0001</v>
      </c>
      <c r="AZ20" s="274" t="str">
        <f>_xll.qlHestonModelHelper(,$B20,"TARGET",$C$38,U20,G20/100,ValuationDate!$E$5,ValuationDate!$E$6,"RelativePriceError")</f>
        <v>obj_00567#0001</v>
      </c>
      <c r="BA20" s="274" t="str">
        <f>_xll.qlHestonModelHelper(,$B20,"TARGET",$C$38,V20,H20/100,ValuationDate!$E$5,ValuationDate!$E$6,"RelativePriceError")</f>
        <v>obj_00568#0001</v>
      </c>
      <c r="BB20" s="274" t="str">
        <f>_xll.qlHestonModelHelper(,$B20,"TARGET",$C$38,W20,I20/100,ValuationDate!$E$5,ValuationDate!$E$6,"RelativePriceError")</f>
        <v>obj_00569#0001</v>
      </c>
      <c r="BC20" s="274" t="str">
        <f>_xll.qlHestonModelHelper(,$B20,"TARGET",$C$38,X20,J20/100,ValuationDate!$E$5,ValuationDate!$E$6,"RelativePriceError")</f>
        <v>obj_0056a#0001</v>
      </c>
      <c r="BD20" s="274" t="str">
        <f>_xll.qlHestonModelHelper(,$B20,"TARGET",$C$38,Y20,K20/100,ValuationDate!$E$5,ValuationDate!$E$6,"RelativePriceError")</f>
        <v>obj_0056b#0001</v>
      </c>
      <c r="BE20" s="274" t="str">
        <f>_xll.qlHestonModelHelper(,$B20,"TARGET",$C$38,Z20,L20/100,ValuationDate!$E$5,ValuationDate!$E$6,"RelativePriceError")</f>
        <v>obj_0056c#0001</v>
      </c>
      <c r="BF20" s="275" t="str">
        <f>_xll.qlHestonModelHelper(,$B20,"TARGET",$C$38,AA20,M20/100,ValuationDate!$E$5,ValuationDate!$E$6,"RelativePriceError")</f>
        <v>obj_0056d#0001</v>
      </c>
    </row>
    <row r="21" spans="2:58">
      <c r="B21" s="105" t="s">
        <v>68</v>
      </c>
      <c r="C21" s="98">
        <v>8.8819999999999997</v>
      </c>
      <c r="D21" s="99">
        <v>8.6259999999999994</v>
      </c>
      <c r="E21" s="99">
        <v>8.4510000000000005</v>
      </c>
      <c r="F21" s="99">
        <v>8.298</v>
      </c>
      <c r="G21" s="99">
        <v>8.3130000000000006</v>
      </c>
      <c r="H21" s="99">
        <v>8.49</v>
      </c>
      <c r="I21" s="99">
        <v>8.9380000000000006</v>
      </c>
      <c r="J21" s="99">
        <v>9.4380000000000006</v>
      </c>
      <c r="K21" s="99">
        <v>10.209</v>
      </c>
      <c r="L21" s="99">
        <v>10.734</v>
      </c>
      <c r="M21" s="100">
        <v>11.439</v>
      </c>
      <c r="O21" s="114">
        <f>_xll.qlCalendarAdvance("NullCalendar",$C$3,B21)</f>
        <v>43748</v>
      </c>
      <c r="P21" s="117">
        <f>(O21-$C$3)/365</f>
        <v>2</v>
      </c>
      <c r="Q21" s="125">
        <f>_xll.qlBlackDeltaCalculatorStrikeFromDelta(_xll.qlBlackDeltaCalculator(,Q$6,"Spot",$C$38,1,1,C21%*SQRT($P21)),Q$7)</f>
        <v>0.81977791616525053</v>
      </c>
      <c r="R21" s="126">
        <f>_xll.qlBlackDeltaCalculatorStrikeFromDelta(_xll.qlBlackDeltaCalculator(,R$6,"Spot",$C$38,1,1,D21%*SQRT($P21)),R$7)</f>
        <v>0.86165892349133688</v>
      </c>
      <c r="S21" s="126">
        <f>_xll.qlBlackDeltaCalculatorStrikeFromDelta(_xll.qlBlackDeltaCalculator(,S$6,"Spot",$C$38,1,1,E21%*SQRT($P21)),S$7)</f>
        <v>0.88982755665593294</v>
      </c>
      <c r="T21" s="126">
        <f>_xll.qlBlackDeltaCalculatorStrikeFromDelta(_xll.qlBlackDeltaCalculator(,T$6,"Spot",$C$38,1,1,F21%*SQRT($P21)),T$7)</f>
        <v>0.93028278980039003</v>
      </c>
      <c r="U21" s="126">
        <f>_xll.qlBlackDeltaCalculatorStrikeFromDelta(_xll.qlBlackDeltaCalculator(,U$6,"Spot",$C$38,1,1,G21%*SQRT($P21)),U$7)</f>
        <v>0.96233846638777842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1.0583321433341097</v>
      </c>
      <c r="X21" s="126">
        <f>_xll.qlBlackDeltaCalculatorStrikeFromDelta(_xll.qlBlackDeltaCalculator(,X$6,"Spot",$C$38,1,1,J21%*SQRT($P21)),X$7)</f>
        <v>1.1039935173808249</v>
      </c>
      <c r="Y21" s="126">
        <f>_xll.qlBlackDeltaCalculatorStrikeFromDelta(_xll.qlBlackDeltaCalculator(,Y$6,"Spot",$C$38,1,1,K21%*SQRT($P21)),Y$7)</f>
        <v>1.173580786868657</v>
      </c>
      <c r="Z21" s="126">
        <f>_xll.qlBlackDeltaCalculatorStrikeFromDelta(_xll.qlBlackDeltaCalculator(,Z$6,"Spot",$C$38,1,1,L21%*SQRT($P21)),Z$7)</f>
        <v>1.228831307129516</v>
      </c>
      <c r="AA21" s="128">
        <f>_xll.qlBlackDeltaCalculatorStrikeFromDelta(_xll.qlBlackDeltaCalculator(,AA$6,"Spot",$C$38,1,1,M21%*SQRT($P21)),AA$7)</f>
        <v>1.3220402018308981</v>
      </c>
      <c r="AC21" s="140">
        <f>$C$38</f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obj_00579#0001</v>
      </c>
      <c r="AI21" s="156">
        <f>_xll.qlSabrInterpolatedSmileSectionMaxError(AH21)</f>
        <v>1.9405232245914561E-3</v>
      </c>
      <c r="AJ21" s="157">
        <f>_xll.qlSabrInterpolatedSmileSectionAlpha(AH21)</f>
        <v>8.2325827965443493E-2</v>
      </c>
      <c r="AK21" s="156">
        <f>_xll.qlSabrInterpolatedSmileSectionBeta(AH21)</f>
        <v>0.7</v>
      </c>
      <c r="AL21" s="158">
        <f>_xll.qlSabrInterpolatedSmileSectionRho(AH21)</f>
        <v>0.30518828399133896</v>
      </c>
      <c r="AM21" s="159">
        <f>_xll.qlSabrInterpolatedSmileSectionNu(AH21)</f>
        <v>0.45969066326658026</v>
      </c>
      <c r="AN21" s="105" t="s">
        <v>68</v>
      </c>
      <c r="AU21" s="304">
        <f>T21</f>
        <v>0.93028278980039003</v>
      </c>
      <c r="AV21" s="273" t="str">
        <f>_xll.qlHestonModelHelper(,$B21,"TARGET",$C$38,Q21,C21/100,ValuationDate!$E$5,ValuationDate!$E$6,"RelativePriceError")</f>
        <v>obj_0057a#0001</v>
      </c>
      <c r="AW21" s="274" t="str">
        <f>_xll.qlHestonModelHelper(,$B21,"TARGET",$C$38,R21,D21/100,ValuationDate!$E$5,ValuationDate!$E$6,"RelativePriceError")</f>
        <v>obj_0057b#0001</v>
      </c>
      <c r="AX21" s="274" t="str">
        <f>_xll.qlHestonModelHelper(,$B21,"TARGET",$C$38,S21,E21/100,ValuationDate!$E$5,ValuationDate!$E$6,"RelativePriceError")</f>
        <v>obj_0057c#0001</v>
      </c>
      <c r="AY21" s="274" t="str">
        <f>_xll.qlHestonModelHelper(,$B21,"TARGET",$C$38,T21,F21/100,ValuationDate!$E$5,ValuationDate!$E$6,"RelativePriceError")</f>
        <v>obj_0057d#0001</v>
      </c>
      <c r="AZ21" s="274" t="str">
        <f>_xll.qlHestonModelHelper(,$B21,"TARGET",$C$38,U21,G21/100,ValuationDate!$E$5,ValuationDate!$E$6,"RelativePriceError")</f>
        <v>obj_0057e#0001</v>
      </c>
      <c r="BA21" s="274" t="str">
        <f>_xll.qlHestonModelHelper(,$B21,"TARGET",$C$38,V21,H21/100,ValuationDate!$E$5,ValuationDate!$E$6,"RelativePriceError")</f>
        <v>obj_0057f#0001</v>
      </c>
      <c r="BB21" s="274" t="str">
        <f>_xll.qlHestonModelHelper(,$B21,"TARGET",$C$38,W21,I21/100,ValuationDate!$E$5,ValuationDate!$E$6,"RelativePriceError")</f>
        <v>obj_00580#0001</v>
      </c>
      <c r="BC21" s="274" t="str">
        <f>_xll.qlHestonModelHelper(,$B21,"TARGET",$C$38,X21,J21/100,ValuationDate!$E$5,ValuationDate!$E$6,"RelativePriceError")</f>
        <v>obj_00581#0001</v>
      </c>
      <c r="BD21" s="274" t="str">
        <f>_xll.qlHestonModelHelper(,$B21,"TARGET",$C$38,Y21,K21/100,ValuationDate!$E$5,ValuationDate!$E$6,"RelativePriceError")</f>
        <v>obj_00582#0001</v>
      </c>
      <c r="BE21" s="274" t="str">
        <f>_xll.qlHestonModelHelper(,$B21,"TARGET",$C$38,Z21,L21/100,ValuationDate!$E$5,ValuationDate!$E$6,"RelativePriceError")</f>
        <v>obj_00583#0001</v>
      </c>
      <c r="BF21" s="275" t="str">
        <f>_xll.qlHestonModelHelper(,$B21,"TARGET",$C$38,AA21,M21/100,ValuationDate!$E$5,ValuationDate!$E$6,"RelativePriceError")</f>
        <v>obj_00584#0001</v>
      </c>
    </row>
    <row r="22" spans="2:58">
      <c r="B22" s="105" t="s">
        <v>69</v>
      </c>
      <c r="C22" s="98">
        <v>8.9890000000000008</v>
      </c>
      <c r="D22" s="99">
        <v>8.7579999999999991</v>
      </c>
      <c r="E22" s="99">
        <v>8.5909999999999993</v>
      </c>
      <c r="F22" s="99">
        <v>8.4610000000000003</v>
      </c>
      <c r="G22" s="99">
        <v>8.4879999999999995</v>
      </c>
      <c r="H22" s="99">
        <v>8.673</v>
      </c>
      <c r="I22" s="99">
        <v>9.1329999999999991</v>
      </c>
      <c r="J22" s="99">
        <v>9.6489999999999991</v>
      </c>
      <c r="K22" s="99">
        <v>10.423999999999999</v>
      </c>
      <c r="L22" s="99">
        <v>10.958</v>
      </c>
      <c r="M22" s="100">
        <v>11.654999999999999</v>
      </c>
      <c r="O22" s="114">
        <f>_xll.qlCalendarAdvance("NullCalendar",$C$3,B22)</f>
        <v>44114</v>
      </c>
      <c r="P22" s="117">
        <f>(O22-$C$3)/365</f>
        <v>3.0027397260273974</v>
      </c>
      <c r="Q22" s="125">
        <f>_xll.qlBlackDeltaCalculatorStrikeFromDelta(_xll.qlBlackDeltaCalculator(,Q$6,"Spot",$C$38,1,1,C22%*SQRT($P22)),Q$7)</f>
        <v>0.78342539489953278</v>
      </c>
      <c r="R22" s="126">
        <f>_xll.qlBlackDeltaCalculatorStrikeFromDelta(_xll.qlBlackDeltaCalculator(,R$6,"Spot",$C$38,1,1,D22%*SQRT($P22)),R$7)</f>
        <v>0.83278875030483301</v>
      </c>
      <c r="S22" s="126">
        <f>_xll.qlBlackDeltaCalculatorStrikeFromDelta(_xll.qlBlackDeltaCalculator(,S$6,"Spot",$C$38,1,1,E22%*SQRT($P22)),S$7)</f>
        <v>0.8665709487848724</v>
      </c>
      <c r="T22" s="126">
        <f>_xll.qlBlackDeltaCalculatorStrikeFromDelta(_xll.qlBlackDeltaCalculator(,T$6,"Spot",$C$38,1,1,F22%*SQRT($P22)),T$7)</f>
        <v>0.91563019220769148</v>
      </c>
      <c r="U22" s="126">
        <f>_xll.qlBlackDeltaCalculatorStrikeFromDelta(_xll.qlBlackDeltaCalculator(,U$6,"Spot",$C$38,1,1,G22%*SQRT($P22)),U$7)</f>
        <v>0.95517804073531776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1.0762730105434177</v>
      </c>
      <c r="X22" s="126">
        <f>_xll.qlBlackDeltaCalculatorStrikeFromDelta(_xll.qlBlackDeltaCalculator(,X$6,"Spot",$C$38,1,1,J22%*SQRT($P22)),X$7)</f>
        <v>1.1351379517977922</v>
      </c>
      <c r="Y22" s="126">
        <f>_xll.qlBlackDeltaCalculatorStrikeFromDelta(_xll.qlBlackDeltaCalculator(,Y$6,"Spot",$C$38,1,1,K22%*SQRT($P22)),Y$7)</f>
        <v>1.2257173512695732</v>
      </c>
      <c r="Z22" s="126">
        <f>_xll.qlBlackDeltaCalculatorStrikeFromDelta(_xll.qlBlackDeltaCalculator(,Z$6,"Spot",$C$38,1,1,L22%*SQRT($P22)),Z$7)</f>
        <v>1.2987149065579648</v>
      </c>
      <c r="AA22" s="128">
        <f>_xll.qlBlackDeltaCalculatorStrikeFromDelta(_xll.qlBlackDeltaCalculator(,AA$6,"Spot",$C$38,1,1,M22%*SQRT($P22)),AA$7)</f>
        <v>1.4227526859783537</v>
      </c>
      <c r="AC22" s="140">
        <f>$C$38</f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obj_00590#0001</v>
      </c>
      <c r="AI22" s="156">
        <f>_xll.qlSabrInterpolatedSmileSectionMaxError(AH22)</f>
        <v>1.8965670262260509E-3</v>
      </c>
      <c r="AJ22" s="157">
        <f>_xll.qlSabrInterpolatedSmileSectionAlpha(AH22)</f>
        <v>8.4033466868462109E-2</v>
      </c>
      <c r="AK22" s="156">
        <f>_xll.qlSabrInterpolatedSmileSectionBeta(AH22)</f>
        <v>0.7</v>
      </c>
      <c r="AL22" s="158">
        <f>_xll.qlSabrInterpolatedSmileSectionRho(AH22)</f>
        <v>0.32437404757649363</v>
      </c>
      <c r="AM22" s="159">
        <f>_xll.qlSabrInterpolatedSmileSectionNu(AH22)</f>
        <v>0.37090830901695576</v>
      </c>
      <c r="AN22" s="105" t="s">
        <v>69</v>
      </c>
      <c r="AU22" s="304">
        <f>T22</f>
        <v>0.91563019220769148</v>
      </c>
      <c r="AV22" s="273" t="str">
        <f>_xll.qlHestonModelHelper(,$B22,"TARGET",$C$38,Q22,C22/100,ValuationDate!$E$5,ValuationDate!$E$6,"RelativePriceError")</f>
        <v>obj_00591#0001</v>
      </c>
      <c r="AW22" s="274" t="str">
        <f>_xll.qlHestonModelHelper(,$B22,"TARGET",$C$38,R22,D22/100,ValuationDate!$E$5,ValuationDate!$E$6,"RelativePriceError")</f>
        <v>obj_00592#0001</v>
      </c>
      <c r="AX22" s="274" t="str">
        <f>_xll.qlHestonModelHelper(,$B22,"TARGET",$C$38,S22,E22/100,ValuationDate!$E$5,ValuationDate!$E$6,"RelativePriceError")</f>
        <v>obj_00593#0001</v>
      </c>
      <c r="AY22" s="274" t="str">
        <f>_xll.qlHestonModelHelper(,$B22,"TARGET",$C$38,T22,F22/100,ValuationDate!$E$5,ValuationDate!$E$6,"RelativePriceError")</f>
        <v>obj_00594#0001</v>
      </c>
      <c r="AZ22" s="274" t="str">
        <f>_xll.qlHestonModelHelper(,$B22,"TARGET",$C$38,U22,G22/100,ValuationDate!$E$5,ValuationDate!$E$6,"RelativePriceError")</f>
        <v>obj_00595#0001</v>
      </c>
      <c r="BA22" s="274" t="str">
        <f>_xll.qlHestonModelHelper(,$B22,"TARGET",$C$38,V22,H22/100,ValuationDate!$E$5,ValuationDate!$E$6,"RelativePriceError")</f>
        <v>obj_00596#0001</v>
      </c>
      <c r="BB22" s="274" t="str">
        <f>_xll.qlHestonModelHelper(,$B22,"TARGET",$C$38,W22,I22/100,ValuationDate!$E$5,ValuationDate!$E$6,"RelativePriceError")</f>
        <v>obj_00597#0001</v>
      </c>
      <c r="BC22" s="274" t="str">
        <f>_xll.qlHestonModelHelper(,$B22,"TARGET",$C$38,X22,J22/100,ValuationDate!$E$5,ValuationDate!$E$6,"RelativePriceError")</f>
        <v>obj_00598#0001</v>
      </c>
      <c r="BD22" s="274" t="str">
        <f>_xll.qlHestonModelHelper(,$B22,"TARGET",$C$38,Y22,K22/100,ValuationDate!$E$5,ValuationDate!$E$6,"RelativePriceError")</f>
        <v>obj_00599#0001</v>
      </c>
      <c r="BE22" s="274" t="str">
        <f>_xll.qlHestonModelHelper(,$B22,"TARGET",$C$38,Z22,L22/100,ValuationDate!$E$5,ValuationDate!$E$6,"RelativePriceError")</f>
        <v>obj_0059a#0001</v>
      </c>
      <c r="BF22" s="275" t="str">
        <f>_xll.qlHestonModelHelper(,$B22,"TARGET",$C$38,AA22,M22/100,ValuationDate!$E$5,ValuationDate!$E$6,"RelativePriceError")</f>
        <v>obj_0059b#0001</v>
      </c>
    </row>
    <row r="23" spans="2:58">
      <c r="B23" s="105" t="s">
        <v>70</v>
      </c>
      <c r="C23" s="98">
        <v>9.1219999999999999</v>
      </c>
      <c r="D23" s="99">
        <v>8.8919999999999995</v>
      </c>
      <c r="E23" s="99">
        <v>8.7260000000000009</v>
      </c>
      <c r="F23" s="99">
        <v>8.5950000000000006</v>
      </c>
      <c r="G23" s="99">
        <v>8.6270000000000007</v>
      </c>
      <c r="H23" s="99">
        <v>8.8049999999999997</v>
      </c>
      <c r="I23" s="99">
        <v>9.2769999999999992</v>
      </c>
      <c r="J23" s="99">
        <v>9.8049999999999997</v>
      </c>
      <c r="K23" s="99">
        <v>10.589</v>
      </c>
      <c r="L23" s="99">
        <v>11.117000000000001</v>
      </c>
      <c r="M23" s="100">
        <v>11.815</v>
      </c>
      <c r="O23" s="114">
        <f>_xll.qlCalendarAdvance("NullCalendar",$C$3,B23)</f>
        <v>44479</v>
      </c>
      <c r="P23" s="117">
        <f>(O23-$C$3)/365</f>
        <v>4.0027397260273974</v>
      </c>
      <c r="Q23" s="125">
        <f>_xll.qlBlackDeltaCalculatorStrikeFromDelta(_xll.qlBlackDeltaCalculator(,Q$6,"Spot",$C$38,1,1,C23%*SQRT($P23)),Q$7)</f>
        <v>0.75311580479396079</v>
      </c>
      <c r="R23" s="126">
        <f>_xll.qlBlackDeltaCalculatorStrikeFromDelta(_xll.qlBlackDeltaCalculator(,R$6,"Spot",$C$38,1,1,D23%*SQRT($P23)),R$7)</f>
        <v>0.80883138746764216</v>
      </c>
      <c r="S23" s="126">
        <f>_xll.qlBlackDeltaCalculatorStrikeFromDelta(_xll.qlBlackDeltaCalculator(,S$6,"Spot",$C$38,1,1,E23%*SQRT($P23)),S$7)</f>
        <v>0.84729933246335476</v>
      </c>
      <c r="T23" s="126">
        <f>_xll.qlBlackDeltaCalculatorStrikeFromDelta(_xll.qlBlackDeltaCalculator(,T$6,"Spot",$C$38,1,1,F23%*SQRT($P23)),T$7)</f>
        <v>0.9037526587034197</v>
      </c>
      <c r="U23" s="126">
        <f>_xll.qlBlackDeltaCalculatorStrikeFromDelta(_xll.qlBlackDeltaCalculator(,U$6,"Spot",$C$38,1,1,G23%*SQRT($P23)),U$7)</f>
        <v>0.94969847780931238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1.0927977752647746</v>
      </c>
      <c r="X23" s="126">
        <f>_xll.qlBlackDeltaCalculatorStrikeFromDelta(_xll.qlBlackDeltaCalculator(,X$6,"Spot",$C$38,1,1,J23%*SQRT($P23)),X$7)</f>
        <v>1.1636405594826313</v>
      </c>
      <c r="Y23" s="126">
        <f>_xll.qlBlackDeltaCalculatorStrikeFromDelta(_xll.qlBlackDeltaCalculator(,Y$6,"Spot",$C$38,1,1,K23%*SQRT($P23)),Y$7)</f>
        <v>1.2738091784235186</v>
      </c>
      <c r="Z23" s="126">
        <f>_xll.qlBlackDeltaCalculatorStrikeFromDelta(_xll.qlBlackDeltaCalculator(,Z$6,"Spot",$C$38,1,1,L23%*SQRT($P23)),Z$7)</f>
        <v>1.3631145720868014</v>
      </c>
      <c r="AA23" s="128">
        <f>_xll.qlBlackDeltaCalculatorStrikeFromDelta(_xll.qlBlackDeltaCalculator(,AA$6,"Spot",$C$38,1,1,M23%*SQRT($P23)),AA$7)</f>
        <v>1.5170231574558808</v>
      </c>
      <c r="AC23" s="140">
        <f>$C$38</f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obj_005a7#0001</v>
      </c>
      <c r="AI23" s="156">
        <f>_xll.qlSabrInterpolatedSmileSectionMaxError(AH23)</f>
        <v>1.8986219736369242E-3</v>
      </c>
      <c r="AJ23" s="157">
        <f>_xll.qlSabrInterpolatedSmileSectionAlpha(AH23)</f>
        <v>8.5243991365742691E-2</v>
      </c>
      <c r="AK23" s="156">
        <f>_xll.qlSabrInterpolatedSmileSectionBeta(AH23)</f>
        <v>0.7</v>
      </c>
      <c r="AL23" s="158">
        <f>_xll.qlSabrInterpolatedSmileSectionRho(AH23)</f>
        <v>0.33202990560540202</v>
      </c>
      <c r="AM23" s="159">
        <f>_xll.qlSabrInterpolatedSmileSectionNu(AH23)</f>
        <v>0.3209304600166995</v>
      </c>
      <c r="AN23" s="105" t="s">
        <v>70</v>
      </c>
      <c r="AU23" s="304">
        <f>T23</f>
        <v>0.9037526587034197</v>
      </c>
      <c r="AV23" s="273" t="str">
        <f>_xll.qlHestonModelHelper(,$B23,"TARGET",$C$38,Q23,C23/100,ValuationDate!$E$5,ValuationDate!$E$6,"RelativePriceError")</f>
        <v>obj_005a8#0001</v>
      </c>
      <c r="AW23" s="274" t="str">
        <f>_xll.qlHestonModelHelper(,$B23,"TARGET",$C$38,R23,D23/100,ValuationDate!$E$5,ValuationDate!$E$6,"RelativePriceError")</f>
        <v>obj_005a9#0001</v>
      </c>
      <c r="AX23" s="274" t="str">
        <f>_xll.qlHestonModelHelper(,$B23,"TARGET",$C$38,S23,E23/100,ValuationDate!$E$5,ValuationDate!$E$6,"RelativePriceError")</f>
        <v>obj_005aa#0001</v>
      </c>
      <c r="AY23" s="274" t="str">
        <f>_xll.qlHestonModelHelper(,$B23,"TARGET",$C$38,T23,F23/100,ValuationDate!$E$5,ValuationDate!$E$6,"RelativePriceError")</f>
        <v>obj_005ab#0001</v>
      </c>
      <c r="AZ23" s="274" t="str">
        <f>_xll.qlHestonModelHelper(,$B23,"TARGET",$C$38,U23,G23/100,ValuationDate!$E$5,ValuationDate!$E$6,"RelativePriceError")</f>
        <v>obj_005ac#0001</v>
      </c>
      <c r="BA23" s="274" t="str">
        <f>_xll.qlHestonModelHelper(,$B23,"TARGET",$C$38,V23,H23/100,ValuationDate!$E$5,ValuationDate!$E$6,"RelativePriceError")</f>
        <v>obj_005ad#0001</v>
      </c>
      <c r="BB23" s="274" t="str">
        <f>_xll.qlHestonModelHelper(,$B23,"TARGET",$C$38,W23,I23/100,ValuationDate!$E$5,ValuationDate!$E$6,"RelativePriceError")</f>
        <v>obj_005ae#0001</v>
      </c>
      <c r="BC23" s="274" t="str">
        <f>_xll.qlHestonModelHelper(,$B23,"TARGET",$C$38,X23,J23/100,ValuationDate!$E$5,ValuationDate!$E$6,"RelativePriceError")</f>
        <v>obj_005af#0001</v>
      </c>
      <c r="BD23" s="274" t="str">
        <f>_xll.qlHestonModelHelper(,$B23,"TARGET",$C$38,Y23,K23/100,ValuationDate!$E$5,ValuationDate!$E$6,"RelativePriceError")</f>
        <v>obj_005b0#0001</v>
      </c>
      <c r="BE23" s="274" t="str">
        <f>_xll.qlHestonModelHelper(,$B23,"TARGET",$C$38,Z23,L23/100,ValuationDate!$E$5,ValuationDate!$E$6,"RelativePriceError")</f>
        <v>obj_005b1#0001</v>
      </c>
      <c r="BF23" s="275" t="str">
        <f>_xll.qlHestonModelHelper(,$B23,"TARGET",$C$38,AA23,M23/100,ValuationDate!$E$5,ValuationDate!$E$6,"RelativePriceError")</f>
        <v>obj_005b2#0001</v>
      </c>
    </row>
    <row r="24" spans="2:58">
      <c r="B24" s="105" t="s">
        <v>71</v>
      </c>
      <c r="C24" s="98">
        <v>9.3409999999999993</v>
      </c>
      <c r="D24" s="99">
        <v>9.0820000000000007</v>
      </c>
      <c r="E24" s="99">
        <v>8.8870000000000005</v>
      </c>
      <c r="F24" s="99">
        <v>8.7309999999999999</v>
      </c>
      <c r="G24" s="99">
        <v>8.76</v>
      </c>
      <c r="H24" s="99">
        <v>8.93</v>
      </c>
      <c r="I24" s="99">
        <v>9.41</v>
      </c>
      <c r="J24" s="99">
        <v>9.9540000000000006</v>
      </c>
      <c r="K24" s="99">
        <v>10.772</v>
      </c>
      <c r="L24" s="99">
        <v>11.327</v>
      </c>
      <c r="M24" s="100">
        <v>12.052</v>
      </c>
      <c r="O24" s="114">
        <f>_xll.qlCalendarAdvance("NullCalendar",$C$3,B24)</f>
        <v>44844</v>
      </c>
      <c r="P24" s="117">
        <f>(O24-$C$3)/365</f>
        <v>5.0027397260273974</v>
      </c>
      <c r="Q24" s="125">
        <f>_xll.qlBlackDeltaCalculatorStrikeFromDelta(_xll.qlBlackDeltaCalculator(,Q$6,"Spot",$C$38,1,1,C24%*SQRT($P24)),Q$7)</f>
        <v>0.72482067974150644</v>
      </c>
      <c r="R24" s="126">
        <f>_xll.qlBlackDeltaCalculatorStrikeFromDelta(_xll.qlBlackDeltaCalculator(,R$6,"Spot",$C$38,1,1,D24%*SQRT($P24)),R$7)</f>
        <v>0.786866707568874</v>
      </c>
      <c r="S24" s="126">
        <f>_xll.qlBlackDeltaCalculatorStrikeFromDelta(_xll.qlBlackDeltaCalculator(,S$6,"Spot",$C$38,1,1,E24%*SQRT($P24)),S$7)</f>
        <v>0.83005751159217978</v>
      </c>
      <c r="T24" s="126">
        <f>_xll.qlBlackDeltaCalculatorStrikeFromDelta(_xll.qlBlackDeltaCalculator(,T$6,"Spot",$C$38,1,1,F24%*SQRT($P24)),T$7)</f>
        <v>0.89346384294877235</v>
      </c>
      <c r="U24" s="126">
        <f>_xll.qlBlackDeltaCalculatorStrikeFromDelta(_xll.qlBlackDeltaCalculator(,U$6,"Spot",$C$38,1,1,G24%*SQRT($P24)),U$7)</f>
        <v>0.94525347018674644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1.1087665530202251</v>
      </c>
      <c r="X24" s="126">
        <f>_xll.qlBlackDeltaCalculatorStrikeFromDelta(_xll.qlBlackDeltaCalculator(,X$6,"Spot",$C$38,1,1,J24%*SQRT($P24)),X$7)</f>
        <v>1.1911889735583387</v>
      </c>
      <c r="Y24" s="126">
        <f>_xll.qlBlackDeltaCalculatorStrikeFromDelta(_xll.qlBlackDeltaCalculator(,Y$6,"Spot",$C$38,1,1,K24%*SQRT($P24)),Y$7)</f>
        <v>1.3214613447450863</v>
      </c>
      <c r="Z24" s="126">
        <f>_xll.qlBlackDeltaCalculatorStrikeFromDelta(_xll.qlBlackDeltaCalculator(,Z$6,"Spot",$C$38,1,1,L24%*SQRT($P24)),Z$7)</f>
        <v>1.4287106027326326</v>
      </c>
      <c r="AA24" s="128">
        <f>_xll.qlBlackDeltaCalculatorStrikeFromDelta(_xll.qlBlackDeltaCalculator(,AA$6,"Spot",$C$38,1,1,M24%*SQRT($P24)),AA$7)</f>
        <v>1.6156334453893746</v>
      </c>
      <c r="AC24" s="140">
        <f>$C$38</f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obj_005be#0001</v>
      </c>
      <c r="AI24" s="156">
        <f>_xll.qlSabrInterpolatedSmileSectionMaxError(AH24)</f>
        <v>1.9134949650017469E-3</v>
      </c>
      <c r="AJ24" s="157">
        <f>_xll.qlSabrInterpolatedSmileSectionAlpha(AH24)</f>
        <v>8.6204665491283763E-2</v>
      </c>
      <c r="AK24" s="156">
        <f>_xll.qlSabrInterpolatedSmileSectionBeta(AH24)</f>
        <v>0.7</v>
      </c>
      <c r="AL24" s="158">
        <f>_xll.qlSabrInterpolatedSmileSectionRho(AH24)</f>
        <v>0.32755613306831538</v>
      </c>
      <c r="AM24" s="159">
        <f>_xll.qlSabrInterpolatedSmileSectionNu(AH24)</f>
        <v>0.29340195593173041</v>
      </c>
      <c r="AN24" s="105" t="s">
        <v>71</v>
      </c>
      <c r="AU24" s="304">
        <f>T24</f>
        <v>0.89346384294877235</v>
      </c>
      <c r="AV24" s="273" t="str">
        <f>_xll.qlHestonModelHelper(,$B24,"TARGET",$C$38,Q24,C24/100,ValuationDate!$E$5,ValuationDate!$E$6,"RelativePriceError")</f>
        <v>obj_005bf#0001</v>
      </c>
      <c r="AW24" s="274" t="str">
        <f>_xll.qlHestonModelHelper(,$B24,"TARGET",$C$38,R24,D24/100,ValuationDate!$E$5,ValuationDate!$E$6,"RelativePriceError")</f>
        <v>obj_005c0#0001</v>
      </c>
      <c r="AX24" s="274" t="str">
        <f>_xll.qlHestonModelHelper(,$B24,"TARGET",$C$38,S24,E24/100,ValuationDate!$E$5,ValuationDate!$E$6,"RelativePriceError")</f>
        <v>obj_005c1#0001</v>
      </c>
      <c r="AY24" s="274" t="str">
        <f>_xll.qlHestonModelHelper(,$B24,"TARGET",$C$38,T24,F24/100,ValuationDate!$E$5,ValuationDate!$E$6,"RelativePriceError")</f>
        <v>obj_005c2#0001</v>
      </c>
      <c r="AZ24" s="274" t="str">
        <f>_xll.qlHestonModelHelper(,$B24,"TARGET",$C$38,U24,G24/100,ValuationDate!$E$5,ValuationDate!$E$6,"RelativePriceError")</f>
        <v>obj_005c3#0001</v>
      </c>
      <c r="BA24" s="274" t="str">
        <f>_xll.qlHestonModelHelper(,$B24,"TARGET",$C$38,V24,H24/100,ValuationDate!$E$5,ValuationDate!$E$6,"RelativePriceError")</f>
        <v>obj_005c4#0001</v>
      </c>
      <c r="BB24" s="274" t="str">
        <f>_xll.qlHestonModelHelper(,$B24,"TARGET",$C$38,W24,I24/100,ValuationDate!$E$5,ValuationDate!$E$6,"RelativePriceError")</f>
        <v>obj_005c5#0001</v>
      </c>
      <c r="BC24" s="274" t="str">
        <f>_xll.qlHestonModelHelper(,$B24,"TARGET",$C$38,X24,J24/100,ValuationDate!$E$5,ValuationDate!$E$6,"RelativePriceError")</f>
        <v>obj_005c6#0001</v>
      </c>
      <c r="BD24" s="274" t="str">
        <f>_xll.qlHestonModelHelper(,$B24,"TARGET",$C$38,Y24,K24/100,ValuationDate!$E$5,ValuationDate!$E$6,"RelativePriceError")</f>
        <v>obj_005c7#0001</v>
      </c>
      <c r="BE24" s="274" t="str">
        <f>_xll.qlHestonModelHelper(,$B24,"TARGET",$C$38,Z24,L24/100,ValuationDate!$E$5,ValuationDate!$E$6,"RelativePriceError")</f>
        <v>obj_005c8#0001</v>
      </c>
      <c r="BF24" s="275" t="str">
        <f>_xll.qlHestonModelHelper(,$B24,"TARGET",$C$38,AA24,M24/100,ValuationDate!$E$5,ValuationDate!$E$6,"RelativePriceError")</f>
        <v>obj_005c9#0001</v>
      </c>
    </row>
    <row r="25" spans="2:58">
      <c r="B25" s="105" t="s">
        <v>72</v>
      </c>
      <c r="C25" s="98">
        <v>9.5299999999999994</v>
      </c>
      <c r="D25" s="99">
        <v>9.2569999999999997</v>
      </c>
      <c r="E25" s="99">
        <v>9.0830000000000002</v>
      </c>
      <c r="F25" s="99">
        <v>8.9209999999999994</v>
      </c>
      <c r="G25" s="99">
        <v>8.9350000000000005</v>
      </c>
      <c r="H25" s="99">
        <v>9.0719999999999992</v>
      </c>
      <c r="I25" s="99">
        <v>9.516</v>
      </c>
      <c r="J25" s="99">
        <v>10.052</v>
      </c>
      <c r="K25" s="99">
        <v>10.842000000000001</v>
      </c>
      <c r="L25" s="99">
        <v>11.397</v>
      </c>
      <c r="M25" s="100">
        <v>12.095000000000001</v>
      </c>
      <c r="O25" s="114">
        <f>_xll.qlCalendarAdvance("NullCalendar",$C$3,B25)</f>
        <v>45209</v>
      </c>
      <c r="P25" s="117">
        <f>(O25-$C$3)/365</f>
        <v>6.0027397260273974</v>
      </c>
      <c r="Q25" s="125">
        <f>_xll.qlBlackDeltaCalculatorStrikeFromDelta(_xll.qlBlackDeltaCalculator(,Q$6,"Spot",$C$38,1,1,C25%*SQRT($P25)),Q$7)</f>
        <v>0.69991414155848686</v>
      </c>
      <c r="R25" s="126">
        <f>_xll.qlBlackDeltaCalculatorStrikeFromDelta(_xll.qlBlackDeltaCalculator(,R$6,"Spot",$C$38,1,1,D25%*SQRT($P25)),R$7)</f>
        <v>0.76725362571487732</v>
      </c>
      <c r="S25" s="126">
        <f>_xll.qlBlackDeltaCalculatorStrikeFromDelta(_xll.qlBlackDeltaCalculator(,S$6,"Spot",$C$38,1,1,E25%*SQRT($P25)),S$7)</f>
        <v>0.81392733391422145</v>
      </c>
      <c r="T25" s="126">
        <f>_xll.qlBlackDeltaCalculatorStrikeFromDelta(_xll.qlBlackDeltaCalculator(,T$6,"Spot",$C$38,1,1,F25%*SQRT($P25)),T$7)</f>
        <v>0.88378957277260561</v>
      </c>
      <c r="U25" s="126">
        <f>_xll.qlBlackDeltaCalculatorStrikeFromDelta(_xll.qlBlackDeltaCalculator(,U$6,"Spot",$C$38,1,1,G25%*SQRT($P25)),U$7)</f>
        <v>0.94139729761526714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1.1241361336797724</v>
      </c>
      <c r="X25" s="126">
        <f>_xll.qlBlackDeltaCalculatorStrikeFromDelta(_xll.qlBlackDeltaCalculator(,X$6,"Spot",$C$38,1,1,J25%*SQRT($P25)),X$7)</f>
        <v>1.2170613923656564</v>
      </c>
      <c r="Y25" s="126">
        <f>_xll.qlBlackDeltaCalculatorStrikeFromDelta(_xll.qlBlackDeltaCalculator(,Y$6,"Spot",$C$38,1,1,K25%*SQRT($P25)),Y$7)</f>
        <v>1.3642339392490561</v>
      </c>
      <c r="Z25" s="126">
        <f>_xll.qlBlackDeltaCalculatorStrikeFromDelta(_xll.qlBlackDeltaCalculator(,Z$6,"Spot",$C$38,1,1,L25%*SQRT($P25)),Z$7)</f>
        <v>1.4871113984086166</v>
      </c>
      <c r="AA25" s="128">
        <f>_xll.qlBlackDeltaCalculatorStrikeFromDelta(_xll.qlBlackDeltaCalculator(,AA$6,"Spot",$C$38,1,1,M25%*SQRT($P25)),AA$7)</f>
        <v>1.7011965267031894</v>
      </c>
      <c r="AC25" s="140">
        <f>$C$38</f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obj_005d5#0001</v>
      </c>
      <c r="AI25" s="156">
        <f>_xll.qlSabrInterpolatedSmileSectionMaxError(AH25)</f>
        <v>1.6799927841472939E-3</v>
      </c>
      <c r="AJ25" s="157">
        <f>_xll.qlSabrInterpolatedSmileSectionAlpha(AH25)</f>
        <v>8.7583264004379241E-2</v>
      </c>
      <c r="AK25" s="156">
        <f>_xll.qlSabrInterpolatedSmileSectionBeta(AH25)</f>
        <v>0.7</v>
      </c>
      <c r="AL25" s="158">
        <f>_xll.qlSabrInterpolatedSmileSectionRho(AH25)</f>
        <v>0.31908553448442378</v>
      </c>
      <c r="AM25" s="159">
        <f>_xll.qlSabrInterpolatedSmileSectionNu(AH25)</f>
        <v>0.26424538929535912</v>
      </c>
      <c r="AN25" s="105" t="s">
        <v>72</v>
      </c>
      <c r="AU25" s="304">
        <f>T25</f>
        <v>0.88378957277260561</v>
      </c>
      <c r="AV25" s="273" t="str">
        <f>_xll.qlHestonModelHelper(,$B25,"TARGET",$C$38,Q25,C25/100,ValuationDate!$E$5,ValuationDate!$E$6,"RelativePriceError")</f>
        <v>obj_005d6#0001</v>
      </c>
      <c r="AW25" s="274" t="str">
        <f>_xll.qlHestonModelHelper(,$B25,"TARGET",$C$38,R25,D25/100,ValuationDate!$E$5,ValuationDate!$E$6,"RelativePriceError")</f>
        <v>obj_005d7#0001</v>
      </c>
      <c r="AX25" s="274" t="str">
        <f>_xll.qlHestonModelHelper(,$B25,"TARGET",$C$38,S25,E25/100,ValuationDate!$E$5,ValuationDate!$E$6,"RelativePriceError")</f>
        <v>obj_005d8#0001</v>
      </c>
      <c r="AY25" s="274" t="str">
        <f>_xll.qlHestonModelHelper(,$B25,"TARGET",$C$38,T25,F25/100,ValuationDate!$E$5,ValuationDate!$E$6,"RelativePriceError")</f>
        <v>obj_005d9#0001</v>
      </c>
      <c r="AZ25" s="274" t="str">
        <f>_xll.qlHestonModelHelper(,$B25,"TARGET",$C$38,U25,G25/100,ValuationDate!$E$5,ValuationDate!$E$6,"RelativePriceError")</f>
        <v>obj_005da#0001</v>
      </c>
      <c r="BA25" s="274" t="str">
        <f>_xll.qlHestonModelHelper(,$B25,"TARGET",$C$38,V25,H25/100,ValuationDate!$E$5,ValuationDate!$E$6,"RelativePriceError")</f>
        <v>obj_005db#0001</v>
      </c>
      <c r="BB25" s="274" t="str">
        <f>_xll.qlHestonModelHelper(,$B25,"TARGET",$C$38,W25,I25/100,ValuationDate!$E$5,ValuationDate!$E$6,"RelativePriceError")</f>
        <v>obj_005dc#0001</v>
      </c>
      <c r="BC25" s="274" t="str">
        <f>_xll.qlHestonModelHelper(,$B25,"TARGET",$C$38,X25,J25/100,ValuationDate!$E$5,ValuationDate!$E$6,"RelativePriceError")</f>
        <v>obj_005dd#0001</v>
      </c>
      <c r="BD25" s="274" t="str">
        <f>_xll.qlHestonModelHelper(,$B25,"TARGET",$C$38,Y25,K25/100,ValuationDate!$E$5,ValuationDate!$E$6,"RelativePriceError")</f>
        <v>obj_005de#0001</v>
      </c>
      <c r="BE25" s="274" t="str">
        <f>_xll.qlHestonModelHelper(,$B25,"TARGET",$C$38,Z25,L25/100,ValuationDate!$E$5,ValuationDate!$E$6,"RelativePriceError")</f>
        <v>obj_005df#0001</v>
      </c>
      <c r="BF25" s="275" t="str">
        <f>_xll.qlHestonModelHelper(,$B25,"TARGET",$C$38,AA25,M25/100,ValuationDate!$E$5,ValuationDate!$E$6,"RelativePriceError")</f>
        <v>obj_005e0#0001</v>
      </c>
    </row>
    <row r="26" spans="2:58">
      <c r="B26" s="105" t="s">
        <v>73</v>
      </c>
      <c r="C26" s="98">
        <v>9.6630000000000003</v>
      </c>
      <c r="D26" s="99">
        <v>9.3949999999999996</v>
      </c>
      <c r="E26" s="99">
        <v>9.2149999999999999</v>
      </c>
      <c r="F26" s="99">
        <v>9.0410000000000004</v>
      </c>
      <c r="G26" s="99">
        <v>9.0589999999999993</v>
      </c>
      <c r="H26" s="99">
        <v>9.1750000000000007</v>
      </c>
      <c r="I26" s="99">
        <v>9.5920000000000005</v>
      </c>
      <c r="J26" s="99">
        <v>10.134</v>
      </c>
      <c r="K26" s="99">
        <v>10.897</v>
      </c>
      <c r="L26" s="99">
        <v>11.435</v>
      </c>
      <c r="M26" s="100">
        <v>12.13</v>
      </c>
      <c r="O26" s="114">
        <f>_xll.qlCalendarAdvance("NullCalendar",$C$3,B26)</f>
        <v>45575</v>
      </c>
      <c r="P26" s="117">
        <f>(O26-$C$3)/365</f>
        <v>7.0054794520547947</v>
      </c>
      <c r="Q26" s="125">
        <f>_xll.qlBlackDeltaCalculatorStrikeFromDelta(_xll.qlBlackDeltaCalculator(,Q$6,"Spot",$C$38,1,1,C26%*SQRT($P26)),Q$7)</f>
        <v>0.67842606502891811</v>
      </c>
      <c r="R26" s="126">
        <f>_xll.qlBlackDeltaCalculatorStrikeFromDelta(_xll.qlBlackDeltaCalculator(,R$6,"Spot",$C$38,1,1,D26%*SQRT($P26)),R$7)</f>
        <v>0.74994118007056632</v>
      </c>
      <c r="S26" s="126">
        <f>_xll.qlBlackDeltaCalculatorStrikeFromDelta(_xll.qlBlackDeltaCalculator(,S$6,"Spot",$C$38,1,1,E26%*SQRT($P26)),S$7)</f>
        <v>0.80007996600356202</v>
      </c>
      <c r="T26" s="126">
        <f>_xll.qlBlackDeltaCalculatorStrikeFromDelta(_xll.qlBlackDeltaCalculator(,T$6,"Spot",$C$38,1,1,F26%*SQRT($P26)),T$7)</f>
        <v>0.87566524427135595</v>
      </c>
      <c r="U26" s="126">
        <f>_xll.qlBlackDeltaCalculatorStrikeFromDelta(_xll.qlBlackDeltaCalculator(,U$6,"Spot",$C$38,1,1,G26%*SQRT($P26)),U$7)</f>
        <v>0.93833916596021305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1.1388882215392775</v>
      </c>
      <c r="X26" s="126">
        <f>_xll.qlBlackDeltaCalculatorStrikeFromDelta(_xll.qlBlackDeltaCalculator(,X$6,"Spot",$C$38,1,1,J26%*SQRT($P26)),X$7)</f>
        <v>1.2422045636308943</v>
      </c>
      <c r="Y26" s="126">
        <f>_xll.qlBlackDeltaCalculatorStrikeFromDelta(_xll.qlBlackDeltaCalculator(,Y$6,"Spot",$C$38,1,1,K26%*SQRT($P26)),Y$7)</f>
        <v>1.4056806243172579</v>
      </c>
      <c r="Z26" s="126">
        <f>_xll.qlBlackDeltaCalculatorStrikeFromDelta(_xll.qlBlackDeltaCalculator(,Z$6,"Spot",$C$38,1,1,L26%*SQRT($P26)),Z$7)</f>
        <v>1.5429189042185638</v>
      </c>
      <c r="AA26" s="128">
        <f>_xll.qlBlackDeltaCalculatorStrikeFromDelta(_xll.qlBlackDeltaCalculator(,AA$6,"Spot",$C$38,1,1,M26%*SQRT($P26)),AA$7)</f>
        <v>1.7853724796879253</v>
      </c>
      <c r="AC26" s="140">
        <f>$C$38</f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obj_005ec#0001</v>
      </c>
      <c r="AI26" s="156">
        <f>_xll.qlSabrInterpolatedSmileSectionMaxError(AH26)</f>
        <v>1.5131969780618343E-3</v>
      </c>
      <c r="AJ26" s="157">
        <f>_xll.qlSabrInterpolatedSmileSectionAlpha(AH26)</f>
        <v>8.8534861655800628E-2</v>
      </c>
      <c r="AK26" s="156">
        <f>_xll.qlSabrInterpolatedSmileSectionBeta(AH26)</f>
        <v>0.7</v>
      </c>
      <c r="AL26" s="158">
        <f>_xll.qlSabrInterpolatedSmileSectionRho(AH26)</f>
        <v>0.31520769186461284</v>
      </c>
      <c r="AM26" s="159">
        <f>_xll.qlSabrInterpolatedSmileSectionNu(AH26)</f>
        <v>0.24252924386783661</v>
      </c>
      <c r="AN26" s="105" t="s">
        <v>73</v>
      </c>
      <c r="AU26" s="304">
        <f>T26</f>
        <v>0.87566524427135595</v>
      </c>
      <c r="AV26" s="273" t="str">
        <f>_xll.qlHestonModelHelper(,$B26,"TARGET",$C$38,Q26,C26/100,ValuationDate!$E$5,ValuationDate!$E$6,"RelativePriceError")</f>
        <v>obj_005ed#0001</v>
      </c>
      <c r="AW26" s="274" t="str">
        <f>_xll.qlHestonModelHelper(,$B26,"TARGET",$C$38,R26,D26/100,ValuationDate!$E$5,ValuationDate!$E$6,"RelativePriceError")</f>
        <v>obj_005ee#0001</v>
      </c>
      <c r="AX26" s="274" t="str">
        <f>_xll.qlHestonModelHelper(,$B26,"TARGET",$C$38,S26,E26/100,ValuationDate!$E$5,ValuationDate!$E$6,"RelativePriceError")</f>
        <v>obj_005ef#0001</v>
      </c>
      <c r="AY26" s="274" t="str">
        <f>_xll.qlHestonModelHelper(,$B26,"TARGET",$C$38,T26,F26/100,ValuationDate!$E$5,ValuationDate!$E$6,"RelativePriceError")</f>
        <v>obj_005f0#0001</v>
      </c>
      <c r="AZ26" s="274" t="str">
        <f>_xll.qlHestonModelHelper(,$B26,"TARGET",$C$38,U26,G26/100,ValuationDate!$E$5,ValuationDate!$E$6,"RelativePriceError")</f>
        <v>obj_005f1#0001</v>
      </c>
      <c r="BA26" s="274" t="str">
        <f>_xll.qlHestonModelHelper(,$B26,"TARGET",$C$38,V26,H26/100,ValuationDate!$E$5,ValuationDate!$E$6,"RelativePriceError")</f>
        <v>obj_005f2#0001</v>
      </c>
      <c r="BB26" s="274" t="str">
        <f>_xll.qlHestonModelHelper(,$B26,"TARGET",$C$38,W26,I26/100,ValuationDate!$E$5,ValuationDate!$E$6,"RelativePriceError")</f>
        <v>obj_005f3#0001</v>
      </c>
      <c r="BC26" s="274" t="str">
        <f>_xll.qlHestonModelHelper(,$B26,"TARGET",$C$38,X26,J26/100,ValuationDate!$E$5,ValuationDate!$E$6,"RelativePriceError")</f>
        <v>obj_005f4#0001</v>
      </c>
      <c r="BD26" s="274" t="str">
        <f>_xll.qlHestonModelHelper(,$B26,"TARGET",$C$38,Y26,K26/100,ValuationDate!$E$5,ValuationDate!$E$6,"RelativePriceError")</f>
        <v>obj_005f5#0001</v>
      </c>
      <c r="BE26" s="274" t="str">
        <f>_xll.qlHestonModelHelper(,$B26,"TARGET",$C$38,Z26,L26/100,ValuationDate!$E$5,ValuationDate!$E$6,"RelativePriceError")</f>
        <v>obj_005f6#0001</v>
      </c>
      <c r="BF26" s="275" t="str">
        <f>_xll.qlHestonModelHelper(,$B26,"TARGET",$C$38,AA26,M26/100,ValuationDate!$E$5,ValuationDate!$E$6,"RelativePriceError")</f>
        <v>obj_005f7#0001</v>
      </c>
    </row>
    <row r="27" spans="2:58">
      <c r="B27" s="105" t="s">
        <v>74</v>
      </c>
      <c r="C27" s="98">
        <v>10.141999999999999</v>
      </c>
      <c r="D27" s="99">
        <v>9.81</v>
      </c>
      <c r="E27" s="99">
        <v>9.5779999999999994</v>
      </c>
      <c r="F27" s="99">
        <v>9.3539999999999992</v>
      </c>
      <c r="G27" s="99">
        <v>9.3379999999999992</v>
      </c>
      <c r="H27" s="99">
        <v>9.44</v>
      </c>
      <c r="I27" s="99">
        <v>9.8829999999999991</v>
      </c>
      <c r="J27" s="99">
        <v>10.436</v>
      </c>
      <c r="K27" s="99">
        <v>11.273</v>
      </c>
      <c r="L27" s="99">
        <v>11.815</v>
      </c>
      <c r="M27" s="100">
        <v>12.555</v>
      </c>
      <c r="O27" s="114">
        <f>_xll.qlCalendarAdvance("NullCalendar",$C$3,B27)</f>
        <v>46670</v>
      </c>
      <c r="P27" s="117">
        <f>(O27-$C$3)/365</f>
        <v>10.005479452054795</v>
      </c>
      <c r="Q27" s="125">
        <f>_xll.qlBlackDeltaCalculatorStrikeFromDelta(_xll.qlBlackDeltaCalculator(,Q$6,"Spot",$C$38,1,1,C27%*SQRT($P27)),Q$7)</f>
        <v>0.62112635860114984</v>
      </c>
      <c r="R27" s="126">
        <f>_xll.qlBlackDeltaCalculatorStrikeFromDelta(_xll.qlBlackDeltaCalculator(,R$6,"Spot",$C$38,1,1,D27%*SQRT($P27)),R$7)</f>
        <v>0.70502169981128415</v>
      </c>
      <c r="S27" s="126">
        <f>_xll.qlBlackDeltaCalculatorStrikeFromDelta(_xll.qlBlackDeltaCalculator(,S$6,"Spot",$C$38,1,1,E27%*SQRT($P27)),S$7)</f>
        <v>0.76482377993185757</v>
      </c>
      <c r="T27" s="126">
        <f>_xll.qlBlackDeltaCalculatorStrikeFromDelta(_xll.qlBlackDeltaCalculator(,T$6,"Spot",$C$38,1,1,F27%*SQRT($P27)),T$7)</f>
        <v>0.85573397958402053</v>
      </c>
      <c r="U27" s="126">
        <f>_xll.qlBlackDeltaCalculatorStrikeFromDelta(_xll.qlBlackDeltaCalculator(,U$6,"Spot",$C$38,1,1,G27%*SQRT($P27)),U$7)</f>
        <v>0.93221595331699914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1.1844991052130103</v>
      </c>
      <c r="X27" s="126">
        <f>_xll.qlBlackDeltaCalculatorStrikeFromDelta(_xll.qlBlackDeltaCalculator(,X$6,"Spot",$C$38,1,1,J27%*SQRT($P27)),X$7)</f>
        <v>1.3193481608685442</v>
      </c>
      <c r="Y27" s="126">
        <f>_xll.qlBlackDeltaCalculatorStrikeFromDelta(_xll.qlBlackDeltaCalculator(,Y$6,"Spot",$C$38,1,1,K27%*SQRT($P27)),Y$7)</f>
        <v>1.5421040616744031</v>
      </c>
      <c r="Z27" s="126">
        <f>_xll.qlBlackDeltaCalculatorStrikeFromDelta(_xll.qlBlackDeltaCalculator(,Z$6,"Spot",$C$38,1,1,L27%*SQRT($P27)),Z$7)</f>
        <v>1.7311463128373743</v>
      </c>
      <c r="AA27" s="128">
        <f>_xll.qlBlackDeltaCalculatorStrikeFromDelta(_xll.qlBlackDeltaCalculator(,AA$6,"Spot",$C$38,1,1,M27%*SQRT($P27)),AA$7)</f>
        <v>2.0794062387224512</v>
      </c>
      <c r="AC27" s="140">
        <f>$C$38</f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obj_00603#0001</v>
      </c>
      <c r="AI27" s="156">
        <f>_xll.qlSabrInterpolatedSmileSectionMaxError(AH27)</f>
        <v>1.5836013832092322E-3</v>
      </c>
      <c r="AJ27" s="157">
        <f>_xll.qlSabrInterpolatedSmileSectionAlpha(AH27)</f>
        <v>9.0663552268597791E-2</v>
      </c>
      <c r="AK27" s="156">
        <f>_xll.qlSabrInterpolatedSmileSectionBeta(AH27)</f>
        <v>0.7</v>
      </c>
      <c r="AL27" s="158">
        <f>_xll.qlSabrInterpolatedSmileSectionRho(AH27)</f>
        <v>0.30599322714625987</v>
      </c>
      <c r="AM27" s="159">
        <f>_xll.qlSabrInterpolatedSmileSectionNu(AH27)</f>
        <v>0.21058494108691261</v>
      </c>
      <c r="AN27" s="105" t="s">
        <v>74</v>
      </c>
      <c r="AU27" s="304">
        <f>T27</f>
        <v>0.85573397958402053</v>
      </c>
      <c r="AV27" s="273" t="str">
        <f>_xll.qlHestonModelHelper(,$B27,"TARGET",$C$38,Q27,C27/100,ValuationDate!$E$5,ValuationDate!$E$6,"RelativePriceError")</f>
        <v>obj_00604#0001</v>
      </c>
      <c r="AW27" s="274" t="str">
        <f>_xll.qlHestonModelHelper(,$B27,"TARGET",$C$38,R27,D27/100,ValuationDate!$E$5,ValuationDate!$E$6,"RelativePriceError")</f>
        <v>obj_00605#0001</v>
      </c>
      <c r="AX27" s="274" t="str">
        <f>_xll.qlHestonModelHelper(,$B27,"TARGET",$C$38,S27,E27/100,ValuationDate!$E$5,ValuationDate!$E$6,"RelativePriceError")</f>
        <v>obj_00606#0001</v>
      </c>
      <c r="AY27" s="274" t="str">
        <f>_xll.qlHestonModelHelper(,$B27,"TARGET",$C$38,T27,F27/100,ValuationDate!$E$5,ValuationDate!$E$6,"RelativePriceError")</f>
        <v>obj_00607#0001</v>
      </c>
      <c r="AZ27" s="274" t="str">
        <f>_xll.qlHestonModelHelper(,$B27,"TARGET",$C$38,U27,G27/100,ValuationDate!$E$5,ValuationDate!$E$6,"RelativePriceError")</f>
        <v>obj_00608#0001</v>
      </c>
      <c r="BA27" s="274" t="str">
        <f>_xll.qlHestonModelHelper(,$B27,"TARGET",$C$38,V27,H27/100,ValuationDate!$E$5,ValuationDate!$E$6,"RelativePriceError")</f>
        <v>obj_00609#0001</v>
      </c>
      <c r="BB27" s="274" t="str">
        <f>_xll.qlHestonModelHelper(,$B27,"TARGET",$C$38,W27,I27/100,ValuationDate!$E$5,ValuationDate!$E$6,"RelativePriceError")</f>
        <v>obj_0060a#0001</v>
      </c>
      <c r="BC27" s="274" t="str">
        <f>_xll.qlHestonModelHelper(,$B27,"TARGET",$C$38,X27,J27/100,ValuationDate!$E$5,ValuationDate!$E$6,"RelativePriceError")</f>
        <v>obj_0060b#0001</v>
      </c>
      <c r="BD27" s="274" t="str">
        <f>_xll.qlHestonModelHelper(,$B27,"TARGET",$C$38,Y27,K27/100,ValuationDate!$E$5,ValuationDate!$E$6,"RelativePriceError")</f>
        <v>obj_0060c#0001</v>
      </c>
      <c r="BE27" s="274" t="str">
        <f>_xll.qlHestonModelHelper(,$B27,"TARGET",$C$38,Z27,L27/100,ValuationDate!$E$5,ValuationDate!$E$6,"RelativePriceError")</f>
        <v>obj_0060d#0001</v>
      </c>
      <c r="BF27" s="275" t="str">
        <f>_xll.qlHestonModelHelper(,$B27,"TARGET",$C$38,AA27,M27/100,ValuationDate!$E$5,ValuationDate!$E$6,"RelativePriceError")</f>
        <v>obj_0060e#0001</v>
      </c>
    </row>
    <row r="28" spans="2:58">
      <c r="B28" s="105" t="s">
        <v>75</v>
      </c>
      <c r="C28" s="98">
        <v>10.121</v>
      </c>
      <c r="D28" s="99">
        <v>9.7959999999999994</v>
      </c>
      <c r="E28" s="99">
        <v>9.6159999999999997</v>
      </c>
      <c r="F28" s="99">
        <v>9.4450000000000003</v>
      </c>
      <c r="G28" s="99">
        <v>9.3979999999999997</v>
      </c>
      <c r="H28" s="99">
        <v>9.4290000000000003</v>
      </c>
      <c r="I28" s="99">
        <v>9.7609999999999992</v>
      </c>
      <c r="J28" s="99">
        <v>10.301</v>
      </c>
      <c r="K28" s="99">
        <v>11.212</v>
      </c>
      <c r="L28" s="99">
        <v>11.859</v>
      </c>
      <c r="M28" s="100">
        <v>12.595000000000001</v>
      </c>
      <c r="O28" s="114">
        <f>_xll.qlCalendarAdvance("NullCalendar",$C$3,B28)</f>
        <v>48497</v>
      </c>
      <c r="P28" s="117">
        <f>(O28-$C$3)/365</f>
        <v>15.010958904109589</v>
      </c>
      <c r="Q28" s="125">
        <f>_xll.qlBlackDeltaCalculatorStrikeFromDelta(_xll.qlBlackDeltaCalculator(,Q$6,"Spot",$C$38,1,1,C28%*SQRT($P28)),Q$7)</f>
        <v>0.56659487379612694</v>
      </c>
      <c r="R28" s="126">
        <f>_xll.qlBlackDeltaCalculatorStrikeFromDelta(_xll.qlBlackDeltaCalculator(,R$6,"Spot",$C$38,1,1,D28%*SQRT($P28)),R$7)</f>
        <v>0.66075564566856837</v>
      </c>
      <c r="S28" s="126">
        <f>_xll.qlBlackDeltaCalculatorStrikeFromDelta(_xll.qlBlackDeltaCalculator(,S$6,"Spot",$C$38,1,1,E28%*SQRT($P28)),S$7)</f>
        <v>0.72852412258829802</v>
      </c>
      <c r="T28" s="126">
        <f>_xll.qlBlackDeltaCalculatorStrikeFromDelta(_xll.qlBlackDeltaCalculator(,T$6,"Spot",$C$38,1,1,F28%*SQRT($P28)),T$7)</f>
        <v>0.8353823334663496</v>
      </c>
      <c r="U28" s="126">
        <f>_xll.qlBlackDeltaCalculatorStrikeFromDelta(_xll.qlBlackDeltaCalculator(,U$6,"Spot",$C$38,1,1,G28%*SQRT($P28)),U$7)</f>
        <v>0.92866137235233004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1.2426305356592839</v>
      </c>
      <c r="X28" s="126">
        <f>_xll.qlBlackDeltaCalculatorStrikeFromDelta(_xll.qlBlackDeltaCalculator(,X$6,"Spot",$C$38,1,1,J28%*SQRT($P28)),X$7)</f>
        <v>1.4174097930239418</v>
      </c>
      <c r="Y28" s="126">
        <f>_xll.qlBlackDeltaCalculatorStrikeFromDelta(_xll.qlBlackDeltaCalculator(,Y$6,"Spot",$C$38,1,1,K28%*SQRT($P28)),Y$7)</f>
        <v>1.7238749812858105</v>
      </c>
      <c r="Z28" s="126">
        <f>_xll.qlBlackDeltaCalculatorStrikeFromDelta(_xll.qlBlackDeltaCalculator(,Z$6,"Spot",$C$38,1,1,L28%*SQRT($P28)),Z$7)</f>
        <v>2.0024708863432537</v>
      </c>
      <c r="AA28" s="128">
        <f>_xll.qlBlackDeltaCalculatorStrikeFromDelta(_xll.qlBlackDeltaCalculator(,AA$6,"Spot",$C$38,1,1,M28%*SQRT($P28)),AA$7)</f>
        <v>2.5136070469330365</v>
      </c>
      <c r="AC28" s="140">
        <f>$C$38</f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obj_0061a#0001</v>
      </c>
      <c r="AI28" s="156">
        <f>_xll.qlSabrInterpolatedSmileSectionMaxError(AH28)</f>
        <v>2.2561161845292693E-3</v>
      </c>
      <c r="AJ28" s="157">
        <f>_xll.qlSabrInterpolatedSmileSectionAlpha(AH28)</f>
        <v>9.0131871024250521E-2</v>
      </c>
      <c r="AK28" s="156">
        <f>_xll.qlSabrInterpolatedSmileSectionBeta(AH28)</f>
        <v>0.7</v>
      </c>
      <c r="AL28" s="158">
        <f>_xll.qlSabrInterpolatedSmileSectionRho(AH28)</f>
        <v>0.30660667887342813</v>
      </c>
      <c r="AM28" s="159">
        <f>_xll.qlSabrInterpolatedSmileSectionNu(AH28)</f>
        <v>0.17381984419077318</v>
      </c>
      <c r="AN28" s="105" t="s">
        <v>75</v>
      </c>
      <c r="AU28" s="304">
        <f>T28</f>
        <v>0.8353823334663496</v>
      </c>
      <c r="AV28" s="273" t="str">
        <f>_xll.qlHestonModelHelper(,$B28,"TARGET",$C$38,Q28,C28/100,ValuationDate!$E$5,ValuationDate!$E$6,"RelativePriceError")</f>
        <v>obj_0061b#0001</v>
      </c>
      <c r="AW28" s="274" t="str">
        <f>_xll.qlHestonModelHelper(,$B28,"TARGET",$C$38,R28,D28/100,ValuationDate!$E$5,ValuationDate!$E$6,"RelativePriceError")</f>
        <v>obj_0061c#0001</v>
      </c>
      <c r="AX28" s="274" t="str">
        <f>_xll.qlHestonModelHelper(,$B28,"TARGET",$C$38,S28,E28/100,ValuationDate!$E$5,ValuationDate!$E$6,"RelativePriceError")</f>
        <v>obj_0061d#0001</v>
      </c>
      <c r="AY28" s="274" t="str">
        <f>_xll.qlHestonModelHelper(,$B28,"TARGET",$C$38,T28,F28/100,ValuationDate!$E$5,ValuationDate!$E$6,"RelativePriceError")</f>
        <v>obj_0061e#0001</v>
      </c>
      <c r="AZ28" s="274" t="str">
        <f>_xll.qlHestonModelHelper(,$B28,"TARGET",$C$38,U28,G28/100,ValuationDate!$E$5,ValuationDate!$E$6,"RelativePriceError")</f>
        <v>obj_0061f#0001</v>
      </c>
      <c r="BA28" s="274" t="str">
        <f>_xll.qlHestonModelHelper(,$B28,"TARGET",$C$38,V28,H28/100,ValuationDate!$E$5,ValuationDate!$E$6,"RelativePriceError")</f>
        <v>obj_00620#0001</v>
      </c>
      <c r="BB28" s="274" t="str">
        <f>_xll.qlHestonModelHelper(,$B28,"TARGET",$C$38,W28,I28/100,ValuationDate!$E$5,ValuationDate!$E$6,"RelativePriceError")</f>
        <v>obj_00621#0001</v>
      </c>
      <c r="BC28" s="274" t="str">
        <f>_xll.qlHestonModelHelper(,$B28,"TARGET",$C$38,X28,J28/100,ValuationDate!$E$5,ValuationDate!$E$6,"RelativePriceError")</f>
        <v>obj_00622#0001</v>
      </c>
      <c r="BD28" s="274" t="str">
        <f>_xll.qlHestonModelHelper(,$B28,"TARGET",$C$38,Y28,K28/100,ValuationDate!$E$5,ValuationDate!$E$6,"RelativePriceError")</f>
        <v>obj_00623#0001</v>
      </c>
      <c r="BE28" s="274" t="str">
        <f>_xll.qlHestonModelHelper(,$B28,"TARGET",$C$38,Z28,L28/100,ValuationDate!$E$5,ValuationDate!$E$6,"RelativePriceError")</f>
        <v>obj_00624#0001</v>
      </c>
      <c r="BF28" s="275" t="str">
        <f>_xll.qlHestonModelHelper(,$B28,"TARGET",$C$38,AA28,M28/100,ValuationDate!$E$5,ValuationDate!$E$6,"RelativePriceError")</f>
        <v>obj_00625#0001</v>
      </c>
    </row>
    <row r="29" spans="2:58">
      <c r="B29" s="105" t="s">
        <v>28</v>
      </c>
      <c r="C29" s="98">
        <v>10.103999999999999</v>
      </c>
      <c r="D29" s="99">
        <v>9.7840000000000007</v>
      </c>
      <c r="E29" s="99">
        <v>9.609</v>
      </c>
      <c r="F29" s="99">
        <v>9.4440000000000008</v>
      </c>
      <c r="G29" s="99">
        <v>9.3979999999999997</v>
      </c>
      <c r="H29" s="99">
        <v>9.4209999999999994</v>
      </c>
      <c r="I29" s="99">
        <v>9.7370000000000001</v>
      </c>
      <c r="J29" s="99">
        <v>10.295999999999999</v>
      </c>
      <c r="K29" s="99">
        <v>11.237</v>
      </c>
      <c r="L29" s="99">
        <v>11.896000000000001</v>
      </c>
      <c r="M29" s="100">
        <v>12.627000000000001</v>
      </c>
      <c r="O29" s="114">
        <f>_xll.qlCalendarAdvance("NullCalendar",$C$3,B29)</f>
        <v>50323</v>
      </c>
      <c r="P29" s="117">
        <f>(O29-$C$3)/365</f>
        <v>20.013698630136986</v>
      </c>
      <c r="Q29" s="125">
        <f>_xll.qlBlackDeltaCalculatorStrikeFromDelta(_xll.qlBlackDeltaCalculator(,Q$6,"Spot",$C$38,1,1,C29%*SQRT($P29)),Q$7)</f>
        <v>0.52658374172571221</v>
      </c>
      <c r="R29" s="126">
        <f>_xll.qlBlackDeltaCalculatorStrikeFromDelta(_xll.qlBlackDeltaCalculator(,R$6,"Spot",$C$38,1,1,D29%*SQRT($P29)),R$7)</f>
        <v>0.62804245246672274</v>
      </c>
      <c r="S29" s="126">
        <f>_xll.qlBlackDeltaCalculatorStrikeFromDelta(_xll.qlBlackDeltaCalculator(,S$6,"Spot",$C$38,1,1,E29%*SQRT($P29)),S$7)</f>
        <v>0.70247858982974865</v>
      </c>
      <c r="T29" s="126">
        <f>_xll.qlBlackDeltaCalculatorStrikeFromDelta(_xll.qlBlackDeltaCalculator(,T$6,"Spot",$C$38,1,1,F29%*SQRT($P29)),T$7)</f>
        <v>0.82224484405102316</v>
      </c>
      <c r="U29" s="126">
        <f>_xll.qlBlackDeltaCalculatorStrikeFromDelta(_xll.qlBlackDeltaCalculator(,U$6,"Spot",$C$38,1,1,G29%*SQRT($P29)),U$7)</f>
        <v>0.92902520712746584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1.3004626417389682</v>
      </c>
      <c r="X29" s="126">
        <f>_xll.qlBlackDeltaCalculatorStrikeFromDelta(_xll.qlBlackDeltaCalculator(,X$6,"Spot",$C$38,1,1,J29%*SQRT($P29)),X$7)</f>
        <v>1.5170325010756931</v>
      </c>
      <c r="Y29" s="126">
        <f>_xll.qlBlackDeltaCalculatorStrikeFromDelta(_xll.qlBlackDeltaCalculator(,Y$6,"Spot",$C$38,1,1,K29%*SQRT($P29)),Y$7)</f>
        <v>1.910524721333781</v>
      </c>
      <c r="Z29" s="126">
        <f>_xll.qlBlackDeltaCalculatorStrikeFromDelta(_xll.qlBlackDeltaCalculator(,Z$6,"Spot",$C$38,1,1,L29%*SQRT($P29)),Z$7)</f>
        <v>2.2787736150424776</v>
      </c>
      <c r="AA29" s="128">
        <f>_xll.qlBlackDeltaCalculatorStrikeFromDelta(_xll.qlBlackDeltaCalculator(,AA$6,"Spot",$C$38,1,1,M29%*SQRT($P29)),AA$7)</f>
        <v>2.9704446012355676</v>
      </c>
      <c r="AC29" s="140">
        <f>$C$38</f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obj_00631#0001</v>
      </c>
      <c r="AI29" s="156">
        <f>_xll.qlSabrInterpolatedSmileSectionMaxError(AH29)</f>
        <v>2.507114296186691E-3</v>
      </c>
      <c r="AJ29" s="157">
        <f>_xll.qlSabrInterpolatedSmileSectionAlpha(AH29)</f>
        <v>8.9669402466661788E-2</v>
      </c>
      <c r="AK29" s="156">
        <f>_xll.qlSabrInterpolatedSmileSectionBeta(AH29)</f>
        <v>0.7</v>
      </c>
      <c r="AL29" s="158">
        <f>_xll.qlSabrInterpolatedSmileSectionRho(AH29)</f>
        <v>0.31959866927355712</v>
      </c>
      <c r="AM29" s="159">
        <f>_xll.qlSabrInterpolatedSmileSectionNu(AH29)</f>
        <v>0.15246468425904236</v>
      </c>
      <c r="AN29" s="105" t="s">
        <v>28</v>
      </c>
      <c r="AU29" s="304">
        <f>T29</f>
        <v>0.82224484405102316</v>
      </c>
      <c r="AV29" s="273" t="str">
        <f>_xll.qlHestonModelHelper(,$B29,"TARGET",$C$38,Q29,C29/100,ValuationDate!$E$5,ValuationDate!$E$6,"RelativePriceError")</f>
        <v>obj_00632#0001</v>
      </c>
      <c r="AW29" s="274" t="str">
        <f>_xll.qlHestonModelHelper(,$B29,"TARGET",$C$38,R29,D29/100,ValuationDate!$E$5,ValuationDate!$E$6,"RelativePriceError")</f>
        <v>obj_00633#0001</v>
      </c>
      <c r="AX29" s="274" t="str">
        <f>_xll.qlHestonModelHelper(,$B29,"TARGET",$C$38,S29,E29/100,ValuationDate!$E$5,ValuationDate!$E$6,"RelativePriceError")</f>
        <v>obj_00634#0001</v>
      </c>
      <c r="AY29" s="274" t="str">
        <f>_xll.qlHestonModelHelper(,$B29,"TARGET",$C$38,T29,F29/100,ValuationDate!$E$5,ValuationDate!$E$6,"RelativePriceError")</f>
        <v>obj_00635#0001</v>
      </c>
      <c r="AZ29" s="274" t="str">
        <f>_xll.qlHestonModelHelper(,$B29,"TARGET",$C$38,U29,G29/100,ValuationDate!$E$5,ValuationDate!$E$6,"RelativePriceError")</f>
        <v>obj_00636#0001</v>
      </c>
      <c r="BA29" s="274" t="str">
        <f>_xll.qlHestonModelHelper(,$B29,"TARGET",$C$38,V29,H29/100,ValuationDate!$E$5,ValuationDate!$E$6,"RelativePriceError")</f>
        <v>obj_00637#0001</v>
      </c>
      <c r="BB29" s="274" t="str">
        <f>_xll.qlHestonModelHelper(,$B29,"TARGET",$C$38,W29,I29/100,ValuationDate!$E$5,ValuationDate!$E$6,"RelativePriceError")</f>
        <v>obj_00638#0001</v>
      </c>
      <c r="BC29" s="274" t="str">
        <f>_xll.qlHestonModelHelper(,$B29,"TARGET",$C$38,X29,J29/100,ValuationDate!$E$5,ValuationDate!$E$6,"RelativePriceError")</f>
        <v>obj_00639#0001</v>
      </c>
      <c r="BD29" s="274" t="str">
        <f>_xll.qlHestonModelHelper(,$B29,"TARGET",$C$38,Y29,K29/100,ValuationDate!$E$5,ValuationDate!$E$6,"RelativePriceError")</f>
        <v>obj_0063a#0001</v>
      </c>
      <c r="BE29" s="274" t="str">
        <f>_xll.qlHestonModelHelper(,$B29,"TARGET",$C$38,Z29,L29/100,ValuationDate!$E$5,ValuationDate!$E$6,"RelativePriceError")</f>
        <v>obj_0063b#0001</v>
      </c>
      <c r="BF29" s="275" t="str">
        <f>_xll.qlHestonModelHelper(,$B29,"TARGET",$C$38,AA29,M29/100,ValuationDate!$E$5,ValuationDate!$E$6,"RelativePriceError")</f>
        <v>obj_0063c#0001</v>
      </c>
    </row>
    <row r="30" spans="2:58">
      <c r="B30" s="106" t="s">
        <v>76</v>
      </c>
      <c r="C30" s="101">
        <v>10.089</v>
      </c>
      <c r="D30" s="102">
        <v>9.7739999999999991</v>
      </c>
      <c r="E30" s="102">
        <v>9.6029999999999998</v>
      </c>
      <c r="F30" s="102">
        <v>9.4429999999999996</v>
      </c>
      <c r="G30" s="102">
        <v>9.3979999999999997</v>
      </c>
      <c r="H30" s="102">
        <v>9.4149999999999991</v>
      </c>
      <c r="I30" s="102">
        <v>9.7140000000000004</v>
      </c>
      <c r="J30" s="102">
        <v>10.29</v>
      </c>
      <c r="K30" s="102">
        <v>11.257999999999999</v>
      </c>
      <c r="L30" s="102">
        <v>11.928000000000001</v>
      </c>
      <c r="M30" s="103">
        <v>12.654999999999999</v>
      </c>
      <c r="O30" s="115">
        <f>_xll.qlCalendarAdvance("NullCalendar",$C$3,B30)</f>
        <v>52149</v>
      </c>
      <c r="P30" s="118">
        <f>(O30-$C$3)/365</f>
        <v>25.016438356164382</v>
      </c>
      <c r="Q30" s="129">
        <f>_xll.qlBlackDeltaCalculatorStrikeFromDelta(_xll.qlBlackDeltaCalculator(,Q$6,"Spot",$C$38,1,1,C30%*SQRT($P30)),Q$7)</f>
        <v>0.49524603615721868</v>
      </c>
      <c r="R30" s="130">
        <f>_xll.qlBlackDeltaCalculatorStrikeFromDelta(_xll.qlBlackDeltaCalculator(,R$6,"Spot",$C$38,1,1,D30%*SQRT($P30)),R$7)</f>
        <v>0.60229509856718977</v>
      </c>
      <c r="S30" s="130">
        <f>_xll.qlBlackDeltaCalculatorStrikeFromDelta(_xll.qlBlackDeltaCalculator(,S$6,"Spot",$C$38,1,1,E30%*SQRT($P30)),S$7)</f>
        <v>0.68218167709464295</v>
      </c>
      <c r="T30" s="130">
        <f>_xll.qlBlackDeltaCalculatorStrikeFromDelta(_xll.qlBlackDeltaCalculator(,T$6,"Spot",$C$38,1,1,F30%*SQRT($P30)),T$7)</f>
        <v>0.81299614122557828</v>
      </c>
      <c r="U30" s="130">
        <f>_xll.qlBlackDeltaCalculatorStrikeFromDelta(_xll.qlBlackDeltaCalculator(,U$6,"Spot",$C$38,1,1,G30%*SQRT($P30)),U$7)</f>
        <v>0.93179168258191103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1.3569526292607366</v>
      </c>
      <c r="X30" s="130">
        <f>_xll.qlBlackDeltaCalculatorStrikeFromDelta(_xll.qlBlackDeltaCalculator(,X$6,"Spot",$C$38,1,1,J30%*SQRT($P30)),X$7)</f>
        <v>1.6153977338313918</v>
      </c>
      <c r="Y30" s="130">
        <f>_xll.qlBlackDeltaCalculatorStrikeFromDelta(_xll.qlBlackDeltaCalculator(,Y$6,"Spot",$C$38,1,1,K30%*SQRT($P30)),Y$7)</f>
        <v>2.1004098797933288</v>
      </c>
      <c r="Z30" s="130">
        <f>_xll.qlBlackDeltaCalculatorStrikeFromDelta(_xll.qlBlackDeltaCalculator(,Z$6,"Spot",$C$38,1,1,L30%*SQRT($P30)),Z$7)</f>
        <v>2.5664715405227714</v>
      </c>
      <c r="AA30" s="132">
        <f>_xll.qlBlackDeltaCalculatorStrikeFromDelta(_xll.qlBlackDeltaCalculator(,AA$6,"Spot",$C$38,1,1,M30%*SQRT($P30)),AA$7)</f>
        <v>3.4605971479049651</v>
      </c>
      <c r="AC30" s="141">
        <f>$C$38</f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obj_00648#0001</v>
      </c>
      <c r="AI30" s="161">
        <f>_xll.qlSabrInterpolatedSmileSectionMaxError(AH30)</f>
        <v>2.7413853809938049E-3</v>
      </c>
      <c r="AJ30" s="162">
        <f>_xll.qlSabrInterpolatedSmileSectionAlpha(AH30)</f>
        <v>8.9247438376680643E-2</v>
      </c>
      <c r="AK30" s="161">
        <f>_xll.qlSabrInterpolatedSmileSectionBeta(AH30)</f>
        <v>0.7</v>
      </c>
      <c r="AL30" s="163">
        <f>_xll.qlSabrInterpolatedSmileSectionRho(AH30)</f>
        <v>0.33019760429993916</v>
      </c>
      <c r="AM30" s="164">
        <f>_xll.qlSabrInterpolatedSmileSectionNu(AH30)</f>
        <v>0.13797330638722763</v>
      </c>
      <c r="AN30" s="106" t="s">
        <v>76</v>
      </c>
      <c r="AU30" s="305">
        <f>T30</f>
        <v>0.81299614122557828</v>
      </c>
      <c r="AV30" s="276" t="str">
        <f>_xll.qlHestonModelHelper(,$B30,"TARGET",$C$38,Q30,C30/100,ValuationDate!$E$5,ValuationDate!$E$6,"RelativePriceError")</f>
        <v>obj_00649#0001</v>
      </c>
      <c r="AW30" s="277" t="str">
        <f>_xll.qlHestonModelHelper(,$B30,"TARGET",$C$38,R30,D30/100,ValuationDate!$E$5,ValuationDate!$E$6,"RelativePriceError")</f>
        <v>obj_0064a#0001</v>
      </c>
      <c r="AX30" s="277" t="str">
        <f>_xll.qlHestonModelHelper(,$B30,"TARGET",$C$38,S30,E30/100,ValuationDate!$E$5,ValuationDate!$E$6,"RelativePriceError")</f>
        <v>obj_0064b#0001</v>
      </c>
      <c r="AY30" s="277" t="str">
        <f>_xll.qlHestonModelHelper(,$B30,"TARGET",$C$38,T30,F30/100,ValuationDate!$E$5,ValuationDate!$E$6,"RelativePriceError")</f>
        <v>obj_0064c#0001</v>
      </c>
      <c r="AZ30" s="277" t="str">
        <f>_xll.qlHestonModelHelper(,$B30,"TARGET",$C$38,U30,G30/100,ValuationDate!$E$5,ValuationDate!$E$6,"RelativePriceError")</f>
        <v>obj_0064d#0001</v>
      </c>
      <c r="BA30" s="277" t="str">
        <f>_xll.qlHestonModelHelper(,$B30,"TARGET",$C$38,V30,H30/100,ValuationDate!$E$5,ValuationDate!$E$6,"RelativePriceError")</f>
        <v>obj_0064e#0001</v>
      </c>
      <c r="BB30" s="277" t="str">
        <f>_xll.qlHestonModelHelper(,$B30,"TARGET",$C$38,W30,I30/100,ValuationDate!$E$5,ValuationDate!$E$6,"RelativePriceError")</f>
        <v>obj_0064f#0001</v>
      </c>
      <c r="BC30" s="277" t="str">
        <f>_xll.qlHestonModelHelper(,$B30,"TARGET",$C$38,X30,J30/100,ValuationDate!$E$5,ValuationDate!$E$6,"RelativePriceError")</f>
        <v>obj_00650#0001</v>
      </c>
      <c r="BD30" s="277" t="str">
        <f>_xll.qlHestonModelHelper(,$B30,"TARGET",$C$38,Y30,K30/100,ValuationDate!$E$5,ValuationDate!$E$6,"RelativePriceError")</f>
        <v>obj_00651#0001</v>
      </c>
      <c r="BE30" s="277" t="str">
        <f>_xll.qlHestonModelHelper(,$B30,"TARGET",$C$38,Z30,L30/100,ValuationDate!$E$5,ValuationDate!$E$6,"RelativePriceError")</f>
        <v>obj_00652#0001</v>
      </c>
      <c r="BF30" s="278" t="str">
        <f>_xll.qlHestonModelHelper(,$B30,"TARGET",$C$38,AA30,M30/100,ValuationDate!$E$5,ValuationDate!$E$6,"RelativePriceError")</f>
        <v>obj_00653#0001</v>
      </c>
    </row>
    <row r="33" spans="1:15">
      <c r="B33" s="108" t="s">
        <v>92</v>
      </c>
      <c r="C33" s="149" t="str">
        <f>_xll.qlSmiledSurface(,AH8:AH21,C3,"NullCalendar","Following","Act/365 (Fixed)")</f>
        <v>obj_00654#0001</v>
      </c>
    </row>
    <row r="35" spans="1:15">
      <c r="A35" s="108" t="s">
        <v>158</v>
      </c>
    </row>
    <row r="36" spans="1:15">
      <c r="A36" s="108"/>
    </row>
    <row r="37" spans="1:15" ht="14.4">
      <c r="B37" s="245" t="s">
        <v>159</v>
      </c>
      <c r="C37" s="246" t="str">
        <f>_xll.qlHestonProcess(,ValuationDate!E5,ValuationDate!E6,C38,C39,C40,C41,C42,C43)</f>
        <v>obj_00655#0001</v>
      </c>
    </row>
    <row r="38" spans="1:15" ht="14.4">
      <c r="B38" s="247" t="s">
        <v>160</v>
      </c>
      <c r="C38" s="248">
        <f>VolSurface_EURUSD!C38/VolSurface_GBPUSD!C38</f>
        <v>1</v>
      </c>
    </row>
    <row r="39" spans="1:15" ht="14.4">
      <c r="B39" s="249" t="s">
        <v>161</v>
      </c>
      <c r="C39" s="250">
        <v>0.15</v>
      </c>
    </row>
    <row r="40" spans="1:15" ht="14.4">
      <c r="B40" s="249" t="s">
        <v>116</v>
      </c>
      <c r="C40" s="250">
        <v>1.5</v>
      </c>
    </row>
    <row r="41" spans="1:15" ht="14.4">
      <c r="B41" s="249" t="s">
        <v>162</v>
      </c>
      <c r="C41" s="250">
        <v>0.15</v>
      </c>
    </row>
    <row r="42" spans="1:15" ht="14.4">
      <c r="B42" s="249" t="s">
        <v>163</v>
      </c>
      <c r="C42" s="250">
        <v>0.01</v>
      </c>
    </row>
    <row r="43" spans="1:15" ht="14.4">
      <c r="B43" s="251" t="s">
        <v>164</v>
      </c>
      <c r="C43" s="252">
        <v>0</v>
      </c>
    </row>
    <row r="44" spans="1:15">
      <c r="B44" s="253"/>
      <c r="C44" s="253"/>
    </row>
    <row r="45" spans="1:15" ht="14.4">
      <c r="B45" s="245" t="s">
        <v>165</v>
      </c>
      <c r="C45" s="246" t="str">
        <f>_xll.qlHestonModel(,C37)</f>
        <v>obj_00656#0001</v>
      </c>
    </row>
    <row r="48" spans="1:15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</row>
    <row r="49" spans="1:15" ht="14.4">
      <c r="A49" s="279"/>
      <c r="B49" s="280" t="s">
        <v>170</v>
      </c>
      <c r="C49" s="281" t="str">
        <f>_xll.qlEndCriteria(,C50,C51,C52,C53,C54)</f>
        <v>obj_00657#0001</v>
      </c>
      <c r="D49" s="279"/>
      <c r="E49" s="280" t="s">
        <v>171</v>
      </c>
      <c r="F49" s="281" t="str">
        <f>_xll.qlEndCriteria(,F50,F51,F52,F53,F54)</f>
        <v>obj_00658#0001</v>
      </c>
      <c r="G49" s="279"/>
      <c r="H49" s="280" t="s">
        <v>172</v>
      </c>
      <c r="I49" s="281" t="str">
        <f>_xll.qlArmijoLineSearch()</f>
        <v>obj_00659#0001</v>
      </c>
      <c r="J49" s="279"/>
      <c r="K49" s="280" t="s">
        <v>173</v>
      </c>
      <c r="L49" s="281" t="str">
        <f>_xll.qlConjugateGradient(,L50)</f>
        <v>obj_0065a#0001</v>
      </c>
      <c r="M49" s="279"/>
      <c r="N49" s="279"/>
      <c r="O49" s="279"/>
    </row>
    <row r="50" spans="1:15" ht="14.4">
      <c r="A50" s="279"/>
      <c r="B50" s="282" t="s">
        <v>174</v>
      </c>
      <c r="C50" s="283">
        <v>10000</v>
      </c>
      <c r="D50" s="279"/>
      <c r="E50" s="282" t="s">
        <v>174</v>
      </c>
      <c r="F50" s="283">
        <v>200000</v>
      </c>
      <c r="G50" s="279"/>
      <c r="H50" s="282" t="s">
        <v>175</v>
      </c>
      <c r="I50" s="283"/>
      <c r="J50" s="279"/>
      <c r="K50" s="280" t="s">
        <v>172</v>
      </c>
      <c r="L50" s="284" t="str">
        <f>I49</f>
        <v>obj_00659#0001</v>
      </c>
      <c r="M50" s="279"/>
      <c r="N50" s="279"/>
      <c r="O50" s="279"/>
    </row>
    <row r="51" spans="1:15" ht="14.4">
      <c r="A51" s="279"/>
      <c r="B51" s="285" t="s">
        <v>176</v>
      </c>
      <c r="C51" s="286">
        <v>5000</v>
      </c>
      <c r="D51" s="279"/>
      <c r="E51" s="285" t="s">
        <v>176</v>
      </c>
      <c r="F51" s="286">
        <v>10000</v>
      </c>
      <c r="G51" s="279"/>
      <c r="H51" s="285" t="s">
        <v>177</v>
      </c>
      <c r="I51" s="286"/>
      <c r="J51" s="279"/>
      <c r="K51" s="279"/>
      <c r="L51" s="279"/>
      <c r="M51" s="279"/>
      <c r="N51" s="279"/>
      <c r="O51" s="279"/>
    </row>
    <row r="52" spans="1:15" ht="14.4">
      <c r="A52" s="279"/>
      <c r="B52" s="282" t="s">
        <v>178</v>
      </c>
      <c r="C52" s="283">
        <v>1E-8</v>
      </c>
      <c r="D52" s="279"/>
      <c r="E52" s="282" t="s">
        <v>178</v>
      </c>
      <c r="F52" s="283">
        <v>1E-8</v>
      </c>
      <c r="G52" s="279"/>
      <c r="H52" s="287" t="s">
        <v>179</v>
      </c>
      <c r="I52" s="288"/>
      <c r="J52" s="279"/>
      <c r="K52" s="280" t="s">
        <v>180</v>
      </c>
      <c r="L52" s="281" t="str">
        <f>_xll.qlLevenbergMarquardt()</f>
        <v>obj_0065b#0001</v>
      </c>
      <c r="M52" s="279"/>
      <c r="N52" s="279"/>
      <c r="O52" s="282" t="s">
        <v>201</v>
      </c>
    </row>
    <row r="53" spans="1:15" ht="14.4">
      <c r="A53" s="279"/>
      <c r="B53" s="285" t="s">
        <v>181</v>
      </c>
      <c r="C53" s="286">
        <v>1E-8</v>
      </c>
      <c r="D53" s="279"/>
      <c r="E53" s="285" t="s">
        <v>181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obj_004b0#0001</v>
      </c>
    </row>
    <row r="54" spans="1:15" ht="14.4">
      <c r="A54" s="279"/>
      <c r="B54" s="282" t="s">
        <v>182</v>
      </c>
      <c r="C54" s="283">
        <v>1E-8</v>
      </c>
      <c r="D54" s="279"/>
      <c r="E54" s="282" t="s">
        <v>182</v>
      </c>
      <c r="F54" s="283">
        <v>1E-8</v>
      </c>
      <c r="G54" s="279"/>
      <c r="H54" s="282" t="s">
        <v>183</v>
      </c>
      <c r="I54" s="289" t="str">
        <f>_xll.qlSimulatedAnnealing(,I55,I56,I57,I58)</f>
        <v>obj_0065c#0001</v>
      </c>
      <c r="J54" s="279"/>
      <c r="K54" s="279"/>
      <c r="L54" s="279"/>
      <c r="M54" s="279"/>
      <c r="N54" s="279"/>
      <c r="O54" s="286" t="str">
        <f>BA19</f>
        <v>obj_00551#0001</v>
      </c>
    </row>
    <row r="55" spans="1:15" ht="14.4">
      <c r="A55" s="279"/>
      <c r="B55" s="279"/>
      <c r="C55" s="279"/>
      <c r="D55" s="279"/>
      <c r="E55" s="279"/>
      <c r="F55" s="279"/>
      <c r="G55" s="279"/>
      <c r="H55" s="290" t="s">
        <v>184</v>
      </c>
      <c r="I55" s="291">
        <v>1</v>
      </c>
      <c r="J55" s="279"/>
      <c r="K55" s="279"/>
      <c r="L55" s="279"/>
      <c r="M55" s="279"/>
      <c r="N55" s="279"/>
      <c r="O55" s="286" t="str">
        <f>AV19</f>
        <v>obj_0054c#0001</v>
      </c>
    </row>
    <row r="56" spans="1:15" ht="14.4">
      <c r="A56" s="279"/>
      <c r="B56" s="279"/>
      <c r="C56" s="279"/>
      <c r="D56" s="279"/>
      <c r="E56" s="279"/>
      <c r="F56" s="279"/>
      <c r="G56" s="279"/>
      <c r="H56" s="292" t="s">
        <v>185</v>
      </c>
      <c r="I56" s="293">
        <v>2</v>
      </c>
      <c r="J56" s="279"/>
      <c r="K56" s="279"/>
      <c r="L56" s="279"/>
      <c r="M56" s="279"/>
      <c r="N56" s="279"/>
      <c r="O56" s="286" t="str">
        <f>BF19</f>
        <v>obj_00556#0001</v>
      </c>
    </row>
    <row r="57" spans="1:15" ht="14.4">
      <c r="A57" s="279"/>
      <c r="B57" s="279"/>
      <c r="C57" s="279"/>
      <c r="D57" s="279"/>
      <c r="E57" s="279"/>
      <c r="F57" s="279"/>
      <c r="G57" s="279"/>
      <c r="H57" s="292" t="s">
        <v>175</v>
      </c>
      <c r="I57" s="293">
        <v>0.2</v>
      </c>
      <c r="J57" s="279"/>
      <c r="K57" s="279"/>
      <c r="L57" s="279"/>
      <c r="M57" s="279"/>
      <c r="N57" s="279"/>
      <c r="O57" s="288" t="str">
        <f>BA27</f>
        <v>obj_00609#0001</v>
      </c>
    </row>
    <row r="58" spans="1:15" ht="14.4">
      <c r="A58" s="279"/>
      <c r="B58" s="279"/>
      <c r="C58" s="279"/>
      <c r="D58" s="279"/>
      <c r="E58" s="279"/>
      <c r="F58" s="279"/>
      <c r="G58" s="279"/>
      <c r="H58" s="294" t="s">
        <v>186</v>
      </c>
      <c r="I58" s="295">
        <v>100</v>
      </c>
      <c r="J58" s="279"/>
      <c r="K58" s="279"/>
      <c r="L58" s="279"/>
      <c r="M58" s="279"/>
      <c r="N58" s="279"/>
      <c r="O58" s="279"/>
    </row>
    <row r="59" spans="1:15" ht="14.4">
      <c r="A59" s="279"/>
      <c r="B59" s="282" t="s">
        <v>187</v>
      </c>
      <c r="C59" s="296" t="b">
        <v>0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</row>
    <row r="60" spans="1:15" ht="14.4">
      <c r="A60" s="279"/>
      <c r="B60" s="290" t="s">
        <v>188</v>
      </c>
      <c r="C60" s="283" t="str">
        <f>C45</f>
        <v>obj_00656#0001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</row>
    <row r="61" spans="1:15" ht="14.4">
      <c r="A61" s="279"/>
      <c r="B61" s="292" t="s">
        <v>189</v>
      </c>
      <c r="C61" s="286" t="s">
        <v>190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</row>
    <row r="62" spans="1:15" ht="14.4">
      <c r="A62" s="279"/>
      <c r="B62" s="292" t="s">
        <v>191</v>
      </c>
      <c r="C62" s="286" t="str">
        <f>I54</f>
        <v>obj_0065c#0001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</row>
    <row r="63" spans="1:15" ht="14.4">
      <c r="A63" s="279"/>
      <c r="B63" s="292" t="s">
        <v>192</v>
      </c>
      <c r="C63" s="286" t="str">
        <f>F49</f>
        <v>obj_00658#0001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</row>
    <row r="64" spans="1:15" ht="14.4">
      <c r="A64" s="279"/>
      <c r="B64" s="292" t="s">
        <v>193</v>
      </c>
      <c r="C64" s="286" t="s">
        <v>190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</row>
    <row r="65" spans="1:15" ht="14.4">
      <c r="A65" s="279"/>
      <c r="B65" s="292" t="s">
        <v>194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</row>
    <row r="66" spans="1:15" ht="14.4">
      <c r="A66" s="279"/>
      <c r="B66" s="294" t="s">
        <v>195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</row>
    <row r="67" spans="1:15" ht="14.4">
      <c r="A67" s="279"/>
      <c r="B67" s="282" t="s">
        <v>81</v>
      </c>
      <c r="C67" s="296" t="b">
        <f>IF(C59,_xll.qlHestonModelCalibrate(C60,O53:O57,C62,C63,,C71:C75,C65,C66),FALSE)</f>
        <v>0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</row>
    <row r="68" spans="1:1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</row>
    <row r="69" spans="1:1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</row>
    <row r="70" spans="1:15" ht="14.4">
      <c r="A70" s="279"/>
      <c r="B70" s="279"/>
      <c r="C70" s="282" t="s">
        <v>196</v>
      </c>
      <c r="D70" s="282" t="s">
        <v>197</v>
      </c>
      <c r="E70" s="282" t="s">
        <v>198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</row>
    <row r="71" spans="1:15" ht="14.4">
      <c r="A71" s="279"/>
      <c r="B71" s="290" t="s">
        <v>162</v>
      </c>
      <c r="C71" s="283" t="b">
        <v>0</v>
      </c>
      <c r="D71" s="297">
        <f>C41</f>
        <v>0.15</v>
      </c>
      <c r="E71" s="298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</row>
    <row r="72" spans="1:15" ht="14.4">
      <c r="A72" s="279"/>
      <c r="B72" s="292" t="s">
        <v>199</v>
      </c>
      <c r="C72" s="286" t="b">
        <v>0</v>
      </c>
      <c r="D72" s="299">
        <f>C40</f>
        <v>1.5</v>
      </c>
      <c r="E72" s="300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</row>
    <row r="73" spans="1:15" ht="14.4">
      <c r="A73" s="279"/>
      <c r="B73" s="292" t="s">
        <v>163</v>
      </c>
      <c r="C73" s="286" t="b">
        <v>0</v>
      </c>
      <c r="D73" s="299">
        <f>C42</f>
        <v>0.01</v>
      </c>
      <c r="E73" s="300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</row>
    <row r="74" spans="1:15" ht="14.4">
      <c r="A74" s="279"/>
      <c r="B74" s="292" t="s">
        <v>200</v>
      </c>
      <c r="C74" s="286" t="b">
        <v>0</v>
      </c>
      <c r="D74" s="299">
        <f>C43</f>
        <v>0</v>
      </c>
      <c r="E74" s="300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</row>
    <row r="75" spans="1:15" ht="14.4">
      <c r="A75" s="279"/>
      <c r="B75" s="294" t="s">
        <v>161</v>
      </c>
      <c r="C75" s="288" t="b">
        <v>0</v>
      </c>
      <c r="D75" s="301">
        <f>C39</f>
        <v>0.15</v>
      </c>
      <c r="E75" s="302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</row>
    <row r="78" spans="1:15">
      <c r="A78" s="108" t="s">
        <v>202</v>
      </c>
    </row>
    <row r="80" spans="1:15" ht="14.4">
      <c r="B80" s="290" t="s">
        <v>203</v>
      </c>
      <c r="C80" s="291" t="str">
        <f>_xll.qlLocalVolTermStructure(,C33,ValuationDate!E5,ValuationDate!E8,C38,0.001)</f>
        <v>obj_0065d#0001</v>
      </c>
    </row>
    <row r="81" spans="2:3" ht="14.4">
      <c r="B81" s="292" t="s">
        <v>204</v>
      </c>
      <c r="C81" s="293" t="str">
        <f>C60</f>
        <v>obj_00656#0001</v>
      </c>
    </row>
    <row r="82" spans="2:3" ht="14.4">
      <c r="B82" s="292" t="s">
        <v>205</v>
      </c>
      <c r="C82" s="306">
        <f>O24</f>
        <v>44844</v>
      </c>
    </row>
    <row r="83" spans="2:3" ht="14.4">
      <c r="B83" s="292" t="s">
        <v>206</v>
      </c>
      <c r="C83" s="307">
        <v>100</v>
      </c>
    </row>
    <row r="84" spans="2:3" ht="14.4">
      <c r="B84" s="292" t="s">
        <v>207</v>
      </c>
      <c r="C84" s="307">
        <v>100</v>
      </c>
    </row>
    <row r="85" spans="2:3" ht="14.4">
      <c r="B85" s="292" t="s">
        <v>208</v>
      </c>
      <c r="C85" s="307">
        <v>20000</v>
      </c>
    </row>
    <row r="86" spans="2:3" ht="14.4">
      <c r="B86" s="292" t="s">
        <v>209</v>
      </c>
      <c r="C86" s="307" t="b">
        <f>C67</f>
        <v>0</v>
      </c>
    </row>
    <row r="87" spans="2:3" ht="14.4">
      <c r="B87" s="294" t="s">
        <v>209</v>
      </c>
      <c r="C87" s="308"/>
    </row>
    <row r="88" spans="2:3" ht="14.4">
      <c r="B88" s="282" t="s">
        <v>210</v>
      </c>
      <c r="C88" s="296" t="str">
        <f>_xll.qlHestonSLVMCModel(,C80,C81,C82,C83,C84,C85,,,C86:C86)</f>
        <v>obj_0065e#0001</v>
      </c>
    </row>
    <row r="89" spans="2:3">
      <c r="B89" s="279"/>
      <c r="C89" s="279"/>
    </row>
    <row r="90" spans="2:3" ht="14.4">
      <c r="B90" s="280" t="s">
        <v>211</v>
      </c>
      <c r="C90" s="313" t="s">
        <v>219</v>
      </c>
    </row>
    <row r="93" spans="2:3">
      <c r="B93" s="309" t="s">
        <v>212</v>
      </c>
      <c r="C93" s="310" t="str">
        <f>_xll.qlHestonProcess(,ValuationDate!E5,ValuationDate!E6,C38,E75,E72,E71,E73,E74)</f>
        <v>obj_0065f#0001</v>
      </c>
    </row>
    <row r="94" spans="2:3">
      <c r="B94" s="311" t="s">
        <v>213</v>
      </c>
      <c r="C94" s="312" t="str">
        <f>C90</f>
        <v>=qlHestonSLVMCModelLeverageFunction(;C88;;C86:C87)</v>
      </c>
    </row>
    <row r="95" spans="2:3" ht="14.4">
      <c r="B95" s="280" t="s">
        <v>214</v>
      </c>
      <c r="C95" s="313" t="e">
        <f>_xll.qlHestonSLVProcess(,C93,C94)</f>
        <v>#NUM!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topLeftCell="A38" zoomScale="85" zoomScaleNormal="85" workbookViewId="0">
      <selection activeCell="K65" sqref="K65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08" t="s">
        <v>100</v>
      </c>
      <c r="P1" s="108" t="s">
        <v>99</v>
      </c>
    </row>
    <row r="2" spans="2:26">
      <c r="B2" s="1" t="s">
        <v>0</v>
      </c>
      <c r="C2" s="2"/>
      <c r="D2" s="3">
        <f>_xll.qlSettingsEvaluationDate(ValuationDate!C3)</f>
        <v>43018</v>
      </c>
      <c r="E2" s="215"/>
      <c r="F2" s="215"/>
      <c r="G2" s="215"/>
      <c r="H2" s="215"/>
    </row>
    <row r="3" spans="2:26">
      <c r="M3" s="1" t="s">
        <v>34</v>
      </c>
      <c r="N3" s="2"/>
      <c r="O3" s="47"/>
      <c r="P3" s="4" t="s">
        <v>31</v>
      </c>
      <c r="Q3" s="19"/>
      <c r="R3" s="19"/>
      <c r="S3" s="19"/>
      <c r="T3" s="19"/>
      <c r="U3" s="19"/>
      <c r="V3" s="19"/>
      <c r="W3" s="19"/>
      <c r="X3" s="19"/>
      <c r="Y3" s="19"/>
      <c r="Z3" s="40"/>
    </row>
    <row r="4" spans="2:26">
      <c r="B4" s="4" t="s">
        <v>23</v>
      </c>
      <c r="C4" s="5"/>
      <c r="D4" s="6" t="str">
        <f>ValuationDate!D5</f>
        <v>obj_00000#0001</v>
      </c>
      <c r="E4" s="214"/>
      <c r="F4" s="214"/>
      <c r="G4" s="214"/>
      <c r="H4" s="214"/>
      <c r="J4" s="32" t="s">
        <v>1</v>
      </c>
      <c r="K4" s="32" t="s">
        <v>2</v>
      </c>
      <c r="M4" s="49" t="s">
        <v>25</v>
      </c>
      <c r="N4" s="50" t="s">
        <v>30</v>
      </c>
      <c r="O4" s="50" t="s">
        <v>4</v>
      </c>
      <c r="P4" s="55">
        <f t="array" aca="1" ref="P4:Z4" ca="1">INDIRECT("VolSurface_"&amp;P1&amp;"!Q19:AA19")</f>
        <v>0.82807041876881904</v>
      </c>
      <c r="Q4" s="63">
        <f ca="1"/>
        <v>0.87686562692488823</v>
      </c>
      <c r="R4" s="63">
        <f ca="1"/>
        <v>0.90861888704936067</v>
      </c>
      <c r="S4" s="63">
        <f ca="1"/>
        <v>0.94519718900243144</v>
      </c>
      <c r="T4" s="63">
        <f ca="1"/>
        <v>0.97142670869024694</v>
      </c>
      <c r="U4" s="63">
        <f ca="1"/>
        <v>1</v>
      </c>
      <c r="V4" s="63">
        <f ca="1"/>
        <v>1.0351656032805781</v>
      </c>
      <c r="W4" s="63">
        <f ca="1"/>
        <v>1.0599924663197497</v>
      </c>
      <c r="X4" s="63">
        <f ca="1"/>
        <v>1.09298105905855</v>
      </c>
      <c r="Y4" s="63">
        <f ca="1"/>
        <v>1.1191219257451632</v>
      </c>
      <c r="Z4" s="64">
        <f ca="1"/>
        <v>1.1630099270357892</v>
      </c>
    </row>
    <row r="5" spans="2:26">
      <c r="B5" s="7" t="s">
        <v>5</v>
      </c>
      <c r="C5" s="8"/>
      <c r="D5" s="9" t="str">
        <f>ValuationDate!D6</f>
        <v>obj_00002#0001</v>
      </c>
      <c r="E5" s="214"/>
      <c r="F5" s="214"/>
      <c r="G5" s="214"/>
      <c r="H5" s="214"/>
      <c r="J5" s="33" t="s">
        <v>98</v>
      </c>
      <c r="K5" s="34" t="str">
        <f>_xll.qlRealMCAsset(,,C23)</f>
        <v>obj_00660#0001</v>
      </c>
      <c r="M5" s="51" t="s">
        <v>22</v>
      </c>
      <c r="N5" s="57">
        <f>_xll.qlCalendarAdvance("NullCalendar",$D$2,M5)</f>
        <v>43049</v>
      </c>
      <c r="O5" s="58" t="str">
        <f>TEXT(N5,"[$-900]TTMMMJJJ")</f>
        <v>10Nov2017</v>
      </c>
      <c r="P5" s="65" t="str">
        <f ca="1">$O5&amp;TEXT(P$4*100,"000")</f>
        <v>10Nov2017083</v>
      </c>
      <c r="Q5" s="66" t="str">
        <f ca="1">$O5&amp;TEXT(Q$4*100,"000")</f>
        <v>10Nov2017088</v>
      </c>
      <c r="R5" s="66" t="str">
        <f ca="1">$O5&amp;TEXT(R$4*100,"000")</f>
        <v>10Nov2017091</v>
      </c>
      <c r="S5" s="66" t="str">
        <f ca="1">$O5&amp;TEXT(S$4*100,"000")</f>
        <v>10Nov2017095</v>
      </c>
      <c r="T5" s="66" t="str">
        <f ca="1">$O5&amp;TEXT(T$4*100,"000")</f>
        <v>10Nov2017097</v>
      </c>
      <c r="U5" s="66" t="str">
        <f ca="1">$O5&amp;TEXT(U$4*100,"000")</f>
        <v>10Nov2017100</v>
      </c>
      <c r="V5" s="66" t="str">
        <f ca="1">$O5&amp;TEXT(V$4*100,"000")</f>
        <v>10Nov2017104</v>
      </c>
      <c r="W5" s="66" t="str">
        <f ca="1">$O5&amp;TEXT(W$4*100,"000")</f>
        <v>10Nov2017106</v>
      </c>
      <c r="X5" s="66" t="str">
        <f ca="1">$O5&amp;TEXT(X$4*100,"000")</f>
        <v>10Nov2017109</v>
      </c>
      <c r="Y5" s="66" t="str">
        <f ca="1">$O5&amp;TEXT(Y$4*100,"000")</f>
        <v>10Nov2017112</v>
      </c>
      <c r="Z5" s="52" t="str">
        <f ca="1">$O5&amp;TEXT(Z$4*100,"000")</f>
        <v>10Nov2017116</v>
      </c>
    </row>
    <row r="6" spans="2:26">
      <c r="B6" s="10" t="s">
        <v>6</v>
      </c>
      <c r="C6" s="11"/>
      <c r="D6" s="12" t="str">
        <f>ValuationDate!D7</f>
        <v>obj_00003#0001</v>
      </c>
      <c r="E6" s="214"/>
      <c r="F6" s="214"/>
      <c r="G6" s="214"/>
      <c r="H6" s="214"/>
      <c r="J6" s="35" t="s">
        <v>99</v>
      </c>
      <c r="K6" s="36" t="str">
        <f>_xll.qlRealMCAsset(,,C24)</f>
        <v>obj_00661#0001</v>
      </c>
      <c r="M6" s="53" t="s">
        <v>29</v>
      </c>
      <c r="N6" s="59">
        <f>_xll.qlCalendarAdvance("NullCalendar",$D$2,M6)</f>
        <v>43110</v>
      </c>
      <c r="O6" s="60" t="str">
        <f>TEXT(N6,"[$-900]TTMMMJJJ")</f>
        <v>10Jan2018</v>
      </c>
      <c r="P6" s="67" t="str">
        <f ca="1">$O6&amp;TEXT(P$4*100,"000")</f>
        <v>10Jan2018083</v>
      </c>
      <c r="Q6" s="48" t="str">
        <f ca="1">$O6&amp;TEXT(Q$4*100,"000")</f>
        <v>10Jan2018088</v>
      </c>
      <c r="R6" s="48" t="str">
        <f ca="1">$O6&amp;TEXT(R$4*100,"000")</f>
        <v>10Jan2018091</v>
      </c>
      <c r="S6" s="48" t="str">
        <f ca="1">$O6&amp;TEXT(S$4*100,"000")</f>
        <v>10Jan2018095</v>
      </c>
      <c r="T6" s="48" t="str">
        <f ca="1">$O6&amp;TEXT(T$4*100,"000")</f>
        <v>10Jan2018097</v>
      </c>
      <c r="U6" s="48" t="str">
        <f ca="1">$O6&amp;TEXT(U$4*100,"000")</f>
        <v>10Jan2018100</v>
      </c>
      <c r="V6" s="48" t="str">
        <f ca="1">$O6&amp;TEXT(V$4*100,"000")</f>
        <v>10Jan2018104</v>
      </c>
      <c r="W6" s="48" t="str">
        <f ca="1">$O6&amp;TEXT(W$4*100,"000")</f>
        <v>10Jan2018106</v>
      </c>
      <c r="X6" s="48" t="str">
        <f ca="1">$O6&amp;TEXT(X$4*100,"000")</f>
        <v>10Jan2018109</v>
      </c>
      <c r="Y6" s="48" t="str">
        <f ca="1">$O6&amp;TEXT(Y$4*100,"000")</f>
        <v>10Jan2018112</v>
      </c>
      <c r="Z6" s="54" t="str">
        <f ca="1">$O6&amp;TEXT(Z$4*100,"000")</f>
        <v>10Jan2018116</v>
      </c>
    </row>
    <row r="7" spans="2:26">
      <c r="B7" s="10" t="s">
        <v>138</v>
      </c>
      <c r="C7" s="11"/>
      <c r="D7" s="12" t="str">
        <f>ValuationDate!D8</f>
        <v>obj_00004#0001</v>
      </c>
      <c r="E7" s="214"/>
      <c r="F7" s="214"/>
      <c r="G7" s="214"/>
      <c r="H7" s="214"/>
      <c r="J7" s="35" t="s">
        <v>140</v>
      </c>
      <c r="K7" s="36" t="str">
        <f>_xll.qlRealMCAsset(,,C25)</f>
        <v>obj_00662#0001</v>
      </c>
      <c r="M7" s="53" t="s">
        <v>32</v>
      </c>
      <c r="N7" s="59">
        <f>_xll.qlCalendarAdvance("NullCalendar",$D$2,M7)</f>
        <v>43200</v>
      </c>
      <c r="O7" s="60" t="str">
        <f>TEXT(N7,"[$-900]TTMMMJJJ")</f>
        <v>10Apr2018</v>
      </c>
      <c r="P7" s="67" t="str">
        <f ca="1">$O7&amp;TEXT(P$4*100,"000")</f>
        <v>10Apr2018083</v>
      </c>
      <c r="Q7" s="48" t="str">
        <f ca="1">$O7&amp;TEXT(Q$4*100,"000")</f>
        <v>10Apr2018088</v>
      </c>
      <c r="R7" s="48" t="str">
        <f ca="1">$O7&amp;TEXT(R$4*100,"000")</f>
        <v>10Apr2018091</v>
      </c>
      <c r="S7" s="48" t="str">
        <f ca="1">$O7&amp;TEXT(S$4*100,"000")</f>
        <v>10Apr2018095</v>
      </c>
      <c r="T7" s="48" t="str">
        <f ca="1">$O7&amp;TEXT(T$4*100,"000")</f>
        <v>10Apr2018097</v>
      </c>
      <c r="U7" s="48" t="str">
        <f ca="1">$O7&amp;TEXT(U$4*100,"000")</f>
        <v>10Apr2018100</v>
      </c>
      <c r="V7" s="48" t="str">
        <f ca="1">$O7&amp;TEXT(V$4*100,"000")</f>
        <v>10Apr2018104</v>
      </c>
      <c r="W7" s="48" t="str">
        <f ca="1">$O7&amp;TEXT(W$4*100,"000")</f>
        <v>10Apr2018106</v>
      </c>
      <c r="X7" s="48" t="str">
        <f ca="1">$O7&amp;TEXT(X$4*100,"000")</f>
        <v>10Apr2018109</v>
      </c>
      <c r="Y7" s="48" t="str">
        <f ca="1">$O7&amp;TEXT(Y$4*100,"000")</f>
        <v>10Apr2018112</v>
      </c>
      <c r="Z7" s="54" t="str">
        <f ca="1">$O7&amp;TEXT(Z$4*100,"000")</f>
        <v>10Apr2018116</v>
      </c>
    </row>
    <row r="8" spans="2:26">
      <c r="J8" s="35"/>
      <c r="K8" s="36"/>
      <c r="M8" s="53" t="s">
        <v>33</v>
      </c>
      <c r="N8" s="59">
        <f>_xll.qlCalendarAdvance("NullCalendar",$D$2,M8)</f>
        <v>43291</v>
      </c>
      <c r="O8" s="60" t="str">
        <f>TEXT(N8,"[$-900]TTMMMJJJ")</f>
        <v>10Jul2018</v>
      </c>
      <c r="P8" s="67" t="str">
        <f ca="1">$O8&amp;TEXT(P$4*100,"000")</f>
        <v>10Jul2018083</v>
      </c>
      <c r="Q8" s="48" t="str">
        <f ca="1">$O8&amp;TEXT(Q$4*100,"000")</f>
        <v>10Jul2018088</v>
      </c>
      <c r="R8" s="48" t="str">
        <f ca="1">$O8&amp;TEXT(R$4*100,"000")</f>
        <v>10Jul2018091</v>
      </c>
      <c r="S8" s="48" t="str">
        <f ca="1">$O8&amp;TEXT(S$4*100,"000")</f>
        <v>10Jul2018095</v>
      </c>
      <c r="T8" s="48" t="str">
        <f ca="1">$O8&amp;TEXT(T$4*100,"000")</f>
        <v>10Jul2018097</v>
      </c>
      <c r="U8" s="48" t="str">
        <f ca="1">$O8&amp;TEXT(U$4*100,"000")</f>
        <v>10Jul2018100</v>
      </c>
      <c r="V8" s="48" t="str">
        <f ca="1">$O8&amp;TEXT(V$4*100,"000")</f>
        <v>10Jul2018104</v>
      </c>
      <c r="W8" s="48" t="str">
        <f ca="1">$O8&amp;TEXT(W$4*100,"000")</f>
        <v>10Jul2018106</v>
      </c>
      <c r="X8" s="48" t="str">
        <f ca="1">$O8&amp;TEXT(X$4*100,"000")</f>
        <v>10Jul2018109</v>
      </c>
      <c r="Y8" s="48" t="str">
        <f ca="1">$O8&amp;TEXT(Y$4*100,"000")</f>
        <v>10Jul2018112</v>
      </c>
      <c r="Z8" s="54" t="str">
        <f ca="1">$O8&amp;TEXT(Z$4*100,"000")</f>
        <v>10Jul2018116</v>
      </c>
    </row>
    <row r="9" spans="2:26">
      <c r="B9" s="13" t="s">
        <v>94</v>
      </c>
      <c r="C9" s="14">
        <v>0.2</v>
      </c>
      <c r="D9" s="93" t="str">
        <f>VolSurface_EURUSD!C32</f>
        <v>obj_00216#0001</v>
      </c>
      <c r="E9" s="216"/>
      <c r="F9" s="216"/>
      <c r="G9" s="216"/>
      <c r="H9" s="216"/>
      <c r="J9" s="35"/>
      <c r="K9" s="36"/>
      <c r="M9" s="55" t="s">
        <v>24</v>
      </c>
      <c r="N9" s="61">
        <f>_xll.qlCalendarAdvance("NullCalendar",$D$2,M9)</f>
        <v>43383</v>
      </c>
      <c r="O9" s="62" t="str">
        <f>TEXT(N9,"[$-900]TTMMMJJJ")</f>
        <v>10Oct2018</v>
      </c>
      <c r="P9" s="68" t="str">
        <f ca="1">$O9&amp;TEXT(P$4*100,"000")</f>
        <v>10Oct2018083</v>
      </c>
      <c r="Q9" s="69" t="str">
        <f ca="1">$O9&amp;TEXT(Q$4*100,"000")</f>
        <v>10Oct2018088</v>
      </c>
      <c r="R9" s="69" t="str">
        <f ca="1">$O9&amp;TEXT(R$4*100,"000")</f>
        <v>10Oct2018091</v>
      </c>
      <c r="S9" s="69" t="str">
        <f ca="1">$O9&amp;TEXT(S$4*100,"000")</f>
        <v>10Oct2018095</v>
      </c>
      <c r="T9" s="69" t="str">
        <f ca="1">$O9&amp;TEXT(T$4*100,"000")</f>
        <v>10Oct2018097</v>
      </c>
      <c r="U9" s="69" t="str">
        <f ca="1">$O9&amp;TEXT(U$4*100,"000")</f>
        <v>10Oct2018100</v>
      </c>
      <c r="V9" s="69" t="str">
        <f ca="1">$O9&amp;TEXT(V$4*100,"000")</f>
        <v>10Oct2018104</v>
      </c>
      <c r="W9" s="69" t="str">
        <f ca="1">$O9&amp;TEXT(W$4*100,"000")</f>
        <v>10Oct2018106</v>
      </c>
      <c r="X9" s="69" t="str">
        <f ca="1">$O9&amp;TEXT(X$4*100,"000")</f>
        <v>10Oct2018109</v>
      </c>
      <c r="Y9" s="69" t="str">
        <f ca="1">$O9&amp;TEXT(Y$4*100,"000")</f>
        <v>10Oct2018112</v>
      </c>
      <c r="Z9" s="56" t="str">
        <f ca="1">$O9&amp;TEXT(Z$4*100,"000")</f>
        <v>10Oct2018116</v>
      </c>
    </row>
    <row r="10" spans="2:26">
      <c r="B10" s="15" t="s">
        <v>95</v>
      </c>
      <c r="C10" s="16">
        <v>0.3</v>
      </c>
      <c r="D10" s="12" t="str">
        <f>VolSurface_GBPUSD!D33</f>
        <v>obj_00435#0001</v>
      </c>
      <c r="E10" s="214"/>
      <c r="F10" s="214"/>
      <c r="G10" s="214"/>
      <c r="H10" s="214"/>
      <c r="J10" s="35"/>
      <c r="K10" s="36"/>
    </row>
    <row r="11" spans="2:26">
      <c r="B11" s="15" t="s">
        <v>139</v>
      </c>
      <c r="C11" s="16">
        <v>0.3</v>
      </c>
      <c r="D11" s="12" t="str">
        <f>VolSurface_EURGBP!C33</f>
        <v>obj_00654#0001</v>
      </c>
      <c r="E11" s="214"/>
      <c r="F11" s="214"/>
      <c r="G11" s="214"/>
      <c r="H11" s="214"/>
      <c r="J11" s="35"/>
      <c r="K11" s="36"/>
      <c r="M11" s="1" t="s">
        <v>35</v>
      </c>
      <c r="N11" s="2"/>
      <c r="O11" s="47"/>
      <c r="P11" s="4" t="s">
        <v>31</v>
      </c>
      <c r="Q11" s="19"/>
      <c r="R11" s="19"/>
      <c r="S11" s="19"/>
      <c r="T11" s="19"/>
      <c r="U11" s="19"/>
      <c r="V11" s="19"/>
      <c r="W11" s="19"/>
      <c r="X11" s="19"/>
      <c r="Y11" s="19"/>
      <c r="Z11" s="40"/>
    </row>
    <row r="12" spans="2:26">
      <c r="J12" s="35"/>
      <c r="K12" s="36"/>
      <c r="M12" s="49" t="s">
        <v>25</v>
      </c>
      <c r="N12" s="50" t="s">
        <v>30</v>
      </c>
      <c r="O12" s="50" t="s">
        <v>4</v>
      </c>
      <c r="P12" s="72">
        <f ca="1">P4</f>
        <v>0.82807041876881904</v>
      </c>
      <c r="Q12" s="73">
        <f ca="1">Q4</f>
        <v>0.87686562692488823</v>
      </c>
      <c r="R12" s="73">
        <f ca="1">R4</f>
        <v>0.90861888704936067</v>
      </c>
      <c r="S12" s="73">
        <f ca="1">S4</f>
        <v>0.94519718900243144</v>
      </c>
      <c r="T12" s="73">
        <f ca="1">T4</f>
        <v>0.97142670869024694</v>
      </c>
      <c r="U12" s="73">
        <f ca="1">U4</f>
        <v>1</v>
      </c>
      <c r="V12" s="73">
        <f ca="1">V4</f>
        <v>1.0351656032805781</v>
      </c>
      <c r="W12" s="73">
        <f ca="1">W4</f>
        <v>1.0599924663197497</v>
      </c>
      <c r="X12" s="73">
        <f ca="1">X4</f>
        <v>1.09298105905855</v>
      </c>
      <c r="Y12" s="73">
        <f ca="1">Y4</f>
        <v>1.1191219257451632</v>
      </c>
      <c r="Z12" s="62">
        <f ca="1">Z4</f>
        <v>1.1630099270357892</v>
      </c>
    </row>
    <row r="13" spans="2:26">
      <c r="B13" s="222" t="s">
        <v>7</v>
      </c>
      <c r="C13" s="314">
        <v>1</v>
      </c>
      <c r="D13" s="322">
        <v>0.3</v>
      </c>
      <c r="E13" s="315">
        <v>0</v>
      </c>
      <c r="F13" s="323">
        <f>VolSurface_EURUSD!E74</f>
        <v>0</v>
      </c>
      <c r="G13" s="315">
        <v>0</v>
      </c>
      <c r="H13" s="316">
        <v>0</v>
      </c>
      <c r="J13" s="35"/>
      <c r="K13" s="36"/>
      <c r="M13" s="70" t="str">
        <f>M5</f>
        <v>1m</v>
      </c>
      <c r="N13" s="57">
        <f>_xll.qlCalendarAdvance("NullCalendar",$D$2,M13)</f>
        <v>43049</v>
      </c>
      <c r="O13" s="58" t="str">
        <f>TEXT(N13,"[$-900]TTMMMJJJ")</f>
        <v>10Nov2017</v>
      </c>
      <c r="P13" s="65" t="str">
        <f ca="1">"C"&amp;P5&amp;"=Pay(Max("&amp;$P$1&amp;"("&amp;$O13&amp;")-"&amp;P$12&amp;",0.0),"&amp;$O13&amp;")"</f>
        <v>C10Nov2017083=Pay(Max(GBPUSD(10Nov2017)-0.828070418768819,0.0),10Nov2017)</v>
      </c>
      <c r="Q13" s="66" t="str">
        <f ca="1">"C"&amp;Q5&amp;"=Pay(Max("&amp;$P$1&amp;"("&amp;$O13&amp;")-"&amp;Q$12&amp;",0.0),"&amp;$O13&amp;")"</f>
        <v>C10Nov2017088=Pay(Max(GBPUSD(10Nov2017)-0.876865626924888,0.0),10Nov2017)</v>
      </c>
      <c r="R13" s="66" t="str">
        <f ca="1">"C"&amp;R5&amp;"=Pay(Max("&amp;$P$1&amp;"("&amp;$O13&amp;")-"&amp;R$12&amp;",0.0),"&amp;$O13&amp;")"</f>
        <v>C10Nov2017091=Pay(Max(GBPUSD(10Nov2017)-0.908618887049361,0.0),10Nov2017)</v>
      </c>
      <c r="S13" s="66" t="str">
        <f ca="1">"C"&amp;S5&amp;"=Pay(Max("&amp;$P$1&amp;"("&amp;$O13&amp;")-"&amp;S$12&amp;",0.0),"&amp;$O13&amp;")"</f>
        <v>C10Nov2017095=Pay(Max(GBPUSD(10Nov2017)-0.945197189002431,0.0),10Nov2017)</v>
      </c>
      <c r="T13" s="66" t="str">
        <f ca="1">"C"&amp;T5&amp;"=Pay(Max("&amp;$P$1&amp;"("&amp;$O13&amp;")-"&amp;T$12&amp;",0.0),"&amp;$O13&amp;")"</f>
        <v>C10Nov2017097=Pay(Max(GBPUSD(10Nov2017)-0.971426708690247,0.0),10Nov2017)</v>
      </c>
      <c r="U13" s="66" t="str">
        <f ca="1">"C"&amp;U5&amp;"=Pay(Max("&amp;$P$1&amp;"("&amp;$O13&amp;")-"&amp;U$12&amp;",0.0),"&amp;$O13&amp;")"</f>
        <v>C10Nov2017100=Pay(Max(GBPUSD(10Nov2017)-1,0.0),10Nov2017)</v>
      </c>
      <c r="V13" s="66" t="str">
        <f ca="1">"C"&amp;V5&amp;"=Pay(Max("&amp;$P$1&amp;"("&amp;$O13&amp;")-"&amp;V$12&amp;",0.0),"&amp;$O13&amp;")"</f>
        <v>C10Nov2017104=Pay(Max(GBPUSD(10Nov2017)-1.03516560328058,0.0),10Nov2017)</v>
      </c>
      <c r="W13" s="66" t="str">
        <f ca="1">"C"&amp;W5&amp;"=Pay(Max("&amp;$P$1&amp;"("&amp;$O13&amp;")-"&amp;W$12&amp;",0.0),"&amp;$O13&amp;")"</f>
        <v>C10Nov2017106=Pay(Max(GBPUSD(10Nov2017)-1.05999246631975,0.0),10Nov2017)</v>
      </c>
      <c r="X13" s="66" t="str">
        <f ca="1">"C"&amp;X5&amp;"=Pay(Max("&amp;$P$1&amp;"("&amp;$O13&amp;")-"&amp;X$12&amp;",0.0),"&amp;$O13&amp;")"</f>
        <v>C10Nov2017109=Pay(Max(GBPUSD(10Nov2017)-1.09298105905855,0.0),10Nov2017)</v>
      </c>
      <c r="Y13" s="66" t="str">
        <f ca="1">"C"&amp;Y5&amp;"=Pay(Max("&amp;$P$1&amp;"("&amp;$O13&amp;")-"&amp;Y$12&amp;",0.0),"&amp;$O13&amp;")"</f>
        <v>C10Nov2017112=Pay(Max(GBPUSD(10Nov2017)-1.11912192574516,0.0),10Nov2017)</v>
      </c>
      <c r="Z13" s="52" t="str">
        <f ca="1">"C"&amp;Z5&amp;"=Pay(Max("&amp;$P$1&amp;"("&amp;$O13&amp;")-"&amp;Z$12&amp;",0.0),"&amp;$O13&amp;")"</f>
        <v>C10Nov2017116=Pay(Max(GBPUSD(10Nov2017)-1.16300992703579,0.0),10Nov2017)</v>
      </c>
    </row>
    <row r="14" spans="2:26">
      <c r="C14" s="223">
        <f>D13</f>
        <v>0.3</v>
      </c>
      <c r="D14" s="217">
        <v>1</v>
      </c>
      <c r="E14" s="217">
        <v>0</v>
      </c>
      <c r="F14" s="217">
        <v>0</v>
      </c>
      <c r="G14" s="324">
        <f>VolSurface_GBPUSD!E74</f>
        <v>0</v>
      </c>
      <c r="H14" s="224">
        <v>0</v>
      </c>
      <c r="J14" s="35"/>
      <c r="K14" s="36"/>
      <c r="M14" s="71" t="str">
        <f>M6</f>
        <v>3m</v>
      </c>
      <c r="N14" s="59">
        <f>_xll.qlCalendarAdvance("NullCalendar",$D$2,M14)</f>
        <v>43110</v>
      </c>
      <c r="O14" s="60" t="str">
        <f>TEXT(N14,"[$-900]TTMMMJJJ")</f>
        <v>10Jan2018</v>
      </c>
      <c r="P14" s="67" t="str">
        <f ca="1">"C"&amp;P6&amp;"=Pay(Max("&amp;$P$1&amp;"("&amp;$O14&amp;")-"&amp;P$12&amp;",0.0),"&amp;$O14&amp;")"</f>
        <v>C10Jan2018083=Pay(Max(GBPUSD(10Jan2018)-0.828070418768819,0.0),10Jan2018)</v>
      </c>
      <c r="Q14" s="48" t="str">
        <f ca="1">"C"&amp;Q6&amp;"=Pay(Max("&amp;$P$1&amp;"("&amp;$O14&amp;")-"&amp;Q$12&amp;",0.0),"&amp;$O14&amp;")"</f>
        <v>C10Jan2018088=Pay(Max(GBPUSD(10Jan2018)-0.876865626924888,0.0),10Jan2018)</v>
      </c>
      <c r="R14" s="48" t="str">
        <f ca="1">"C"&amp;R6&amp;"=Pay(Max("&amp;$P$1&amp;"("&amp;$O14&amp;")-"&amp;R$12&amp;",0.0),"&amp;$O14&amp;")"</f>
        <v>C10Jan2018091=Pay(Max(GBPUSD(10Jan2018)-0.908618887049361,0.0),10Jan2018)</v>
      </c>
      <c r="S14" s="48" t="str">
        <f ca="1">"C"&amp;S6&amp;"=Pay(Max("&amp;$P$1&amp;"("&amp;$O14&amp;")-"&amp;S$12&amp;",0.0),"&amp;$O14&amp;")"</f>
        <v>C10Jan2018095=Pay(Max(GBPUSD(10Jan2018)-0.945197189002431,0.0),10Jan2018)</v>
      </c>
      <c r="T14" s="48" t="str">
        <f ca="1">"C"&amp;T6&amp;"=Pay(Max("&amp;$P$1&amp;"("&amp;$O14&amp;")-"&amp;T$12&amp;",0.0),"&amp;$O14&amp;")"</f>
        <v>C10Jan2018097=Pay(Max(GBPUSD(10Jan2018)-0.971426708690247,0.0),10Jan2018)</v>
      </c>
      <c r="U14" s="48" t="str">
        <f ca="1">"C"&amp;U6&amp;"=Pay(Max("&amp;$P$1&amp;"("&amp;$O14&amp;")-"&amp;U$12&amp;",0.0),"&amp;$O14&amp;")"</f>
        <v>C10Jan2018100=Pay(Max(GBPUSD(10Jan2018)-1,0.0),10Jan2018)</v>
      </c>
      <c r="V14" s="48" t="str">
        <f ca="1">"C"&amp;V6&amp;"=Pay(Max("&amp;$P$1&amp;"("&amp;$O14&amp;")-"&amp;V$12&amp;",0.0),"&amp;$O14&amp;")"</f>
        <v>C10Jan2018104=Pay(Max(GBPUSD(10Jan2018)-1.03516560328058,0.0),10Jan2018)</v>
      </c>
      <c r="W14" s="48" t="str">
        <f ca="1">"C"&amp;W6&amp;"=Pay(Max("&amp;$P$1&amp;"("&amp;$O14&amp;")-"&amp;W$12&amp;",0.0),"&amp;$O14&amp;")"</f>
        <v>C10Jan2018106=Pay(Max(GBPUSD(10Jan2018)-1.05999246631975,0.0),10Jan2018)</v>
      </c>
      <c r="X14" s="48" t="str">
        <f ca="1">"C"&amp;X6&amp;"=Pay(Max("&amp;$P$1&amp;"("&amp;$O14&amp;")-"&amp;X$12&amp;",0.0),"&amp;$O14&amp;")"</f>
        <v>C10Jan2018109=Pay(Max(GBPUSD(10Jan2018)-1.09298105905855,0.0),10Jan2018)</v>
      </c>
      <c r="Y14" s="48" t="str">
        <f ca="1">"C"&amp;Y6&amp;"=Pay(Max("&amp;$P$1&amp;"("&amp;$O14&amp;")-"&amp;Y$12&amp;",0.0),"&amp;$O14&amp;")"</f>
        <v>C10Jan2018112=Pay(Max(GBPUSD(10Jan2018)-1.11912192574516,0.0),10Jan2018)</v>
      </c>
      <c r="Z14" s="54" t="str">
        <f ca="1">"C"&amp;Z6&amp;"=Pay(Max("&amp;$P$1&amp;"("&amp;$O14&amp;")-"&amp;Z$12&amp;",0.0),"&amp;$O14&amp;")"</f>
        <v>C10Jan2018116=Pay(Max(GBPUSD(10Jan2018)-1.16300992703579,0.0),10Jan2018)</v>
      </c>
    </row>
    <row r="15" spans="2:26">
      <c r="C15" s="317">
        <v>0</v>
      </c>
      <c r="D15" s="217">
        <v>0</v>
      </c>
      <c r="E15" s="217">
        <v>1</v>
      </c>
      <c r="F15" s="217">
        <v>0</v>
      </c>
      <c r="G15" s="217">
        <v>0</v>
      </c>
      <c r="H15" s="325">
        <f>VolSurface_EURGBP!E74</f>
        <v>0</v>
      </c>
      <c r="J15" s="35"/>
      <c r="K15" s="36"/>
      <c r="M15" s="71" t="str">
        <f>M7</f>
        <v>6m</v>
      </c>
      <c r="N15" s="59">
        <f>_xll.qlCalendarAdvance("NullCalendar",$D$2,M15)</f>
        <v>43200</v>
      </c>
      <c r="O15" s="60" t="str">
        <f>TEXT(N15,"[$-900]TTMMMJJJ")</f>
        <v>10Apr2018</v>
      </c>
      <c r="P15" s="67" t="str">
        <f ca="1">"C"&amp;P7&amp;"=Pay(Max("&amp;$P$1&amp;"("&amp;$O15&amp;")-"&amp;P$12&amp;",0.0),"&amp;$O15&amp;")"</f>
        <v>C10Apr2018083=Pay(Max(GBPUSD(10Apr2018)-0.828070418768819,0.0),10Apr2018)</v>
      </c>
      <c r="Q15" s="48" t="str">
        <f ca="1">"C"&amp;Q7&amp;"=Pay(Max("&amp;$P$1&amp;"("&amp;$O15&amp;")-"&amp;Q$12&amp;",0.0),"&amp;$O15&amp;")"</f>
        <v>C10Apr2018088=Pay(Max(GBPUSD(10Apr2018)-0.876865626924888,0.0),10Apr2018)</v>
      </c>
      <c r="R15" s="48" t="str">
        <f ca="1">"C"&amp;R7&amp;"=Pay(Max("&amp;$P$1&amp;"("&amp;$O15&amp;")-"&amp;R$12&amp;",0.0),"&amp;$O15&amp;")"</f>
        <v>C10Apr2018091=Pay(Max(GBPUSD(10Apr2018)-0.908618887049361,0.0),10Apr2018)</v>
      </c>
      <c r="S15" s="48" t="str">
        <f ca="1">"C"&amp;S7&amp;"=Pay(Max("&amp;$P$1&amp;"("&amp;$O15&amp;")-"&amp;S$12&amp;",0.0),"&amp;$O15&amp;")"</f>
        <v>C10Apr2018095=Pay(Max(GBPUSD(10Apr2018)-0.945197189002431,0.0),10Apr2018)</v>
      </c>
      <c r="T15" s="48" t="str">
        <f ca="1">"C"&amp;T7&amp;"=Pay(Max("&amp;$P$1&amp;"("&amp;$O15&amp;")-"&amp;T$12&amp;",0.0),"&amp;$O15&amp;")"</f>
        <v>C10Apr2018097=Pay(Max(GBPUSD(10Apr2018)-0.971426708690247,0.0),10Apr2018)</v>
      </c>
      <c r="U15" s="48" t="str">
        <f ca="1">"C"&amp;U7&amp;"=Pay(Max("&amp;$P$1&amp;"("&amp;$O15&amp;")-"&amp;U$12&amp;",0.0),"&amp;$O15&amp;")"</f>
        <v>C10Apr2018100=Pay(Max(GBPUSD(10Apr2018)-1,0.0),10Apr2018)</v>
      </c>
      <c r="V15" s="48" t="str">
        <f ca="1">"C"&amp;V7&amp;"=Pay(Max("&amp;$P$1&amp;"("&amp;$O15&amp;")-"&amp;V$12&amp;",0.0),"&amp;$O15&amp;")"</f>
        <v>C10Apr2018104=Pay(Max(GBPUSD(10Apr2018)-1.03516560328058,0.0),10Apr2018)</v>
      </c>
      <c r="W15" s="48" t="str">
        <f ca="1">"C"&amp;W7&amp;"=Pay(Max("&amp;$P$1&amp;"("&amp;$O15&amp;")-"&amp;W$12&amp;",0.0),"&amp;$O15&amp;")"</f>
        <v>C10Apr2018106=Pay(Max(GBPUSD(10Apr2018)-1.05999246631975,0.0),10Apr2018)</v>
      </c>
      <c r="X15" s="48" t="str">
        <f ca="1">"C"&amp;X7&amp;"=Pay(Max("&amp;$P$1&amp;"("&amp;$O15&amp;")-"&amp;X$12&amp;",0.0),"&amp;$O15&amp;")"</f>
        <v>C10Apr2018109=Pay(Max(GBPUSD(10Apr2018)-1.09298105905855,0.0),10Apr2018)</v>
      </c>
      <c r="Y15" s="48" t="str">
        <f ca="1">"C"&amp;Y7&amp;"=Pay(Max("&amp;$P$1&amp;"("&amp;$O15&amp;")-"&amp;Y$12&amp;",0.0),"&amp;$O15&amp;")"</f>
        <v>C10Apr2018112=Pay(Max(GBPUSD(10Apr2018)-1.11912192574516,0.0),10Apr2018)</v>
      </c>
      <c r="Z15" s="54" t="str">
        <f ca="1">"C"&amp;Z7&amp;"=Pay(Max("&amp;$P$1&amp;"("&amp;$O15&amp;")-"&amp;Z$12&amp;",0.0),"&amp;$O15&amp;")"</f>
        <v>C10Apr2018116=Pay(Max(GBPUSD(10Apr2018)-1.16300992703579,0.0),10Apr2018)</v>
      </c>
    </row>
    <row r="16" spans="2:26">
      <c r="C16" s="326">
        <f>VolSurface_EURUSD!E74</f>
        <v>0</v>
      </c>
      <c r="D16" s="217">
        <v>0</v>
      </c>
      <c r="E16" s="217">
        <v>0</v>
      </c>
      <c r="F16" s="217">
        <v>1</v>
      </c>
      <c r="G16" s="217">
        <v>0</v>
      </c>
      <c r="H16" s="224">
        <v>0</v>
      </c>
      <c r="J16" s="35"/>
      <c r="K16" s="36"/>
      <c r="M16" s="71" t="str">
        <f>M8</f>
        <v>9m</v>
      </c>
      <c r="N16" s="59">
        <f>_xll.qlCalendarAdvance("NullCalendar",$D$2,M16)</f>
        <v>43291</v>
      </c>
      <c r="O16" s="60" t="str">
        <f>TEXT(N16,"[$-900]TTMMMJJJ")</f>
        <v>10Jul2018</v>
      </c>
      <c r="P16" s="67" t="str">
        <f ca="1">"C"&amp;P8&amp;"=Pay(Max("&amp;$P$1&amp;"("&amp;$O16&amp;")-"&amp;P$12&amp;",0.0),"&amp;$O16&amp;")"</f>
        <v>C10Jul2018083=Pay(Max(GBPUSD(10Jul2018)-0.828070418768819,0.0),10Jul2018)</v>
      </c>
      <c r="Q16" s="48" t="str">
        <f ca="1">"C"&amp;Q8&amp;"=Pay(Max("&amp;$P$1&amp;"("&amp;$O16&amp;")-"&amp;Q$12&amp;",0.0),"&amp;$O16&amp;")"</f>
        <v>C10Jul2018088=Pay(Max(GBPUSD(10Jul2018)-0.876865626924888,0.0),10Jul2018)</v>
      </c>
      <c r="R16" s="48" t="str">
        <f ca="1">"C"&amp;R8&amp;"=Pay(Max("&amp;$P$1&amp;"("&amp;$O16&amp;")-"&amp;R$12&amp;",0.0),"&amp;$O16&amp;")"</f>
        <v>C10Jul2018091=Pay(Max(GBPUSD(10Jul2018)-0.908618887049361,0.0),10Jul2018)</v>
      </c>
      <c r="S16" s="48" t="str">
        <f ca="1">"C"&amp;S8&amp;"=Pay(Max("&amp;$P$1&amp;"("&amp;$O16&amp;")-"&amp;S$12&amp;",0.0),"&amp;$O16&amp;")"</f>
        <v>C10Jul2018095=Pay(Max(GBPUSD(10Jul2018)-0.945197189002431,0.0),10Jul2018)</v>
      </c>
      <c r="T16" s="48" t="str">
        <f ca="1">"C"&amp;T8&amp;"=Pay(Max("&amp;$P$1&amp;"("&amp;$O16&amp;")-"&amp;T$12&amp;",0.0),"&amp;$O16&amp;")"</f>
        <v>C10Jul2018097=Pay(Max(GBPUSD(10Jul2018)-0.971426708690247,0.0),10Jul2018)</v>
      </c>
      <c r="U16" s="48" t="str">
        <f ca="1">"C"&amp;U8&amp;"=Pay(Max("&amp;$P$1&amp;"("&amp;$O16&amp;")-"&amp;U$12&amp;",0.0),"&amp;$O16&amp;")"</f>
        <v>C10Jul2018100=Pay(Max(GBPUSD(10Jul2018)-1,0.0),10Jul2018)</v>
      </c>
      <c r="V16" s="48" t="str">
        <f ca="1">"C"&amp;V8&amp;"=Pay(Max("&amp;$P$1&amp;"("&amp;$O16&amp;")-"&amp;V$12&amp;",0.0),"&amp;$O16&amp;")"</f>
        <v>C10Jul2018104=Pay(Max(GBPUSD(10Jul2018)-1.03516560328058,0.0),10Jul2018)</v>
      </c>
      <c r="W16" s="48" t="str">
        <f ca="1">"C"&amp;W8&amp;"=Pay(Max("&amp;$P$1&amp;"("&amp;$O16&amp;")-"&amp;W$12&amp;",0.0),"&amp;$O16&amp;")"</f>
        <v>C10Jul2018106=Pay(Max(GBPUSD(10Jul2018)-1.05999246631975,0.0),10Jul2018)</v>
      </c>
      <c r="X16" s="48" t="str">
        <f ca="1">"C"&amp;X8&amp;"=Pay(Max("&amp;$P$1&amp;"("&amp;$O16&amp;")-"&amp;X$12&amp;",0.0),"&amp;$O16&amp;")"</f>
        <v>C10Jul2018109=Pay(Max(GBPUSD(10Jul2018)-1.09298105905855,0.0),10Jul2018)</v>
      </c>
      <c r="Y16" s="48" t="str">
        <f ca="1">"C"&amp;Y8&amp;"=Pay(Max("&amp;$P$1&amp;"("&amp;$O16&amp;")-"&amp;Y$12&amp;",0.0),"&amp;$O16&amp;")"</f>
        <v>C10Jul2018112=Pay(Max(GBPUSD(10Jul2018)-1.11912192574516,0.0),10Jul2018)</v>
      </c>
      <c r="Z16" s="54" t="str">
        <f ca="1">"C"&amp;Z8&amp;"=Pay(Max("&amp;$P$1&amp;"("&amp;$O16&amp;")-"&amp;Z$12&amp;",0.0),"&amp;$O16&amp;")"</f>
        <v>C10Jul2018116=Pay(Max(GBPUSD(10Jul2018)-1.16300992703579,0.0),10Jul2018)</v>
      </c>
    </row>
    <row r="17" spans="2:50">
      <c r="C17" s="317">
        <v>0</v>
      </c>
      <c r="D17" s="324">
        <f>VolSurface_GBPUSD!E74</f>
        <v>0</v>
      </c>
      <c r="E17" s="217">
        <v>0</v>
      </c>
      <c r="F17" s="217">
        <v>0</v>
      </c>
      <c r="G17" s="217">
        <v>1</v>
      </c>
      <c r="H17" s="224">
        <v>0</v>
      </c>
      <c r="J17" s="35"/>
      <c r="K17" s="36"/>
      <c r="M17" s="72" t="str">
        <f>M9</f>
        <v>1y</v>
      </c>
      <c r="N17" s="61">
        <f>_xll.qlCalendarAdvance("NullCalendar",$D$2,M17)</f>
        <v>43383</v>
      </c>
      <c r="O17" s="62" t="str">
        <f>TEXT(N17,"[$-900]TTMMMJJJ")</f>
        <v>10Oct2018</v>
      </c>
      <c r="P17" s="68" t="str">
        <f ca="1">"C"&amp;P9&amp;"=Pay(Max("&amp;$P$1&amp;"("&amp;$O17&amp;")-"&amp;P$12&amp;",0.0),"&amp;$O17&amp;")"</f>
        <v>C10Oct2018083=Pay(Max(GBPUSD(10Oct2018)-0.828070418768819,0.0),10Oct2018)</v>
      </c>
      <c r="Q17" s="69" t="str">
        <f ca="1">"C"&amp;Q9&amp;"=Pay(Max("&amp;$P$1&amp;"("&amp;$O17&amp;")-"&amp;Q$12&amp;",0.0),"&amp;$O17&amp;")"</f>
        <v>C10Oct2018088=Pay(Max(GBPUSD(10Oct2018)-0.876865626924888,0.0),10Oct2018)</v>
      </c>
      <c r="R17" s="69" t="str">
        <f ca="1">"C"&amp;R9&amp;"=Pay(Max("&amp;$P$1&amp;"("&amp;$O17&amp;")-"&amp;R$12&amp;",0.0),"&amp;$O17&amp;")"</f>
        <v>C10Oct2018091=Pay(Max(GBPUSD(10Oct2018)-0.908618887049361,0.0),10Oct2018)</v>
      </c>
      <c r="S17" s="69" t="str">
        <f ca="1">"C"&amp;S9&amp;"=Pay(Max("&amp;$P$1&amp;"("&amp;$O17&amp;")-"&amp;S$12&amp;",0.0),"&amp;$O17&amp;")"</f>
        <v>C10Oct2018095=Pay(Max(GBPUSD(10Oct2018)-0.945197189002431,0.0),10Oct2018)</v>
      </c>
      <c r="T17" s="69" t="str">
        <f ca="1">"C"&amp;T9&amp;"=Pay(Max("&amp;$P$1&amp;"("&amp;$O17&amp;")-"&amp;T$12&amp;",0.0),"&amp;$O17&amp;")"</f>
        <v>C10Oct2018097=Pay(Max(GBPUSD(10Oct2018)-0.971426708690247,0.0),10Oct2018)</v>
      </c>
      <c r="U17" s="69" t="str">
        <f ca="1">"C"&amp;U9&amp;"=Pay(Max("&amp;$P$1&amp;"("&amp;$O17&amp;")-"&amp;U$12&amp;",0.0),"&amp;$O17&amp;")"</f>
        <v>C10Oct2018100=Pay(Max(GBPUSD(10Oct2018)-1,0.0),10Oct2018)</v>
      </c>
      <c r="V17" s="69" t="str">
        <f ca="1">"C"&amp;V9&amp;"=Pay(Max("&amp;$P$1&amp;"("&amp;$O17&amp;")-"&amp;V$12&amp;",0.0),"&amp;$O17&amp;")"</f>
        <v>C10Oct2018104=Pay(Max(GBPUSD(10Oct2018)-1.03516560328058,0.0),10Oct2018)</v>
      </c>
      <c r="W17" s="69" t="str">
        <f ca="1">"C"&amp;W9&amp;"=Pay(Max("&amp;$P$1&amp;"("&amp;$O17&amp;")-"&amp;W$12&amp;",0.0),"&amp;$O17&amp;")"</f>
        <v>C10Oct2018106=Pay(Max(GBPUSD(10Oct2018)-1.05999246631975,0.0),10Oct2018)</v>
      </c>
      <c r="X17" s="69" t="str">
        <f ca="1">"C"&amp;X9&amp;"=Pay(Max("&amp;$P$1&amp;"("&amp;$O17&amp;")-"&amp;X$12&amp;",0.0),"&amp;$O17&amp;")"</f>
        <v>C10Oct2018109=Pay(Max(GBPUSD(10Oct2018)-1.09298105905855,0.0),10Oct2018)</v>
      </c>
      <c r="Y17" s="69" t="str">
        <f ca="1">"C"&amp;Y9&amp;"=Pay(Max("&amp;$P$1&amp;"("&amp;$O17&amp;")-"&amp;Y$12&amp;",0.0),"&amp;$O17&amp;")"</f>
        <v>C10Oct2018112=Pay(Max(GBPUSD(10Oct2018)-1.11912192574516,0.0),10Oct2018)</v>
      </c>
      <c r="Z17" s="56" t="str">
        <f ca="1">"C"&amp;Z9&amp;"=Pay(Max("&amp;$P$1&amp;"("&amp;$O17&amp;")-"&amp;Z$12&amp;",0.0),"&amp;$O17&amp;")"</f>
        <v>C10Oct2018116=Pay(Max(GBPUSD(10Oct2018)-1.16300992703579,0.0),10Oct2018)</v>
      </c>
    </row>
    <row r="18" spans="2:50">
      <c r="C18" s="318">
        <v>0</v>
      </c>
      <c r="D18" s="225">
        <v>0</v>
      </c>
      <c r="E18" s="327">
        <f>VolSurface_EURGBP!E74</f>
        <v>0</v>
      </c>
      <c r="F18" s="225">
        <v>0</v>
      </c>
      <c r="G18" s="225">
        <v>0</v>
      </c>
      <c r="H18" s="17">
        <v>1</v>
      </c>
      <c r="J18" s="37"/>
      <c r="K18" s="38"/>
    </row>
    <row r="19" spans="2:50">
      <c r="E19" s="214"/>
      <c r="F19" s="214"/>
      <c r="G19" s="214"/>
      <c r="H19" s="214"/>
      <c r="M19" s="1" t="s">
        <v>36</v>
      </c>
      <c r="N19" s="2"/>
      <c r="O19" s="47"/>
      <c r="P19" s="4" t="s">
        <v>31</v>
      </c>
      <c r="Q19" s="19"/>
      <c r="R19" s="19"/>
      <c r="S19" s="19"/>
      <c r="T19" s="19"/>
      <c r="U19" s="19"/>
      <c r="V19" s="19"/>
      <c r="W19" s="19"/>
      <c r="X19" s="19"/>
      <c r="Y19" s="19"/>
      <c r="Z19" s="40"/>
    </row>
    <row r="20" spans="2:50">
      <c r="B20" s="4" t="s">
        <v>96</v>
      </c>
      <c r="C20" s="19"/>
      <c r="D20" s="20">
        <f>VolSurface_EURUSD!C38</f>
        <v>1</v>
      </c>
      <c r="E20" s="214"/>
      <c r="F20" s="214"/>
      <c r="G20" s="214"/>
      <c r="H20" s="214"/>
      <c r="M20" s="49" t="s">
        <v>25</v>
      </c>
      <c r="N20" s="50" t="s">
        <v>30</v>
      </c>
      <c r="O20" s="50" t="s">
        <v>4</v>
      </c>
      <c r="P20" s="72">
        <f ca="1">P12</f>
        <v>0.82807041876881904</v>
      </c>
      <c r="Q20" s="73">
        <f ca="1">Q12</f>
        <v>0.87686562692488823</v>
      </c>
      <c r="R20" s="73">
        <f ca="1">R12</f>
        <v>0.90861888704936067</v>
      </c>
      <c r="S20" s="73">
        <f ca="1">S12</f>
        <v>0.94519718900243144</v>
      </c>
      <c r="T20" s="73">
        <f ca="1">T12</f>
        <v>0.97142670869024694</v>
      </c>
      <c r="U20" s="73">
        <f ca="1">U12</f>
        <v>1</v>
      </c>
      <c r="V20" s="73">
        <f ca="1">V12</f>
        <v>1.0351656032805781</v>
      </c>
      <c r="W20" s="73">
        <f ca="1">W12</f>
        <v>1.0599924663197497</v>
      </c>
      <c r="X20" s="73">
        <f ca="1">X12</f>
        <v>1.09298105905855</v>
      </c>
      <c r="Y20" s="73">
        <f ca="1">Y12</f>
        <v>1.1191219257451632</v>
      </c>
      <c r="Z20" s="62">
        <f ca="1">Z12</f>
        <v>1.1630099270357892</v>
      </c>
    </row>
    <row r="21" spans="2:50">
      <c r="B21" s="10" t="s">
        <v>97</v>
      </c>
      <c r="C21" s="21"/>
      <c r="D21" s="22">
        <f>VolSurface_GBPUSD!C38</f>
        <v>1</v>
      </c>
      <c r="M21" s="70" t="str">
        <f>M13</f>
        <v>1m</v>
      </c>
      <c r="N21" s="57">
        <f>_xll.qlCalendarAdvance("NullCalendar",$D$2,M21)</f>
        <v>43049</v>
      </c>
      <c r="O21" s="58" t="str">
        <f>TEXT(N21,"[$-900]TTMMMJJJ")</f>
        <v>10Nov2017</v>
      </c>
      <c r="P21" s="65" t="str">
        <f ca="1">"P"&amp;P5&amp;"=Pay(Max("&amp;P$20&amp;"-"&amp;$P$1&amp;"("&amp;$O21&amp;"),0.0),"&amp;$O21&amp;")"</f>
        <v>P10Nov2017083=Pay(Max(0.828070418768819-GBPUSD(10Nov2017),0.0),10Nov2017)</v>
      </c>
      <c r="Q21" s="66" t="str">
        <f ca="1">"P"&amp;Q5&amp;"=Pay(Max("&amp;Q$20&amp;"-"&amp;$P$1&amp;"("&amp;$O21&amp;"),0.0),"&amp;$O21&amp;")"</f>
        <v>P10Nov2017088=Pay(Max(0.876865626924888-GBPUSD(10Nov2017),0.0),10Nov2017)</v>
      </c>
      <c r="R21" s="66" t="str">
        <f ca="1">"P"&amp;R5&amp;"=Pay(Max("&amp;R$20&amp;"-"&amp;$P$1&amp;"("&amp;$O21&amp;"),0.0),"&amp;$O21&amp;")"</f>
        <v>P10Nov2017091=Pay(Max(0.908618887049361-GBPUSD(10Nov2017),0.0),10Nov2017)</v>
      </c>
      <c r="S21" s="66" t="str">
        <f ca="1">"P"&amp;S5&amp;"=Pay(Max("&amp;S$20&amp;"-"&amp;$P$1&amp;"("&amp;$O21&amp;"),0.0),"&amp;$O21&amp;")"</f>
        <v>P10Nov2017095=Pay(Max(0.945197189002431-GBPUSD(10Nov2017),0.0),10Nov2017)</v>
      </c>
      <c r="T21" s="66" t="str">
        <f ca="1">"P"&amp;T5&amp;"=Pay(Max("&amp;T$20&amp;"-"&amp;$P$1&amp;"("&amp;$O21&amp;"),0.0),"&amp;$O21&amp;")"</f>
        <v>P10Nov2017097=Pay(Max(0.971426708690247-GBPUSD(10Nov2017),0.0),10Nov2017)</v>
      </c>
      <c r="U21" s="66" t="str">
        <f ca="1">"P"&amp;U5&amp;"=Pay(Max("&amp;U$20&amp;"-"&amp;$P$1&amp;"("&amp;$O21&amp;"),0.0),"&amp;$O21&amp;")"</f>
        <v>P10Nov2017100=Pay(Max(1-GBPUSD(10Nov2017),0.0),10Nov2017)</v>
      </c>
      <c r="V21" s="66" t="str">
        <f ca="1">"P"&amp;V5&amp;"=Pay(Max("&amp;V$20&amp;"-"&amp;$P$1&amp;"("&amp;$O21&amp;"),0.0),"&amp;$O21&amp;")"</f>
        <v>P10Nov2017104=Pay(Max(1.03516560328058-GBPUSD(10Nov2017),0.0),10Nov2017)</v>
      </c>
      <c r="W21" s="66" t="str">
        <f ca="1">"P"&amp;W5&amp;"=Pay(Max("&amp;W$20&amp;"-"&amp;$P$1&amp;"("&amp;$O21&amp;"),0.0),"&amp;$O21&amp;")"</f>
        <v>P10Nov2017106=Pay(Max(1.05999246631975-GBPUSD(10Nov2017),0.0),10Nov2017)</v>
      </c>
      <c r="X21" s="66" t="str">
        <f ca="1">"P"&amp;X5&amp;"=Pay(Max("&amp;X$20&amp;"-"&amp;$P$1&amp;"("&amp;$O21&amp;"),0.0),"&amp;$O21&amp;")"</f>
        <v>P10Nov2017109=Pay(Max(1.09298105905855-GBPUSD(10Nov2017),0.0),10Nov2017)</v>
      </c>
      <c r="Y21" s="66" t="str">
        <f ca="1">"P"&amp;Y5&amp;"=Pay(Max("&amp;Y$20&amp;"-"&amp;$P$1&amp;"("&amp;$O21&amp;"),0.0),"&amp;$O21&amp;")"</f>
        <v>P10Nov2017112=Pay(Max(1.11912192574516-GBPUSD(10Nov2017),0.0),10Nov2017)</v>
      </c>
      <c r="Z21" s="52" t="str">
        <f ca="1">"P"&amp;Z5&amp;"=Pay(Max("&amp;Z$20&amp;"-"&amp;$P$1&amp;"("&amp;$O21&amp;"),0.0),"&amp;$O21&amp;")"</f>
        <v>P10Nov2017116=Pay(Max(1.16300992703579-GBPUSD(10Nov2017),0.0),10Nov2017)</v>
      </c>
    </row>
    <row r="22" spans="2:50">
      <c r="E22" s="214"/>
      <c r="F22" s="214"/>
      <c r="G22" s="214"/>
      <c r="H22" s="214"/>
      <c r="J22" s="39" t="s">
        <v>37</v>
      </c>
      <c r="K22" s="43" t="str">
        <f ca="1">_xll.qlRealMCScript(,J5:J7,K5:K7,P13:Z17,TRUE)</f>
        <v>obj_00663#0001</v>
      </c>
      <c r="M22" s="71" t="str">
        <f>M14</f>
        <v>3m</v>
      </c>
      <c r="N22" s="59">
        <f>_xll.qlCalendarAdvance("NullCalendar",$D$2,M22)</f>
        <v>43110</v>
      </c>
      <c r="O22" s="60" t="str">
        <f>TEXT(N22,"[$-900]TTMMMJJJ")</f>
        <v>10Jan2018</v>
      </c>
      <c r="P22" s="67" t="str">
        <f ca="1">"P"&amp;P6&amp;"=Pay(Max("&amp;P$20&amp;"-"&amp;$P$1&amp;"("&amp;$O22&amp;"),0.0),"&amp;$O22&amp;")"</f>
        <v>P10Jan2018083=Pay(Max(0.828070418768819-GBPUSD(10Jan2018),0.0),10Jan2018)</v>
      </c>
      <c r="Q22" s="48" t="str">
        <f ca="1">"P"&amp;Q6&amp;"=Pay(Max("&amp;Q$20&amp;"-"&amp;$P$1&amp;"("&amp;$O22&amp;"),0.0),"&amp;$O22&amp;")"</f>
        <v>P10Jan2018088=Pay(Max(0.876865626924888-GBPUSD(10Jan2018),0.0),10Jan2018)</v>
      </c>
      <c r="R22" s="48" t="str">
        <f ca="1">"P"&amp;R6&amp;"=Pay(Max("&amp;R$20&amp;"-"&amp;$P$1&amp;"("&amp;$O22&amp;"),0.0),"&amp;$O22&amp;")"</f>
        <v>P10Jan2018091=Pay(Max(0.908618887049361-GBPUSD(10Jan2018),0.0),10Jan2018)</v>
      </c>
      <c r="S22" s="48" t="str">
        <f ca="1">"P"&amp;S6&amp;"=Pay(Max("&amp;S$20&amp;"-"&amp;$P$1&amp;"("&amp;$O22&amp;"),0.0),"&amp;$O22&amp;")"</f>
        <v>P10Jan2018095=Pay(Max(0.945197189002431-GBPUSD(10Jan2018),0.0),10Jan2018)</v>
      </c>
      <c r="T22" s="48" t="str">
        <f ca="1">"P"&amp;T6&amp;"=Pay(Max("&amp;T$20&amp;"-"&amp;$P$1&amp;"("&amp;$O22&amp;"),0.0),"&amp;$O22&amp;")"</f>
        <v>P10Jan2018097=Pay(Max(0.971426708690247-GBPUSD(10Jan2018),0.0),10Jan2018)</v>
      </c>
      <c r="U22" s="48" t="str">
        <f ca="1">"P"&amp;U6&amp;"=Pay(Max("&amp;U$20&amp;"-"&amp;$P$1&amp;"("&amp;$O22&amp;"),0.0),"&amp;$O22&amp;")"</f>
        <v>P10Jan2018100=Pay(Max(1-GBPUSD(10Jan2018),0.0),10Jan2018)</v>
      </c>
      <c r="V22" s="48" t="str">
        <f ca="1">"P"&amp;V6&amp;"=Pay(Max("&amp;V$20&amp;"-"&amp;$P$1&amp;"("&amp;$O22&amp;"),0.0),"&amp;$O22&amp;")"</f>
        <v>P10Jan2018104=Pay(Max(1.03516560328058-GBPUSD(10Jan2018),0.0),10Jan2018)</v>
      </c>
      <c r="W22" s="48" t="str">
        <f ca="1">"P"&amp;W6&amp;"=Pay(Max("&amp;W$20&amp;"-"&amp;$P$1&amp;"("&amp;$O22&amp;"),0.0),"&amp;$O22&amp;")"</f>
        <v>P10Jan2018106=Pay(Max(1.05999246631975-GBPUSD(10Jan2018),0.0),10Jan2018)</v>
      </c>
      <c r="X22" s="48" t="str">
        <f ca="1">"P"&amp;X6&amp;"=Pay(Max("&amp;X$20&amp;"-"&amp;$P$1&amp;"("&amp;$O22&amp;"),0.0),"&amp;$O22&amp;")"</f>
        <v>P10Jan2018109=Pay(Max(1.09298105905855-GBPUSD(10Jan2018),0.0),10Jan2018)</v>
      </c>
      <c r="Y22" s="48" t="str">
        <f ca="1">"P"&amp;Y6&amp;"=Pay(Max("&amp;Y$20&amp;"-"&amp;$P$1&amp;"("&amp;$O22&amp;"),0.0),"&amp;$O22&amp;")"</f>
        <v>P10Jan2018112=Pay(Max(1.11912192574516-GBPUSD(10Jan2018),0.0),10Jan2018)</v>
      </c>
      <c r="Z22" s="54" t="str">
        <f ca="1">"P"&amp;Z6&amp;"=Pay(Max("&amp;Z$20&amp;"-"&amp;$P$1&amp;"("&amp;$O22&amp;"),0.0),"&amp;$O22&amp;")"</f>
        <v>P10Jan2018116=Pay(Max(1.16300992703579-GBPUSD(10Jan2018),0.0),10Jan2018)</v>
      </c>
    </row>
    <row r="23" spans="2:50">
      <c r="B23" s="4" t="s">
        <v>215</v>
      </c>
      <c r="C23" s="23" t="s">
        <v>98</v>
      </c>
      <c r="D23" s="6" t="e">
        <f>VolSurface_EURUSD!C95</f>
        <v>#VALUE!</v>
      </c>
      <c r="J23" s="39" t="s">
        <v>38</v>
      </c>
      <c r="K23" s="43" t="str">
        <f ca="1">_xll.qlRealMCScript(,J5:J7,K5:K7,P21:Z25,TRUE)</f>
        <v>obj_00664#0001</v>
      </c>
      <c r="M23" s="71" t="str">
        <f>M15</f>
        <v>6m</v>
      </c>
      <c r="N23" s="59">
        <f>_xll.qlCalendarAdvance("NullCalendar",$D$2,M23)</f>
        <v>43200</v>
      </c>
      <c r="O23" s="60" t="str">
        <f>TEXT(N23,"[$-900]TTMMMJJJ")</f>
        <v>10Apr2018</v>
      </c>
      <c r="P23" s="67" t="str">
        <f ca="1">"P"&amp;P7&amp;"=Pay(Max("&amp;P$20&amp;"-"&amp;$P$1&amp;"("&amp;$O23&amp;"),0.0),"&amp;$O23&amp;")"</f>
        <v>P10Apr2018083=Pay(Max(0.828070418768819-GBPUSD(10Apr2018),0.0),10Apr2018)</v>
      </c>
      <c r="Q23" s="48" t="str">
        <f ca="1">"P"&amp;Q7&amp;"=Pay(Max("&amp;Q$20&amp;"-"&amp;$P$1&amp;"("&amp;$O23&amp;"),0.0),"&amp;$O23&amp;")"</f>
        <v>P10Apr2018088=Pay(Max(0.876865626924888-GBPUSD(10Apr2018),0.0),10Apr2018)</v>
      </c>
      <c r="R23" s="48" t="str">
        <f ca="1">"P"&amp;R7&amp;"=Pay(Max("&amp;R$20&amp;"-"&amp;$P$1&amp;"("&amp;$O23&amp;"),0.0),"&amp;$O23&amp;")"</f>
        <v>P10Apr2018091=Pay(Max(0.908618887049361-GBPUSD(10Apr2018),0.0),10Apr2018)</v>
      </c>
      <c r="S23" s="48" t="str">
        <f ca="1">"P"&amp;S7&amp;"=Pay(Max("&amp;S$20&amp;"-"&amp;$P$1&amp;"("&amp;$O23&amp;"),0.0),"&amp;$O23&amp;")"</f>
        <v>P10Apr2018095=Pay(Max(0.945197189002431-GBPUSD(10Apr2018),0.0),10Apr2018)</v>
      </c>
      <c r="T23" s="48" t="str">
        <f ca="1">"P"&amp;T7&amp;"=Pay(Max("&amp;T$20&amp;"-"&amp;$P$1&amp;"("&amp;$O23&amp;"),0.0),"&amp;$O23&amp;")"</f>
        <v>P10Apr2018097=Pay(Max(0.971426708690247-GBPUSD(10Apr2018),0.0),10Apr2018)</v>
      </c>
      <c r="U23" s="48" t="str">
        <f ca="1">"P"&amp;U7&amp;"=Pay(Max("&amp;U$20&amp;"-"&amp;$P$1&amp;"("&amp;$O23&amp;"),0.0),"&amp;$O23&amp;")"</f>
        <v>P10Apr2018100=Pay(Max(1-GBPUSD(10Apr2018),0.0),10Apr2018)</v>
      </c>
      <c r="V23" s="48" t="str">
        <f ca="1">"P"&amp;V7&amp;"=Pay(Max("&amp;V$20&amp;"-"&amp;$P$1&amp;"("&amp;$O23&amp;"),0.0),"&amp;$O23&amp;")"</f>
        <v>P10Apr2018104=Pay(Max(1.03516560328058-GBPUSD(10Apr2018),0.0),10Apr2018)</v>
      </c>
      <c r="W23" s="48" t="str">
        <f ca="1">"P"&amp;W7&amp;"=Pay(Max("&amp;W$20&amp;"-"&amp;$P$1&amp;"("&amp;$O23&amp;"),0.0),"&amp;$O23&amp;")"</f>
        <v>P10Apr2018106=Pay(Max(1.05999246631975-GBPUSD(10Apr2018),0.0),10Apr2018)</v>
      </c>
      <c r="X23" s="48" t="str">
        <f ca="1">"P"&amp;X7&amp;"=Pay(Max("&amp;X$20&amp;"-"&amp;$P$1&amp;"("&amp;$O23&amp;"),0.0),"&amp;$O23&amp;")"</f>
        <v>P10Apr2018109=Pay(Max(1.09298105905855-GBPUSD(10Apr2018),0.0),10Apr2018)</v>
      </c>
      <c r="Y23" s="48" t="str">
        <f ca="1">"P"&amp;Y7&amp;"=Pay(Max("&amp;Y$20&amp;"-"&amp;$P$1&amp;"("&amp;$O23&amp;"),0.0),"&amp;$O23&amp;")"</f>
        <v>P10Apr2018112=Pay(Max(1.11912192574516-GBPUSD(10Apr2018),0.0),10Apr2018)</v>
      </c>
      <c r="Z23" s="54" t="str">
        <f ca="1">"P"&amp;Z7&amp;"=Pay(Max("&amp;Z$20&amp;"-"&amp;$P$1&amp;"("&amp;$O23&amp;"),0.0),"&amp;$O23&amp;")"</f>
        <v>P10Apr2018116=Pay(Max(1.16300992703579-GBPUSD(10Apr2018),0.0),10Apr2018)</v>
      </c>
    </row>
    <row r="24" spans="2:50">
      <c r="B24" s="15" t="s">
        <v>216</v>
      </c>
      <c r="C24" s="24" t="s">
        <v>99</v>
      </c>
      <c r="D24" s="12" t="e">
        <f>VolSurface_GBPUSD!C95</f>
        <v>#VALUE!</v>
      </c>
      <c r="M24" s="71" t="str">
        <f>M16</f>
        <v>9m</v>
      </c>
      <c r="N24" s="59">
        <f>_xll.qlCalendarAdvance("NullCalendar",$D$2,M24)</f>
        <v>43291</v>
      </c>
      <c r="O24" s="60" t="str">
        <f>TEXT(N24,"[$-900]TTMMMJJJ")</f>
        <v>10Jul2018</v>
      </c>
      <c r="P24" s="67" t="str">
        <f ca="1">"P"&amp;P8&amp;"=Pay(Max("&amp;P$20&amp;"-"&amp;$P$1&amp;"("&amp;$O24&amp;"),0.0),"&amp;$O24&amp;")"</f>
        <v>P10Jul2018083=Pay(Max(0.828070418768819-GBPUSD(10Jul2018),0.0),10Jul2018)</v>
      </c>
      <c r="Q24" s="48" t="str">
        <f ca="1">"P"&amp;Q8&amp;"=Pay(Max("&amp;Q$20&amp;"-"&amp;$P$1&amp;"("&amp;$O24&amp;"),0.0),"&amp;$O24&amp;")"</f>
        <v>P10Jul2018088=Pay(Max(0.876865626924888-GBPUSD(10Jul2018),0.0),10Jul2018)</v>
      </c>
      <c r="R24" s="48" t="str">
        <f ca="1">"P"&amp;R8&amp;"=Pay(Max("&amp;R$20&amp;"-"&amp;$P$1&amp;"("&amp;$O24&amp;"),0.0),"&amp;$O24&amp;")"</f>
        <v>P10Jul2018091=Pay(Max(0.908618887049361-GBPUSD(10Jul2018),0.0),10Jul2018)</v>
      </c>
      <c r="S24" s="48" t="str">
        <f ca="1">"P"&amp;S8&amp;"=Pay(Max("&amp;S$20&amp;"-"&amp;$P$1&amp;"("&amp;$O24&amp;"),0.0),"&amp;$O24&amp;")"</f>
        <v>P10Jul2018095=Pay(Max(0.945197189002431-GBPUSD(10Jul2018),0.0),10Jul2018)</v>
      </c>
      <c r="T24" s="48" t="str">
        <f ca="1">"P"&amp;T8&amp;"=Pay(Max("&amp;T$20&amp;"-"&amp;$P$1&amp;"("&amp;$O24&amp;"),0.0),"&amp;$O24&amp;")"</f>
        <v>P10Jul2018097=Pay(Max(0.971426708690247-GBPUSD(10Jul2018),0.0),10Jul2018)</v>
      </c>
      <c r="U24" s="48" t="str">
        <f ca="1">"P"&amp;U8&amp;"=Pay(Max("&amp;U$20&amp;"-"&amp;$P$1&amp;"("&amp;$O24&amp;"),0.0),"&amp;$O24&amp;")"</f>
        <v>P10Jul2018100=Pay(Max(1-GBPUSD(10Jul2018),0.0),10Jul2018)</v>
      </c>
      <c r="V24" s="48" t="str">
        <f ca="1">"P"&amp;V8&amp;"=Pay(Max("&amp;V$20&amp;"-"&amp;$P$1&amp;"("&amp;$O24&amp;"),0.0),"&amp;$O24&amp;")"</f>
        <v>P10Jul2018104=Pay(Max(1.03516560328058-GBPUSD(10Jul2018),0.0),10Jul2018)</v>
      </c>
      <c r="W24" s="48" t="str">
        <f ca="1">"P"&amp;W8&amp;"=Pay(Max("&amp;W$20&amp;"-"&amp;$P$1&amp;"("&amp;$O24&amp;"),0.0),"&amp;$O24&amp;")"</f>
        <v>P10Jul2018106=Pay(Max(1.05999246631975-GBPUSD(10Jul2018),0.0),10Jul2018)</v>
      </c>
      <c r="X24" s="48" t="str">
        <f ca="1">"P"&amp;X8&amp;"=Pay(Max("&amp;X$20&amp;"-"&amp;$P$1&amp;"("&amp;$O24&amp;"),0.0),"&amp;$O24&amp;")"</f>
        <v>P10Jul2018109=Pay(Max(1.09298105905855-GBPUSD(10Jul2018),0.0),10Jul2018)</v>
      </c>
      <c r="Y24" s="48" t="str">
        <f ca="1">"P"&amp;Y8&amp;"=Pay(Max("&amp;Y$20&amp;"-"&amp;$P$1&amp;"("&amp;$O24&amp;"),0.0),"&amp;$O24&amp;")"</f>
        <v>P10Jul2018112=Pay(Max(1.11912192574516-GBPUSD(10Jul2018),0.0),10Jul2018)</v>
      </c>
      <c r="Z24" s="54" t="str">
        <f ca="1">"P"&amp;Z8&amp;"=Pay(Max("&amp;Z$20&amp;"-"&amp;$P$1&amp;"("&amp;$O24&amp;"),0.0),"&amp;$O24&amp;")"</f>
        <v>P10Jul2018116=Pay(Max(1.16300992703579-GBPUSD(10Jul2018),0.0),10Jul2018)</v>
      </c>
    </row>
    <row r="25" spans="2:50">
      <c r="B25" s="15" t="s">
        <v>217</v>
      </c>
      <c r="C25" s="24" t="s">
        <v>140</v>
      </c>
      <c r="D25" s="12" t="e">
        <f>VolSurface_EURGBP!C95</f>
        <v>#NUM!</v>
      </c>
      <c r="E25" s="218"/>
      <c r="F25" s="218"/>
      <c r="G25" s="218"/>
      <c r="H25" s="218"/>
      <c r="L25" s="44"/>
      <c r="M25" s="72" t="str">
        <f>M17</f>
        <v>1y</v>
      </c>
      <c r="N25" s="61">
        <f>_xll.qlCalendarAdvance("NullCalendar",$D$2,M25)</f>
        <v>43383</v>
      </c>
      <c r="O25" s="62" t="str">
        <f>TEXT(N25,"[$-900]TTMMMJJJ")</f>
        <v>10Oct2018</v>
      </c>
      <c r="P25" s="68" t="str">
        <f ca="1">"P"&amp;P9&amp;"=Pay(Max("&amp;P$20&amp;"-"&amp;$P$1&amp;"("&amp;$O25&amp;"),0.0),"&amp;$O25&amp;")"</f>
        <v>P10Oct2018083=Pay(Max(0.828070418768819-GBPUSD(10Oct2018),0.0),10Oct2018)</v>
      </c>
      <c r="Q25" s="69" t="str">
        <f ca="1">"P"&amp;Q9&amp;"=Pay(Max("&amp;Q$20&amp;"-"&amp;$P$1&amp;"("&amp;$O25&amp;"),0.0),"&amp;$O25&amp;")"</f>
        <v>P10Oct2018088=Pay(Max(0.876865626924888-GBPUSD(10Oct2018),0.0),10Oct2018)</v>
      </c>
      <c r="R25" s="69" t="str">
        <f ca="1">"P"&amp;R9&amp;"=Pay(Max("&amp;R$20&amp;"-"&amp;$P$1&amp;"("&amp;$O25&amp;"),0.0),"&amp;$O25&amp;")"</f>
        <v>P10Oct2018091=Pay(Max(0.908618887049361-GBPUSD(10Oct2018),0.0),10Oct2018)</v>
      </c>
      <c r="S25" s="69" t="str">
        <f ca="1">"P"&amp;S9&amp;"=Pay(Max("&amp;S$20&amp;"-"&amp;$P$1&amp;"("&amp;$O25&amp;"),0.0),"&amp;$O25&amp;")"</f>
        <v>P10Oct2018095=Pay(Max(0.945197189002431-GBPUSD(10Oct2018),0.0),10Oct2018)</v>
      </c>
      <c r="T25" s="69" t="str">
        <f ca="1">"P"&amp;T9&amp;"=Pay(Max("&amp;T$20&amp;"-"&amp;$P$1&amp;"("&amp;$O25&amp;"),0.0),"&amp;$O25&amp;")"</f>
        <v>P10Oct2018097=Pay(Max(0.971426708690247-GBPUSD(10Oct2018),0.0),10Oct2018)</v>
      </c>
      <c r="U25" s="69" t="str">
        <f ca="1">"P"&amp;U9&amp;"=Pay(Max("&amp;U$20&amp;"-"&amp;$P$1&amp;"("&amp;$O25&amp;"),0.0),"&amp;$O25&amp;")"</f>
        <v>P10Oct2018100=Pay(Max(1-GBPUSD(10Oct2018),0.0),10Oct2018)</v>
      </c>
      <c r="V25" s="69" t="str">
        <f ca="1">"P"&amp;V9&amp;"=Pay(Max("&amp;V$20&amp;"-"&amp;$P$1&amp;"("&amp;$O25&amp;"),0.0),"&amp;$O25&amp;")"</f>
        <v>P10Oct2018104=Pay(Max(1.03516560328058-GBPUSD(10Oct2018),0.0),10Oct2018)</v>
      </c>
      <c r="W25" s="69" t="str">
        <f ca="1">"P"&amp;W9&amp;"=Pay(Max("&amp;W$20&amp;"-"&amp;$P$1&amp;"("&amp;$O25&amp;"),0.0),"&amp;$O25&amp;")"</f>
        <v>P10Oct2018106=Pay(Max(1.05999246631975-GBPUSD(10Oct2018),0.0),10Oct2018)</v>
      </c>
      <c r="X25" s="69" t="str">
        <f ca="1">"P"&amp;X9&amp;"=Pay(Max("&amp;X$20&amp;"-"&amp;$P$1&amp;"("&amp;$O25&amp;"),0.0),"&amp;$O25&amp;")"</f>
        <v>P10Oct2018109=Pay(Max(1.09298105905855-GBPUSD(10Oct2018),0.0),10Oct2018)</v>
      </c>
      <c r="Y25" s="69" t="str">
        <f ca="1">"P"&amp;Y9&amp;"=Pay(Max("&amp;Y$20&amp;"-"&amp;$P$1&amp;"("&amp;$O25&amp;"),0.0),"&amp;$O25&amp;")"</f>
        <v>P10Oct2018112=Pay(Max(1.11912192574516-GBPUSD(10Oct2018),0.0),10Oct2018)</v>
      </c>
      <c r="Z25" s="56" t="str">
        <f ca="1">"P"&amp;Z9&amp;"=Pay(Max("&amp;Z$20&amp;"-"&amp;$P$1&amp;"("&amp;$O25&amp;"),0.0),"&amp;$O25&amp;")"</f>
        <v>P10Oct2018116=Pay(Max(1.16300992703579-GBPUSD(10Oct2018),0.0),10Oct2018)</v>
      </c>
    </row>
    <row r="26" spans="2:50">
      <c r="E26" s="218"/>
      <c r="L26" s="44"/>
      <c r="P26" s="226" t="str">
        <f ca="1">_xll.ohRangeRetrieveError(P29)</f>
        <v/>
      </c>
      <c r="AB26" t="s">
        <v>98</v>
      </c>
      <c r="AN26" t="s">
        <v>99</v>
      </c>
    </row>
    <row r="27" spans="2:50">
      <c r="B27" s="242" t="s">
        <v>8</v>
      </c>
      <c r="C27" s="328"/>
      <c r="D27" s="330" t="e">
        <f>_xll.qlMultiAssetSLVModel(,D4,C23:C25,D23:D25,C13:H18)</f>
        <v>#NUM!</v>
      </c>
      <c r="L27" s="44"/>
      <c r="M27" s="1" t="s">
        <v>41</v>
      </c>
      <c r="N27" s="2"/>
      <c r="O27" s="47"/>
      <c r="P27" s="4" t="s">
        <v>31</v>
      </c>
      <c r="Q27" s="19"/>
      <c r="R27" s="19"/>
      <c r="S27" s="19"/>
      <c r="T27" s="19"/>
      <c r="U27" s="19"/>
      <c r="V27" s="19"/>
      <c r="W27" s="19"/>
      <c r="X27" s="19"/>
      <c r="Y27" s="19"/>
      <c r="Z27" s="40"/>
      <c r="AB27" t="s">
        <v>31</v>
      </c>
      <c r="AN27" t="s">
        <v>31</v>
      </c>
    </row>
    <row r="28" spans="2:50">
      <c r="L28" s="44"/>
      <c r="M28" s="49" t="s">
        <v>25</v>
      </c>
      <c r="N28" s="50" t="s">
        <v>30</v>
      </c>
      <c r="O28" s="50" t="s">
        <v>4</v>
      </c>
      <c r="P28" s="72">
        <f ca="1">P20</f>
        <v>0.82807041876881904</v>
      </c>
      <c r="Q28" s="73">
        <f ca="1">Q20</f>
        <v>0.87686562692488823</v>
      </c>
      <c r="R28" s="73">
        <f ca="1">R20</f>
        <v>0.90861888704936067</v>
      </c>
      <c r="S28" s="73">
        <f ca="1">S20</f>
        <v>0.94519718900243144</v>
      </c>
      <c r="T28" s="73">
        <f ca="1">T20</f>
        <v>0.97142670869024694</v>
      </c>
      <c r="U28" s="73">
        <f ca="1">U20</f>
        <v>1</v>
      </c>
      <c r="V28" s="73">
        <f ca="1">V20</f>
        <v>1.0351656032805781</v>
      </c>
      <c r="W28" s="73">
        <f ca="1">W20</f>
        <v>1.0599924663197497</v>
      </c>
      <c r="X28" s="73">
        <f ca="1">X20</f>
        <v>1.09298105905855</v>
      </c>
      <c r="Y28" s="73">
        <f ca="1">Y20</f>
        <v>1.1191219257451632</v>
      </c>
      <c r="Z28" s="62">
        <f ca="1">Z20</f>
        <v>1.1630099270357892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4"/>
      <c r="M29" s="70" t="str">
        <f>M21</f>
        <v>1m</v>
      </c>
      <c r="N29" s="57">
        <f>_xll.qlCalendarAdvance("NullCalendar",$D$2,M29)</f>
        <v>43049</v>
      </c>
      <c r="O29" s="58" t="str">
        <f>TEXT(N29,"[$-900]TTMMMJJJ")</f>
        <v>10Nov2017</v>
      </c>
      <c r="P29" s="319" t="e">
        <f ca="1">_xll.qlRealMCScriptNPV($K$22,$D$38,"C"&amp;P5,$D$39:$D$41)</f>
        <v>#VALUE!</v>
      </c>
      <c r="Q29" s="75" t="e">
        <f ca="1">_xll.qlRealMCScriptNPV($K$22,$D$38,"C"&amp;Q5,$D$39:$D$41)</f>
        <v>#VALUE!</v>
      </c>
      <c r="R29" s="75" t="e">
        <f ca="1">_xll.qlRealMCScriptNPV($K$22,$D$38,"C"&amp;R5,$D$39:$D$41)</f>
        <v>#VALUE!</v>
      </c>
      <c r="S29" s="75" t="e">
        <f ca="1">_xll.qlRealMCScriptNPV($K$22,$D$38,"C"&amp;S5,$D$39:$D$41)</f>
        <v>#VALUE!</v>
      </c>
      <c r="T29" s="75" t="e">
        <f ca="1">_xll.qlRealMCScriptNPV($K$22,$D$38,"C"&amp;T5,$D$39:$D$41)</f>
        <v>#VALUE!</v>
      </c>
      <c r="U29" s="75" t="e">
        <f ca="1">_xll.qlRealMCScriptNPV($K$22,$D$38,"C"&amp;U5,$D$39:$D$41)</f>
        <v>#VALUE!</v>
      </c>
      <c r="V29" s="75" t="e">
        <f ca="1">_xll.qlRealMCScriptNPV($K$22,$D$38,"C"&amp;V5,$D$39:$D$41)</f>
        <v>#VALUE!</v>
      </c>
      <c r="W29" s="75" t="e">
        <f ca="1">_xll.qlRealMCScriptNPV($K$22,$D$38,"C"&amp;W5,$D$39:$D$41)</f>
        <v>#VALUE!</v>
      </c>
      <c r="X29" s="75" t="e">
        <f ca="1">_xll.qlRealMCScriptNPV($K$22,$D$38,"C"&amp;X5,$D$39:$D$41)</f>
        <v>#VALUE!</v>
      </c>
      <c r="Y29" s="75" t="e">
        <f ca="1">_xll.qlRealMCScriptNPV($K$22,$D$38,"C"&amp;Y5,$D$39:$D$41)</f>
        <v>#VALUE!</v>
      </c>
      <c r="Z29" s="76" t="e">
        <f ca="1">_xll.qlRealMCScriptNPV($K$22,$D$38,"C"&amp;Z5,$D$39:$D$41)</f>
        <v>#VALUE!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19"/>
      <c r="D30" s="25" t="s">
        <v>21</v>
      </c>
      <c r="L30" s="44"/>
      <c r="M30" s="71" t="str">
        <f>M22</f>
        <v>3m</v>
      </c>
      <c r="N30" s="59">
        <f>_xll.qlCalendarAdvance("NullCalendar",$D$2,M30)</f>
        <v>43110</v>
      </c>
      <c r="O30" s="60" t="str">
        <f>TEXT(N30,"[$-900]TTMMMJJJ")</f>
        <v>10Jan2018</v>
      </c>
      <c r="P30" s="320" t="e">
        <f ca="1">_xll.qlRealMCScriptNPV($K$22,$D$38,"C"&amp;P6,$D$39:$D$41)</f>
        <v>#VALUE!</v>
      </c>
      <c r="Q30" s="78" t="e">
        <f ca="1">_xll.qlRealMCScriptNPV($K$22,$D$38,"C"&amp;Q6,$D$39:$D$41)</f>
        <v>#VALUE!</v>
      </c>
      <c r="R30" s="78" t="e">
        <f ca="1">_xll.qlRealMCScriptNPV($K$22,$D$38,"C"&amp;R6,$D$39:$D$41)</f>
        <v>#VALUE!</v>
      </c>
      <c r="S30" s="78" t="e">
        <f ca="1">_xll.qlRealMCScriptNPV($K$22,$D$38,"C"&amp;S6,$D$39:$D$41)</f>
        <v>#VALUE!</v>
      </c>
      <c r="T30" s="78" t="e">
        <f ca="1">_xll.qlRealMCScriptNPV($K$22,$D$38,"C"&amp;T6,$D$39:$D$41)</f>
        <v>#VALUE!</v>
      </c>
      <c r="U30" s="78" t="e">
        <f ca="1">_xll.qlRealMCScriptNPV($K$22,$D$38,"C"&amp;U6,$D$39:$D$41)</f>
        <v>#VALUE!</v>
      </c>
      <c r="V30" s="78" t="e">
        <f ca="1">_xll.qlRealMCScriptNPV($K$22,$D$38,"C"&amp;V6,$D$39:$D$41)</f>
        <v>#VALUE!</v>
      </c>
      <c r="W30" s="78" t="e">
        <f ca="1">_xll.qlRealMCScriptNPV($K$22,$D$38,"C"&amp;W6,$D$39:$D$41)</f>
        <v>#VALUE!</v>
      </c>
      <c r="X30" s="78" t="e">
        <f ca="1">_xll.qlRealMCScriptNPV($K$22,$D$38,"C"&amp;X6,$D$39:$D$41)</f>
        <v>#VALUE!</v>
      </c>
      <c r="Y30" s="78" t="e">
        <f ca="1">_xll.qlRealMCScriptNPV($K$22,$D$38,"C"&amp;Y6,$D$39:$D$41)</f>
        <v>#VALUE!</v>
      </c>
      <c r="Z30" s="79" t="e">
        <f ca="1">_xll.qlRealMCScriptNPV($K$22,$D$38,"C"&amp;Z6,$D$39:$D$41)</f>
        <v>#VALUE!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26"/>
      <c r="D31" s="27" t="s">
        <v>90</v>
      </c>
      <c r="L31" s="44"/>
      <c r="M31" s="71" t="str">
        <f>M23</f>
        <v>6m</v>
      </c>
      <c r="N31" s="59">
        <f>_xll.qlCalendarAdvance("NullCalendar",$D$2,M31)</f>
        <v>43200</v>
      </c>
      <c r="O31" s="60" t="str">
        <f>TEXT(N31,"[$-900]TTMMMJJJ")</f>
        <v>10Apr2018</v>
      </c>
      <c r="P31" s="320" t="e">
        <f ca="1">_xll.qlRealMCScriptNPV($K$22,$D$38,"C"&amp;P7,$D$39:$D$41)</f>
        <v>#VALUE!</v>
      </c>
      <c r="Q31" s="78" t="e">
        <f ca="1">_xll.qlRealMCScriptNPV($K$22,$D$38,"C"&amp;Q7,$D$39:$D$41)</f>
        <v>#VALUE!</v>
      </c>
      <c r="R31" s="78" t="e">
        <f ca="1">_xll.qlRealMCScriptNPV($K$22,$D$38,"C"&amp;R7,$D$39:$D$41)</f>
        <v>#VALUE!</v>
      </c>
      <c r="S31" s="78" t="e">
        <f ca="1">_xll.qlRealMCScriptNPV($K$22,$D$38,"C"&amp;S7,$D$39:$D$41)</f>
        <v>#VALUE!</v>
      </c>
      <c r="T31" s="78" t="e">
        <f ca="1">_xll.qlRealMCScriptNPV($K$22,$D$38,"C"&amp;T7,$D$39:$D$41)</f>
        <v>#VALUE!</v>
      </c>
      <c r="U31" s="78" t="e">
        <f ca="1">_xll.qlRealMCScriptNPV($K$22,$D$38,"C"&amp;U7,$D$39:$D$41)</f>
        <v>#VALUE!</v>
      </c>
      <c r="V31" s="78" t="e">
        <f ca="1">_xll.qlRealMCScriptNPV($K$22,$D$38,"C"&amp;V7,$D$39:$D$41)</f>
        <v>#VALUE!</v>
      </c>
      <c r="W31" s="78" t="e">
        <f ca="1">_xll.qlRealMCScriptNPV($K$22,$D$38,"C"&amp;W7,$D$39:$D$41)</f>
        <v>#VALUE!</v>
      </c>
      <c r="X31" s="78" t="e">
        <f ca="1">_xll.qlRealMCScriptNPV($K$22,$D$38,"C"&amp;X7,$D$39:$D$41)</f>
        <v>#VALUE!</v>
      </c>
      <c r="Y31" s="78" t="e">
        <f ca="1">_xll.qlRealMCScriptNPV($K$22,$D$38,"C"&amp;Y7,$D$39:$D$41)</f>
        <v>#VALUE!</v>
      </c>
      <c r="Z31" s="79" t="e">
        <f ca="1">_xll.qlRealMCScriptNPV($K$22,$D$38,"C"&amp;Z7,$D$39:$D$41)</f>
        <v>#VALUE!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26"/>
      <c r="D32" s="9" t="str">
        <f>_xll.qlSchedule(,D2,D30,D31)</f>
        <v>obj_00665#0001</v>
      </c>
      <c r="L32" s="44"/>
      <c r="M32" s="71" t="str">
        <f>M24</f>
        <v>9m</v>
      </c>
      <c r="N32" s="59">
        <f>_xll.qlCalendarAdvance("NullCalendar",$D$2,M32)</f>
        <v>43291</v>
      </c>
      <c r="O32" s="60" t="str">
        <f>TEXT(N32,"[$-900]TTMMMJJJ")</f>
        <v>10Jul2018</v>
      </c>
      <c r="P32" s="320" t="e">
        <f ca="1">_xll.qlRealMCScriptNPV($K$22,$D$38,"C"&amp;P8,$D$39:$D$41)</f>
        <v>#VALUE!</v>
      </c>
      <c r="Q32" s="78" t="e">
        <f ca="1">_xll.qlRealMCScriptNPV($K$22,$D$38,"C"&amp;Q8,$D$39:$D$41)</f>
        <v>#VALUE!</v>
      </c>
      <c r="R32" s="78" t="e">
        <f ca="1">_xll.qlRealMCScriptNPV($K$22,$D$38,"C"&amp;R8,$D$39:$D$41)</f>
        <v>#VALUE!</v>
      </c>
      <c r="S32" s="78" t="e">
        <f ca="1">_xll.qlRealMCScriptNPV($K$22,$D$38,"C"&amp;S8,$D$39:$D$41)</f>
        <v>#VALUE!</v>
      </c>
      <c r="T32" s="78" t="e">
        <f ca="1">_xll.qlRealMCScriptNPV($K$22,$D$38,"C"&amp;T8,$D$39:$D$41)</f>
        <v>#VALUE!</v>
      </c>
      <c r="U32" s="78" t="e">
        <f ca="1">_xll.qlRealMCScriptNPV($K$22,$D$38,"C"&amp;U8,$D$39:$D$41)</f>
        <v>#VALUE!</v>
      </c>
      <c r="V32" s="78" t="e">
        <f ca="1">_xll.qlRealMCScriptNPV($K$22,$D$38,"C"&amp;V8,$D$39:$D$41)</f>
        <v>#VALUE!</v>
      </c>
      <c r="W32" s="78" t="e">
        <f ca="1">_xll.qlRealMCScriptNPV($K$22,$D$38,"C"&amp;W8,$D$39:$D$41)</f>
        <v>#VALUE!</v>
      </c>
      <c r="X32" s="78" t="e">
        <f ca="1">_xll.qlRealMCScriptNPV($K$22,$D$38,"C"&amp;X8,$D$39:$D$41)</f>
        <v>#VALUE!</v>
      </c>
      <c r="Y32" s="78" t="e">
        <f ca="1">_xll.qlRealMCScriptNPV($K$22,$D$38,"C"&amp;Y8,$D$39:$D$41)</f>
        <v>#VALUE!</v>
      </c>
      <c r="Z32" s="79" t="e">
        <f ca="1">_xll.qlRealMCScriptNPV($K$22,$D$38,"C"&amp;Z8,$D$39:$D$41)</f>
        <v>#VALUE!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26"/>
      <c r="D33" s="28">
        <v>40000</v>
      </c>
      <c r="E33" s="219"/>
      <c r="F33" s="219"/>
      <c r="G33" s="219"/>
      <c r="H33" s="219"/>
      <c r="L33" s="44"/>
      <c r="M33" s="72" t="str">
        <f>M25</f>
        <v>1y</v>
      </c>
      <c r="N33" s="61">
        <f>_xll.qlCalendarAdvance("NullCalendar",$D$2,M33)</f>
        <v>43383</v>
      </c>
      <c r="O33" s="62" t="str">
        <f>TEXT(N33,"[$-900]TTMMMJJJ")</f>
        <v>10Oct2018</v>
      </c>
      <c r="P33" s="321" t="e">
        <f ca="1">_xll.qlRealMCScriptNPV($K$22,$D$38,"C"&amp;P9,$D$39:$D$41)</f>
        <v>#VALUE!</v>
      </c>
      <c r="Q33" s="81" t="e">
        <f ca="1">_xll.qlRealMCScriptNPV($K$22,$D$38,"C"&amp;Q9,$D$39:$D$41)</f>
        <v>#VALUE!</v>
      </c>
      <c r="R33" s="81" t="e">
        <f ca="1">_xll.qlRealMCScriptNPV($K$22,$D$38,"C"&amp;R9,$D$39:$D$41)</f>
        <v>#VALUE!</v>
      </c>
      <c r="S33" s="81" t="e">
        <f ca="1">_xll.qlRealMCScriptNPV($K$22,$D$38,"C"&amp;S9,$D$39:$D$41)</f>
        <v>#VALUE!</v>
      </c>
      <c r="T33" s="81" t="e">
        <f ca="1">_xll.qlRealMCScriptNPV($K$22,$D$38,"C"&amp;T9,$D$39:$D$41)</f>
        <v>#VALUE!</v>
      </c>
      <c r="U33" s="81" t="e">
        <f ca="1">_xll.qlRealMCScriptNPV($K$22,$D$38,"C"&amp;U9,$D$39:$D$41)</f>
        <v>#VALUE!</v>
      </c>
      <c r="V33" s="81" t="e">
        <f ca="1">_xll.qlRealMCScriptNPV($K$22,$D$38,"C"&amp;V9,$D$39:$D$41)</f>
        <v>#VALUE!</v>
      </c>
      <c r="W33" s="81" t="e">
        <f ca="1">_xll.qlRealMCScriptNPV($K$22,$D$38,"C"&amp;W9,$D$39:$D$41)</f>
        <v>#VALUE!</v>
      </c>
      <c r="X33" s="81" t="e">
        <f ca="1">_xll.qlRealMCScriptNPV($K$22,$D$38,"C"&amp;X9,$D$39:$D$41)</f>
        <v>#VALUE!</v>
      </c>
      <c r="Y33" s="81" t="e">
        <f ca="1">_xll.qlRealMCScriptNPV($K$22,$D$38,"C"&amp;Y9,$D$39:$D$41)</f>
        <v>#VALUE!</v>
      </c>
      <c r="Z33" s="82" t="e">
        <f ca="1">_xll.qlRealMCScriptNPV($K$22,$D$38,"C"&amp;Z9,$D$39:$D$41)</f>
        <v>#VALUE!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26"/>
      <c r="D34" s="28">
        <v>1</v>
      </c>
      <c r="E34" s="156"/>
      <c r="F34" s="156"/>
      <c r="G34" s="156"/>
      <c r="H34" s="156"/>
    </row>
    <row r="35" spans="2:50">
      <c r="B35" s="7" t="s">
        <v>14</v>
      </c>
      <c r="C35" s="26"/>
      <c r="D35" s="27" t="b">
        <v>1</v>
      </c>
      <c r="E35" s="220"/>
      <c r="F35" s="220"/>
      <c r="G35" s="220"/>
      <c r="H35" s="220"/>
      <c r="M35" s="1" t="s">
        <v>42</v>
      </c>
      <c r="N35" s="2"/>
      <c r="O35" s="47"/>
      <c r="P35" s="4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40"/>
      <c r="AB35" t="s">
        <v>31</v>
      </c>
      <c r="AN35" t="s">
        <v>31</v>
      </c>
    </row>
    <row r="36" spans="2:50">
      <c r="B36" s="7" t="s">
        <v>15</v>
      </c>
      <c r="C36" s="26"/>
      <c r="D36" s="27" t="b">
        <v>1</v>
      </c>
      <c r="E36" s="221" t="str">
        <f>_xll.ohRangeRetrieveError(D39)</f>
        <v/>
      </c>
      <c r="F36" s="221"/>
      <c r="G36" s="221"/>
      <c r="H36" s="221"/>
      <c r="M36" s="49" t="s">
        <v>25</v>
      </c>
      <c r="N36" s="50" t="s">
        <v>30</v>
      </c>
      <c r="O36" s="50" t="s">
        <v>4</v>
      </c>
      <c r="P36" s="72">
        <f ca="1">P28</f>
        <v>0.82807041876881904</v>
      </c>
      <c r="Q36" s="73">
        <f ca="1">Q28</f>
        <v>0.87686562692488823</v>
      </c>
      <c r="R36" s="73">
        <f ca="1">R28</f>
        <v>0.90861888704936067</v>
      </c>
      <c r="S36" s="73">
        <f ca="1">S28</f>
        <v>0.94519718900243144</v>
      </c>
      <c r="T36" s="73">
        <f ca="1">T28</f>
        <v>0.97142670869024694</v>
      </c>
      <c r="U36" s="73">
        <f ca="1">U28</f>
        <v>1</v>
      </c>
      <c r="V36" s="73">
        <f ca="1">V28</f>
        <v>1.0351656032805781</v>
      </c>
      <c r="W36" s="73">
        <f ca="1">W28</f>
        <v>1.0599924663197497</v>
      </c>
      <c r="X36" s="73">
        <f ca="1">X28</f>
        <v>1.09298105905855</v>
      </c>
      <c r="Y36" s="73">
        <f ca="1">Y28</f>
        <v>1.1191219257451632</v>
      </c>
      <c r="Z36" s="62">
        <f ca="1">Z28</f>
        <v>1.1630099270357892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26"/>
      <c r="D37" s="27" t="b">
        <v>0</v>
      </c>
      <c r="M37" s="70" t="str">
        <f>M29</f>
        <v>1m</v>
      </c>
      <c r="N37" s="57">
        <f>_xll.qlCalendarAdvance("NullCalendar",$D$2,M37)</f>
        <v>43049</v>
      </c>
      <c r="O37" s="58" t="str">
        <f>TEXT(N37,"[$-900]TTMMMJJJ")</f>
        <v>10Nov2017</v>
      </c>
      <c r="P37" s="74" t="e">
        <f ca="1">_xll.qlRealMCScriptNPV($K$23,$D$38,"P"&amp;P5,$D$39:$D$41)</f>
        <v>#VALUE!</v>
      </c>
      <c r="Q37" s="75" t="e">
        <f ca="1">_xll.qlRealMCScriptNPV($K$23,$D$38,"P"&amp;Q5,$D$39:$D$41)</f>
        <v>#VALUE!</v>
      </c>
      <c r="R37" s="75" t="e">
        <f ca="1">_xll.qlRealMCScriptNPV($K$23,$D$38,"P"&amp;R5,$D$39:$D$41)</f>
        <v>#VALUE!</v>
      </c>
      <c r="S37" s="75" t="e">
        <f ca="1">_xll.qlRealMCScriptNPV($K$23,$D$38,"P"&amp;S5,$D$39:$D$41)</f>
        <v>#VALUE!</v>
      </c>
      <c r="T37" s="75" t="e">
        <f ca="1">_xll.qlRealMCScriptNPV($K$23,$D$38,"P"&amp;T5,$D$39:$D$41)</f>
        <v>#VALUE!</v>
      </c>
      <c r="U37" s="75" t="e">
        <f ca="1">_xll.qlRealMCScriptNPV($K$23,$D$38,"P"&amp;U5,$D$39:$D$41)</f>
        <v>#VALUE!</v>
      </c>
      <c r="V37" s="75" t="e">
        <f ca="1">_xll.qlRealMCScriptNPV($K$23,$D$38,"P"&amp;V5,$D$39:$D$41)</f>
        <v>#VALUE!</v>
      </c>
      <c r="W37" s="75" t="e">
        <f ca="1">_xll.qlRealMCScriptNPV($K$23,$D$38,"P"&amp;W5,$D$39:$D$41)</f>
        <v>#VALUE!</v>
      </c>
      <c r="X37" s="75" t="e">
        <f ca="1">_xll.qlRealMCScriptNPV($K$23,$D$38,"P"&amp;X5,$D$39:$D$41)</f>
        <v>#VALUE!</v>
      </c>
      <c r="Y37" s="75" t="e">
        <f ca="1">_xll.qlRealMCScriptNPV($K$23,$D$38,"P"&amp;Y5,$D$39:$D$41)</f>
        <v>#VALUE!</v>
      </c>
      <c r="Z37" s="76" t="e">
        <f ca="1">_xll.qlRealMCScriptNPV($K$23,$D$38,"P"&amp;Z5,$D$39:$D$41)</f>
        <v>#VALUE!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1"/>
      <c r="D38" s="213" t="e">
        <f>_xll.qlRealMCSimulation(,D27,B43:B100,B43:B100,D33,D34,D35,D36,D37)</f>
        <v>#VALUE!</v>
      </c>
      <c r="M38" s="71" t="str">
        <f>M30</f>
        <v>3m</v>
      </c>
      <c r="N38" s="59">
        <f>_xll.qlCalendarAdvance("NullCalendar",$D$2,M38)</f>
        <v>43110</v>
      </c>
      <c r="O38" s="60" t="str">
        <f>TEXT(N38,"[$-900]TTMMMJJJ")</f>
        <v>10Jan2018</v>
      </c>
      <c r="P38" s="77" t="e">
        <f ca="1">_xll.qlRealMCScriptNPV($K$23,$D$38,"P"&amp;P6,$D$39:$D$41)</f>
        <v>#VALUE!</v>
      </c>
      <c r="Q38" s="78" t="e">
        <f ca="1">_xll.qlRealMCScriptNPV($K$23,$D$38,"P"&amp;Q6,$D$39:$D$41)</f>
        <v>#VALUE!</v>
      </c>
      <c r="R38" s="78" t="e">
        <f ca="1">_xll.qlRealMCScriptNPV($K$23,$D$38,"P"&amp;R6,$D$39:$D$41)</f>
        <v>#VALUE!</v>
      </c>
      <c r="S38" s="78" t="e">
        <f ca="1">_xll.qlRealMCScriptNPV($K$23,$D$38,"P"&amp;S6,$D$39:$D$41)</f>
        <v>#VALUE!</v>
      </c>
      <c r="T38" s="78" t="e">
        <f ca="1">_xll.qlRealMCScriptNPV($K$23,$D$38,"P"&amp;T6,$D$39:$D$41)</f>
        <v>#VALUE!</v>
      </c>
      <c r="U38" s="78" t="e">
        <f ca="1">_xll.qlRealMCScriptNPV($K$23,$D$38,"P"&amp;U6,$D$39:$D$41)</f>
        <v>#VALUE!</v>
      </c>
      <c r="V38" s="78" t="e">
        <f ca="1">_xll.qlRealMCScriptNPV($K$23,$D$38,"P"&amp;V6,$D$39:$D$41)</f>
        <v>#VALUE!</v>
      </c>
      <c r="W38" s="78" t="e">
        <f ca="1">_xll.qlRealMCScriptNPV($K$23,$D$38,"P"&amp;W6,$D$39:$D$41)</f>
        <v>#VALUE!</v>
      </c>
      <c r="X38" s="78" t="e">
        <f ca="1">_xll.qlRealMCScriptNPV($K$23,$D$38,"P"&amp;X6,$D$39:$D$41)</f>
        <v>#VALUE!</v>
      </c>
      <c r="Y38" s="78" t="e">
        <f ca="1">_xll.qlRealMCScriptNPV($K$23,$D$38,"P"&amp;Y6,$D$39:$D$41)</f>
        <v>#VALUE!</v>
      </c>
      <c r="Z38" s="79" t="e">
        <f ca="1">_xll.qlRealMCScriptNPV($K$23,$D$38,"P"&amp;Z6,$D$39:$D$41)</f>
        <v>#VALUE!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19"/>
      <c r="D39" s="229" t="s">
        <v>218</v>
      </c>
      <c r="E39" s="18"/>
      <c r="F39" s="18"/>
      <c r="G39" s="18"/>
      <c r="H39" s="18"/>
      <c r="M39" s="71" t="str">
        <f>M31</f>
        <v>6m</v>
      </c>
      <c r="N39" s="59">
        <f>_xll.qlCalendarAdvance("NullCalendar",$D$2,M39)</f>
        <v>43200</v>
      </c>
      <c r="O39" s="60" t="str">
        <f>TEXT(N39,"[$-900]TTMMMJJJ")</f>
        <v>10Apr2018</v>
      </c>
      <c r="P39" s="77" t="e">
        <f ca="1">_xll.qlRealMCScriptNPV($K$23,$D$38,"P"&amp;P7,$D$39:$D$41)</f>
        <v>#VALUE!</v>
      </c>
      <c r="Q39" s="78" t="e">
        <f ca="1">_xll.qlRealMCScriptNPV($K$23,$D$38,"P"&amp;Q7,$D$39:$D$41)</f>
        <v>#VALUE!</v>
      </c>
      <c r="R39" s="78" t="e">
        <f ca="1">_xll.qlRealMCScriptNPV($K$23,$D$38,"P"&amp;R7,$D$39:$D$41)</f>
        <v>#VALUE!</v>
      </c>
      <c r="S39" s="78" t="e">
        <f ca="1">_xll.qlRealMCScriptNPV($K$23,$D$38,"P"&amp;S7,$D$39:$D$41)</f>
        <v>#VALUE!</v>
      </c>
      <c r="T39" s="78" t="e">
        <f ca="1">_xll.qlRealMCScriptNPV($K$23,$D$38,"P"&amp;T7,$D$39:$D$41)</f>
        <v>#VALUE!</v>
      </c>
      <c r="U39" s="78" t="e">
        <f ca="1">_xll.qlRealMCScriptNPV($K$23,$D$38,"P"&amp;U7,$D$39:$D$41)</f>
        <v>#VALUE!</v>
      </c>
      <c r="V39" s="78" t="e">
        <f ca="1">_xll.qlRealMCScriptNPV($K$23,$D$38,"P"&amp;V7,$D$39:$D$41)</f>
        <v>#VALUE!</v>
      </c>
      <c r="W39" s="78" t="e">
        <f ca="1">_xll.qlRealMCScriptNPV($K$23,$D$38,"P"&amp;W7,$D$39:$D$41)</f>
        <v>#VALUE!</v>
      </c>
      <c r="X39" s="78" t="e">
        <f ca="1">_xll.qlRealMCScriptNPV($K$23,$D$38,"P"&amp;X7,$D$39:$D$41)</f>
        <v>#VALUE!</v>
      </c>
      <c r="Y39" s="78" t="e">
        <f ca="1">_xll.qlRealMCScriptNPV($K$23,$D$38,"P"&amp;Y7,$D$39:$D$41)</f>
        <v>#VALUE!</v>
      </c>
      <c r="Z39" s="79" t="e">
        <f ca="1">_xll.qlRealMCScriptNPV($K$23,$D$38,"P"&amp;Z7,$D$39:$D$41)</f>
        <v>#VALUE!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29" t="s">
        <v>19</v>
      </c>
      <c r="C40" s="26"/>
      <c r="D40" s="30" t="b">
        <v>1</v>
      </c>
      <c r="E40" s="18"/>
      <c r="F40" s="18"/>
      <c r="G40" s="18"/>
      <c r="H40" s="18"/>
      <c r="M40" s="71" t="str">
        <f>M32</f>
        <v>9m</v>
      </c>
      <c r="N40" s="59">
        <f>_xll.qlCalendarAdvance("NullCalendar",$D$2,M40)</f>
        <v>43291</v>
      </c>
      <c r="O40" s="60" t="str">
        <f>TEXT(N40,"[$-900]TTMMMJJJ")</f>
        <v>10Jul2018</v>
      </c>
      <c r="P40" s="77" t="e">
        <f ca="1">_xll.qlRealMCScriptNPV($K$23,$D$38,"P"&amp;P8,$D$39:$D$41)</f>
        <v>#VALUE!</v>
      </c>
      <c r="Q40" s="78" t="e">
        <f ca="1">_xll.qlRealMCScriptNPV($K$23,$D$38,"P"&amp;Q8,$D$39:$D$41)</f>
        <v>#VALUE!</v>
      </c>
      <c r="R40" s="78" t="e">
        <f ca="1">_xll.qlRealMCScriptNPV($K$23,$D$38,"P"&amp;R8,$D$39:$D$41)</f>
        <v>#VALUE!</v>
      </c>
      <c r="S40" s="78" t="e">
        <f ca="1">_xll.qlRealMCScriptNPV($K$23,$D$38,"P"&amp;S8,$D$39:$D$41)</f>
        <v>#VALUE!</v>
      </c>
      <c r="T40" s="78" t="e">
        <f ca="1">_xll.qlRealMCScriptNPV($K$23,$D$38,"P"&amp;T8,$D$39:$D$41)</f>
        <v>#VALUE!</v>
      </c>
      <c r="U40" s="78" t="e">
        <f ca="1">_xll.qlRealMCScriptNPV($K$23,$D$38,"P"&amp;U8,$D$39:$D$41)</f>
        <v>#VALUE!</v>
      </c>
      <c r="V40" s="78" t="e">
        <f ca="1">_xll.qlRealMCScriptNPV($K$23,$D$38,"P"&amp;V8,$D$39:$D$41)</f>
        <v>#VALUE!</v>
      </c>
      <c r="W40" s="78" t="e">
        <f ca="1">_xll.qlRealMCScriptNPV($K$23,$D$38,"P"&amp;W8,$D$39:$D$41)</f>
        <v>#VALUE!</v>
      </c>
      <c r="X40" s="78" t="e">
        <f ca="1">_xll.qlRealMCScriptNPV($K$23,$D$38,"P"&amp;X8,$D$39:$D$41)</f>
        <v>#VALUE!</v>
      </c>
      <c r="Y40" s="78" t="e">
        <f ca="1">_xll.qlRealMCScriptNPV($K$23,$D$38,"P"&amp;Y8,$D$39:$D$41)</f>
        <v>#VALUE!</v>
      </c>
      <c r="Z40" s="79" t="e">
        <f ca="1">_xll.qlRealMCScriptNPV($K$23,$D$38,"P"&amp;Z8,$D$39:$D$41)</f>
        <v>#VALUE!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1"/>
      <c r="D41" s="31" t="e">
        <f>IF(D40,_xll.qlRealMCSimulationCalcAssetAdjuster(D38,B43:B100,C23:C25,D39),"[DISABLED]")</f>
        <v>#VALUE!</v>
      </c>
      <c r="E41" s="18"/>
      <c r="F41" s="18"/>
      <c r="G41" s="18"/>
      <c r="H41" s="18"/>
      <c r="M41" s="72" t="str">
        <f>M33</f>
        <v>1y</v>
      </c>
      <c r="N41" s="61">
        <f>_xll.qlCalendarAdvance("NullCalendar",$D$2,M41)</f>
        <v>43383</v>
      </c>
      <c r="O41" s="62" t="str">
        <f>TEXT(N41,"[$-900]TTMMMJJJ")</f>
        <v>10Oct2018</v>
      </c>
      <c r="P41" s="80" t="e">
        <f ca="1">_xll.qlRealMCScriptNPV($K$23,$D$38,"P"&amp;P9,$D$39:$D$41)</f>
        <v>#VALUE!</v>
      </c>
      <c r="Q41" s="81" t="e">
        <f ca="1">_xll.qlRealMCScriptNPV($K$23,$D$38,"P"&amp;Q9,$D$39:$D$41)</f>
        <v>#VALUE!</v>
      </c>
      <c r="R41" s="81" t="e">
        <f ca="1">_xll.qlRealMCScriptNPV($K$23,$D$38,"P"&amp;R9,$D$39:$D$41)</f>
        <v>#VALUE!</v>
      </c>
      <c r="S41" s="81" t="e">
        <f ca="1">_xll.qlRealMCScriptNPV($K$23,$D$38,"P"&amp;S9,$D$39:$D$41)</f>
        <v>#VALUE!</v>
      </c>
      <c r="T41" s="81" t="e">
        <f ca="1">_xll.qlRealMCScriptNPV($K$23,$D$38,"P"&amp;T9,$D$39:$D$41)</f>
        <v>#VALUE!</v>
      </c>
      <c r="U41" s="81" t="e">
        <f ca="1">_xll.qlRealMCScriptNPV($K$23,$D$38,"P"&amp;U9,$D$39:$D$41)</f>
        <v>#VALUE!</v>
      </c>
      <c r="V41" s="81" t="e">
        <f ca="1">_xll.qlRealMCScriptNPV($K$23,$D$38,"P"&amp;V9,$D$39:$D$41)</f>
        <v>#VALUE!</v>
      </c>
      <c r="W41" s="81" t="e">
        <f ca="1">_xll.qlRealMCScriptNPV($K$23,$D$38,"P"&amp;W9,$D$39:$D$41)</f>
        <v>#VALUE!</v>
      </c>
      <c r="X41" s="81" t="e">
        <f ca="1">_xll.qlRealMCScriptNPV($K$23,$D$38,"P"&amp;X9,$D$39:$D$41)</f>
        <v>#VALUE!</v>
      </c>
      <c r="Y41" s="81" t="e">
        <f ca="1">_xll.qlRealMCScriptNPV($K$23,$D$38,"P"&amp;Y9,$D$39:$D$41)</f>
        <v>#VALUE!</v>
      </c>
      <c r="Z41" s="82" t="e">
        <f ca="1">_xll.qlRealMCScriptNPV($K$23,$D$38,"P"&amp;Z9,$D$39:$D$41)</f>
        <v>#VALUE!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18"/>
      <c r="F42" s="18"/>
      <c r="G42" s="18"/>
      <c r="H42" s="18"/>
    </row>
    <row r="43" spans="2:50">
      <c r="B43">
        <f t="array" ref="B43:B271">(_xll.qlScheduleDates(D32)-D2)/365</f>
        <v>0</v>
      </c>
      <c r="E43" s="18"/>
      <c r="F43" s="18"/>
      <c r="G43" s="18"/>
      <c r="H43" s="18"/>
      <c r="M43" s="1" t="s">
        <v>39</v>
      </c>
      <c r="N43" s="2"/>
      <c r="O43" s="47"/>
      <c r="P43" s="4" t="s">
        <v>31</v>
      </c>
      <c r="Q43" s="19"/>
      <c r="R43" s="19"/>
      <c r="S43" s="19"/>
      <c r="T43" s="19"/>
      <c r="U43" s="19"/>
      <c r="V43" s="19"/>
      <c r="W43" s="19"/>
      <c r="X43" s="19"/>
      <c r="Y43" s="19"/>
      <c r="Z43" s="40"/>
      <c r="AB43" t="s">
        <v>31</v>
      </c>
      <c r="AN43" t="s">
        <v>31</v>
      </c>
    </row>
    <row r="44" spans="2:50">
      <c r="B44">
        <v>1.0958904109589041E-2</v>
      </c>
      <c r="D44" s="18"/>
      <c r="E44" s="18"/>
      <c r="F44" s="18"/>
      <c r="G44" s="18"/>
      <c r="H44" s="18"/>
      <c r="M44" s="49" t="s">
        <v>25</v>
      </c>
      <c r="N44" s="50" t="s">
        <v>30</v>
      </c>
      <c r="O44" s="50" t="s">
        <v>4</v>
      </c>
      <c r="P44" s="72">
        <f ca="1">P36</f>
        <v>0.82807041876881904</v>
      </c>
      <c r="Q44" s="73">
        <f ca="1">Q36</f>
        <v>0.87686562692488823</v>
      </c>
      <c r="R44" s="73">
        <f ca="1">R36</f>
        <v>0.90861888704936067</v>
      </c>
      <c r="S44" s="73">
        <f ca="1">S36</f>
        <v>0.94519718900243144</v>
      </c>
      <c r="T44" s="73">
        <f ca="1">T36</f>
        <v>0.97142670869024694</v>
      </c>
      <c r="U44" s="73">
        <f ca="1">U36</f>
        <v>1</v>
      </c>
      <c r="V44" s="73">
        <f ca="1">V36</f>
        <v>1.0351656032805781</v>
      </c>
      <c r="W44" s="73">
        <f ca="1">W36</f>
        <v>1.0599924663197497</v>
      </c>
      <c r="X44" s="73">
        <f ca="1">X36</f>
        <v>1.09298105905855</v>
      </c>
      <c r="Y44" s="73">
        <f ca="1">Y36</f>
        <v>1.1191219257451632</v>
      </c>
      <c r="Z44" s="62">
        <f ca="1">Z36</f>
        <v>1.1630099270357892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v>3.0136986301369864E-2</v>
      </c>
      <c r="D45" s="18"/>
      <c r="E45" s="18"/>
      <c r="F45" s="18"/>
      <c r="G45" s="18"/>
      <c r="H45" s="18"/>
      <c r="M45" s="70" t="str">
        <f>M37</f>
        <v>1m</v>
      </c>
      <c r="N45" s="57">
        <f>_xll.qlCalendarAdvance("NullCalendar",$D$2,M45)</f>
        <v>43049</v>
      </c>
      <c r="O45" s="58" t="str">
        <f>TEXT(N45,"[$-900]TTMMMJJJ")</f>
        <v>10Nov2017</v>
      </c>
      <c r="P45" s="83" t="e">
        <f ca="1">_xll.qlBlackFormulaImpliedStdDev("Call",P$44,$D$20,P29)/SQRT(($N45-$D$2)/365)</f>
        <v>#VALUE!</v>
      </c>
      <c r="Q45" s="84" t="e">
        <f ca="1">_xll.qlBlackFormulaImpliedStdDev("Call",Q$44,$D$20,Q29)/SQRT(($N45-$D$2)/365)</f>
        <v>#VALUE!</v>
      </c>
      <c r="R45" s="84" t="e">
        <f ca="1">_xll.qlBlackFormulaImpliedStdDev("Call",R$44,$D$20,R29)/SQRT(($N45-$D$2)/365)</f>
        <v>#VALUE!</v>
      </c>
      <c r="S45" s="84" t="e">
        <f ca="1">_xll.qlBlackFormulaImpliedStdDev("Call",S$44,$D$20,S29)/SQRT(($N45-$D$2)/365)</f>
        <v>#VALUE!</v>
      </c>
      <c r="T45" s="84" t="e">
        <f ca="1">_xll.qlBlackFormulaImpliedStdDev("Call",T$44,$D$20,T29)/SQRT(($N45-$D$2)/365)</f>
        <v>#VALUE!</v>
      </c>
      <c r="U45" s="84" t="e">
        <f ca="1">_xll.qlBlackFormulaImpliedStdDev("Call",U$44,$D$20,U29)/SQRT(($N45-$D$2)/365)</f>
        <v>#VALUE!</v>
      </c>
      <c r="V45" s="84" t="e">
        <f ca="1">_xll.qlBlackFormulaImpliedStdDev("Call",V$44,$D$20,V29)/SQRT(($N45-$D$2)/365)</f>
        <v>#VALUE!</v>
      </c>
      <c r="W45" s="84" t="e">
        <f ca="1">_xll.qlBlackFormulaImpliedStdDev("Call",W$44,$D$20,W29)/SQRT(($N45-$D$2)/365)</f>
        <v>#VALUE!</v>
      </c>
      <c r="X45" s="84" t="e">
        <f ca="1">_xll.qlBlackFormulaImpliedStdDev("Call",X$44,$D$20,X29)/SQRT(($N45-$D$2)/365)</f>
        <v>#VALUE!</v>
      </c>
      <c r="Y45" s="84" t="e">
        <f ca="1">_xll.qlBlackFormulaImpliedStdDev("Call",Y$44,$D$20,Y29)/SQRT(($N45-$D$2)/365)</f>
        <v>#VALUE!</v>
      </c>
      <c r="Z45" s="85" t="e">
        <f ca="1">_xll.qlBlackFormulaImpliedStdDev("Call",Z$44,$D$20,Z29)/SQRT(($N45-$D$2)/365)</f>
        <v>#VALUE!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v>4.9315068493150684E-2</v>
      </c>
      <c r="D46" s="18"/>
      <c r="E46" s="18"/>
      <c r="F46" s="18"/>
      <c r="G46" s="18"/>
      <c r="H46" s="18"/>
      <c r="M46" s="71" t="str">
        <f>M38</f>
        <v>3m</v>
      </c>
      <c r="N46" s="59">
        <f>_xll.qlCalendarAdvance("NullCalendar",$D$2,M46)</f>
        <v>43110</v>
      </c>
      <c r="O46" s="60" t="str">
        <f>TEXT(N46,"[$-900]TTMMMJJJ")</f>
        <v>10Jan2018</v>
      </c>
      <c r="P46" s="86" t="e">
        <f ca="1">_xll.qlBlackFormulaImpliedStdDev("Call",P$44,$D$20,P30)/SQRT(($N46-$D$2)/365)</f>
        <v>#VALUE!</v>
      </c>
      <c r="Q46" s="87" t="e">
        <f ca="1">_xll.qlBlackFormulaImpliedStdDev("Call",Q$44,$D$20,Q30)/SQRT(($N46-$D$2)/365)</f>
        <v>#VALUE!</v>
      </c>
      <c r="R46" s="87" t="e">
        <f ca="1">_xll.qlBlackFormulaImpliedStdDev("Call",R$44,$D$20,R30)/SQRT(($N46-$D$2)/365)</f>
        <v>#VALUE!</v>
      </c>
      <c r="S46" s="87" t="e">
        <f ca="1">_xll.qlBlackFormulaImpliedStdDev("Call",S$44,$D$20,S30)/SQRT(($N46-$D$2)/365)</f>
        <v>#VALUE!</v>
      </c>
      <c r="T46" s="87" t="e">
        <f ca="1">_xll.qlBlackFormulaImpliedStdDev("Call",T$44,$D$20,T30)/SQRT(($N46-$D$2)/365)</f>
        <v>#VALUE!</v>
      </c>
      <c r="U46" s="87" t="e">
        <f ca="1">_xll.qlBlackFormulaImpliedStdDev("Call",U$44,$D$20,U30)/SQRT(($N46-$D$2)/365)</f>
        <v>#VALUE!</v>
      </c>
      <c r="V46" s="87" t="e">
        <f ca="1">_xll.qlBlackFormulaImpliedStdDev("Call",V$44,$D$20,V30)/SQRT(($N46-$D$2)/365)</f>
        <v>#VALUE!</v>
      </c>
      <c r="W46" s="87" t="e">
        <f ca="1">_xll.qlBlackFormulaImpliedStdDev("Call",W$44,$D$20,W30)/SQRT(($N46-$D$2)/365)</f>
        <v>#VALUE!</v>
      </c>
      <c r="X46" s="87" t="e">
        <f ca="1">_xll.qlBlackFormulaImpliedStdDev("Call",X$44,$D$20,X30)/SQRT(($N46-$D$2)/365)</f>
        <v>#VALUE!</v>
      </c>
      <c r="Y46" s="87" t="e">
        <f ca="1">_xll.qlBlackFormulaImpliedStdDev("Call",Y$44,$D$20,Y30)/SQRT(($N46-$D$2)/365)</f>
        <v>#VALUE!</v>
      </c>
      <c r="Z46" s="88" t="e">
        <f ca="1">_xll.qlBlackFormulaImpliedStdDev("Call",Z$44,$D$20,Z30)/SQRT(($N46-$D$2)/365)</f>
        <v>#VALUE!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v>6.8493150684931503E-2</v>
      </c>
      <c r="D47" s="18"/>
      <c r="E47" s="18"/>
      <c r="F47" s="18"/>
      <c r="G47" s="18"/>
      <c r="H47" s="18"/>
      <c r="M47" s="71" t="str">
        <f>M39</f>
        <v>6m</v>
      </c>
      <c r="N47" s="59">
        <f>_xll.qlCalendarAdvance("NullCalendar",$D$2,M47)</f>
        <v>43200</v>
      </c>
      <c r="O47" s="60" t="str">
        <f>TEXT(N47,"[$-900]TTMMMJJJ")</f>
        <v>10Apr2018</v>
      </c>
      <c r="P47" s="86" t="e">
        <f ca="1">_xll.qlBlackFormulaImpliedStdDev("Call",P$44,$D$20,P31)/SQRT(($N47-$D$2)/365)</f>
        <v>#VALUE!</v>
      </c>
      <c r="Q47" s="87" t="e">
        <f ca="1">_xll.qlBlackFormulaImpliedStdDev("Call",Q$44,$D$20,Q31)/SQRT(($N47-$D$2)/365)</f>
        <v>#VALUE!</v>
      </c>
      <c r="R47" s="87" t="e">
        <f ca="1">_xll.qlBlackFormulaImpliedStdDev("Call",R$44,$D$20,R31)/SQRT(($N47-$D$2)/365)</f>
        <v>#VALUE!</v>
      </c>
      <c r="S47" s="87" t="e">
        <f ca="1">_xll.qlBlackFormulaImpliedStdDev("Call",S$44,$D$20,S31)/SQRT(($N47-$D$2)/365)</f>
        <v>#VALUE!</v>
      </c>
      <c r="T47" s="87" t="e">
        <f ca="1">_xll.qlBlackFormulaImpliedStdDev("Call",T$44,$D$20,T31)/SQRT(($N47-$D$2)/365)</f>
        <v>#VALUE!</v>
      </c>
      <c r="U47" s="87" t="e">
        <f ca="1">_xll.qlBlackFormulaImpliedStdDev("Call",U$44,$D$20,U31)/SQRT(($N47-$D$2)/365)</f>
        <v>#VALUE!</v>
      </c>
      <c r="V47" s="87" t="e">
        <f ca="1">_xll.qlBlackFormulaImpliedStdDev("Call",V$44,$D$20,V31)/SQRT(($N47-$D$2)/365)</f>
        <v>#VALUE!</v>
      </c>
      <c r="W47" s="87" t="e">
        <f ca="1">_xll.qlBlackFormulaImpliedStdDev("Call",W$44,$D$20,W31)/SQRT(($N47-$D$2)/365)</f>
        <v>#VALUE!</v>
      </c>
      <c r="X47" s="87" t="e">
        <f ca="1">_xll.qlBlackFormulaImpliedStdDev("Call",X$44,$D$20,X31)/SQRT(($N47-$D$2)/365)</f>
        <v>#VALUE!</v>
      </c>
      <c r="Y47" s="87" t="e">
        <f ca="1">_xll.qlBlackFormulaImpliedStdDev("Call",Y$44,$D$20,Y31)/SQRT(($N47-$D$2)/365)</f>
        <v>#VALUE!</v>
      </c>
      <c r="Z47" s="88" t="e">
        <f ca="1">_xll.qlBlackFormulaImpliedStdDev("Call",Z$44,$D$20,Z31)/SQRT(($N47-$D$2)/365)</f>
        <v>#VALUE!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v>8.7671232876712329E-2</v>
      </c>
      <c r="D48" s="18"/>
      <c r="E48" s="18"/>
      <c r="F48" s="18"/>
      <c r="G48" s="18"/>
      <c r="H48" s="18"/>
      <c r="M48" s="71" t="str">
        <f>M40</f>
        <v>9m</v>
      </c>
      <c r="N48" s="59">
        <f>_xll.qlCalendarAdvance("NullCalendar",$D$2,M48)</f>
        <v>43291</v>
      </c>
      <c r="O48" s="60" t="str">
        <f>TEXT(N48,"[$-900]TTMMMJJJ")</f>
        <v>10Jul2018</v>
      </c>
      <c r="P48" s="86" t="e">
        <f ca="1">_xll.qlBlackFormulaImpliedStdDev("Call",P$44,$D$20,P32)/SQRT(($N48-$D$2)/365)</f>
        <v>#VALUE!</v>
      </c>
      <c r="Q48" s="87" t="e">
        <f ca="1">_xll.qlBlackFormulaImpliedStdDev("Call",Q$44,$D$20,Q32)/SQRT(($N48-$D$2)/365)</f>
        <v>#VALUE!</v>
      </c>
      <c r="R48" s="87" t="e">
        <f ca="1">_xll.qlBlackFormulaImpliedStdDev("Call",R$44,$D$20,R32)/SQRT(($N48-$D$2)/365)</f>
        <v>#VALUE!</v>
      </c>
      <c r="S48" s="87" t="e">
        <f ca="1">_xll.qlBlackFormulaImpliedStdDev("Call",S$44,$D$20,S32)/SQRT(($N48-$D$2)/365)</f>
        <v>#VALUE!</v>
      </c>
      <c r="T48" s="87" t="e">
        <f ca="1">_xll.qlBlackFormulaImpliedStdDev("Call",T$44,$D$20,T32)/SQRT(($N48-$D$2)/365)</f>
        <v>#VALUE!</v>
      </c>
      <c r="U48" s="87" t="e">
        <f ca="1">_xll.qlBlackFormulaImpliedStdDev("Call",U$44,$D$20,U32)/SQRT(($N48-$D$2)/365)</f>
        <v>#VALUE!</v>
      </c>
      <c r="V48" s="87" t="e">
        <f ca="1">_xll.qlBlackFormulaImpliedStdDev("Call",V$44,$D$20,V32)/SQRT(($N48-$D$2)/365)</f>
        <v>#VALUE!</v>
      </c>
      <c r="W48" s="87" t="e">
        <f ca="1">_xll.qlBlackFormulaImpliedStdDev("Call",W$44,$D$20,W32)/SQRT(($N48-$D$2)/365)</f>
        <v>#VALUE!</v>
      </c>
      <c r="X48" s="87" t="e">
        <f ca="1">_xll.qlBlackFormulaImpliedStdDev("Call",X$44,$D$20,X32)/SQRT(($N48-$D$2)/365)</f>
        <v>#VALUE!</v>
      </c>
      <c r="Y48" s="87" t="e">
        <f ca="1">_xll.qlBlackFormulaImpliedStdDev("Call",Y$44,$D$20,Y32)/SQRT(($N48-$D$2)/365)</f>
        <v>#VALUE!</v>
      </c>
      <c r="Z48" s="88" t="e">
        <f ca="1">_xll.qlBlackFormulaImpliedStdDev("Call",Z$44,$D$20,Z32)/SQRT(($N48-$D$2)/365)</f>
        <v>#VALUE!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v>0.10684931506849316</v>
      </c>
      <c r="D49" s="18"/>
      <c r="E49" s="18"/>
      <c r="F49" s="18"/>
      <c r="G49" s="18"/>
      <c r="H49" s="18"/>
      <c r="M49" s="72" t="str">
        <f>M41</f>
        <v>1y</v>
      </c>
      <c r="N49" s="61">
        <f>_xll.qlCalendarAdvance("NullCalendar",$D$2,M49)</f>
        <v>43383</v>
      </c>
      <c r="O49" s="62" t="str">
        <f>TEXT(N49,"[$-900]TTMMMJJJ")</f>
        <v>10Oct2018</v>
      </c>
      <c r="P49" s="89" t="e">
        <f ca="1">_xll.qlBlackFormulaImpliedStdDev("Call",P$44,$D$20,P33)/SQRT(($N49-$D$2)/365)</f>
        <v>#VALUE!</v>
      </c>
      <c r="Q49" s="90" t="e">
        <f ca="1">_xll.qlBlackFormulaImpliedStdDev("Call",Q$44,$D$20,Q33)/SQRT(($N49-$D$2)/365)</f>
        <v>#VALUE!</v>
      </c>
      <c r="R49" s="90" t="e">
        <f ca="1">_xll.qlBlackFormulaImpliedStdDev("Call",R$44,$D$20,R33)/SQRT(($N49-$D$2)/365)</f>
        <v>#VALUE!</v>
      </c>
      <c r="S49" s="90" t="e">
        <f ca="1">_xll.qlBlackFormulaImpliedStdDev("Call",S$44,$D$20,S33)/SQRT(($N49-$D$2)/365)</f>
        <v>#VALUE!</v>
      </c>
      <c r="T49" s="90" t="e">
        <f ca="1">_xll.qlBlackFormulaImpliedStdDev("Call",T$44,$D$20,T33)/SQRT(($N49-$D$2)/365)</f>
        <v>#VALUE!</v>
      </c>
      <c r="U49" s="90" t="e">
        <f ca="1">_xll.qlBlackFormulaImpliedStdDev("Call",U$44,$D$20,U33)/SQRT(($N49-$D$2)/365)</f>
        <v>#VALUE!</v>
      </c>
      <c r="V49" s="90" t="e">
        <f ca="1">_xll.qlBlackFormulaImpliedStdDev("Call",V$44,$D$20,V33)/SQRT(($N49-$D$2)/365)</f>
        <v>#VALUE!</v>
      </c>
      <c r="W49" s="90" t="e">
        <f ca="1">_xll.qlBlackFormulaImpliedStdDev("Call",W$44,$D$20,W33)/SQRT(($N49-$D$2)/365)</f>
        <v>#VALUE!</v>
      </c>
      <c r="X49" s="90" t="e">
        <f ca="1">_xll.qlBlackFormulaImpliedStdDev("Call",X$44,$D$20,X33)/SQRT(($N49-$D$2)/365)</f>
        <v>#VALUE!</v>
      </c>
      <c r="Y49" s="90" t="e">
        <f ca="1">_xll.qlBlackFormulaImpliedStdDev("Call",Y$44,$D$20,Y33)/SQRT(($N49-$D$2)/365)</f>
        <v>#VALUE!</v>
      </c>
      <c r="Z49" s="91" t="e">
        <f ca="1">_xll.qlBlackFormulaImpliedStdDev("Call",Z$44,$D$20,Z33)/SQRT(($N49-$D$2)/365)</f>
        <v>#VALUE!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v>0.12602739726027398</v>
      </c>
      <c r="D50" s="18"/>
      <c r="E50" s="18"/>
      <c r="F50" s="18"/>
      <c r="G50" s="18"/>
      <c r="H50" s="18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</row>
    <row r="51" spans="2:50">
      <c r="B51">
        <v>0.14520547945205478</v>
      </c>
      <c r="D51" s="18"/>
      <c r="E51" s="18"/>
      <c r="F51" s="18"/>
      <c r="G51" s="18"/>
      <c r="H51" s="18"/>
      <c r="M51" s="1" t="s">
        <v>40</v>
      </c>
      <c r="N51" s="2"/>
      <c r="O51" s="47"/>
      <c r="P51" s="4" t="s">
        <v>31</v>
      </c>
      <c r="Q51" s="19"/>
      <c r="R51" s="19"/>
      <c r="S51" s="19"/>
      <c r="T51" s="19"/>
      <c r="U51" s="19"/>
      <c r="V51" s="19"/>
      <c r="W51" s="19"/>
      <c r="X51" s="19"/>
      <c r="Y51" s="19"/>
      <c r="Z51" s="40"/>
      <c r="AB51" t="s">
        <v>31</v>
      </c>
      <c r="AN51" t="s">
        <v>31</v>
      </c>
    </row>
    <row r="52" spans="2:50">
      <c r="B52">
        <v>0.16438356164383561</v>
      </c>
      <c r="D52" s="18"/>
      <c r="E52" s="18"/>
      <c r="F52" s="18"/>
      <c r="G52" s="18"/>
      <c r="H52" s="18"/>
      <c r="M52" s="49" t="s">
        <v>25</v>
      </c>
      <c r="N52" s="50" t="s">
        <v>30</v>
      </c>
      <c r="O52" s="50" t="s">
        <v>4</v>
      </c>
      <c r="P52" s="72">
        <f ca="1">P44</f>
        <v>0.82807041876881904</v>
      </c>
      <c r="Q52" s="73">
        <f ca="1">Q44</f>
        <v>0.87686562692488823</v>
      </c>
      <c r="R52" s="73">
        <f ca="1">R44</f>
        <v>0.90861888704936067</v>
      </c>
      <c r="S52" s="73">
        <f ca="1">S44</f>
        <v>0.94519718900243144</v>
      </c>
      <c r="T52" s="73">
        <f ca="1">T44</f>
        <v>0.97142670869024694</v>
      </c>
      <c r="U52" s="73">
        <f ca="1">U44</f>
        <v>1</v>
      </c>
      <c r="V52" s="73">
        <f ca="1">V44</f>
        <v>1.0351656032805781</v>
      </c>
      <c r="W52" s="73">
        <f ca="1">W44</f>
        <v>1.0599924663197497</v>
      </c>
      <c r="X52" s="73">
        <f ca="1">X44</f>
        <v>1.09298105905855</v>
      </c>
      <c r="Y52" s="73">
        <f ca="1">Y44</f>
        <v>1.1191219257451632</v>
      </c>
      <c r="Z52" s="62">
        <f ca="1">Z44</f>
        <v>1.1630099270357892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v>0.18356164383561643</v>
      </c>
      <c r="D53" s="18"/>
      <c r="M53" s="70" t="str">
        <f>M45</f>
        <v>1m</v>
      </c>
      <c r="N53" s="57">
        <f>_xll.qlCalendarAdvance("NullCalendar",$D$2,M53)</f>
        <v>43049</v>
      </c>
      <c r="O53" s="58" t="str">
        <f>TEXT(N53,"[$-900]TTMMMJJJ")</f>
        <v>10Nov2017</v>
      </c>
      <c r="P53" s="83" t="e">
        <f ca="1">_xll.qlBlackFormulaImpliedStdDev("Put",P$52,$D$20,P37)/SQRT(($N53-$D$2)/365)</f>
        <v>#VALUE!</v>
      </c>
      <c r="Q53" s="84" t="e">
        <f ca="1">_xll.qlBlackFormulaImpliedStdDev("Put",Q$52,$D$20,Q37)/SQRT(($N53-$D$2)/365)</f>
        <v>#VALUE!</v>
      </c>
      <c r="R53" s="84" t="e">
        <f ca="1">_xll.qlBlackFormulaImpliedStdDev("Put",R$52,$D$20,R37)/SQRT(($N53-$D$2)/365)</f>
        <v>#VALUE!</v>
      </c>
      <c r="S53" s="84" t="e">
        <f ca="1">_xll.qlBlackFormulaImpliedStdDev("Put",S$52,$D$20,S37)/SQRT(($N53-$D$2)/365)</f>
        <v>#VALUE!</v>
      </c>
      <c r="T53" s="84" t="e">
        <f ca="1">_xll.qlBlackFormulaImpliedStdDev("Put",T$52,$D$20,T37)/SQRT(($N53-$D$2)/365)</f>
        <v>#VALUE!</v>
      </c>
      <c r="U53" s="84" t="e">
        <f ca="1">_xll.qlBlackFormulaImpliedStdDev("Put",U$52,$D$20,U37)/SQRT(($N53-$D$2)/365)</f>
        <v>#VALUE!</v>
      </c>
      <c r="V53" s="84" t="e">
        <f ca="1">_xll.qlBlackFormulaImpliedStdDev("Put",V$52,$D$20,V37)/SQRT(($N53-$D$2)/365)</f>
        <v>#VALUE!</v>
      </c>
      <c r="W53" s="84" t="e">
        <f ca="1">_xll.qlBlackFormulaImpliedStdDev("Put",W$52,$D$20,W37)/SQRT(($N53-$D$2)/365)</f>
        <v>#VALUE!</v>
      </c>
      <c r="X53" s="84" t="e">
        <f ca="1">_xll.qlBlackFormulaImpliedStdDev("Put",X$52,$D$20,X37)/SQRT(($N53-$D$2)/365)</f>
        <v>#VALUE!</v>
      </c>
      <c r="Y53" s="84" t="e">
        <f ca="1">_xll.qlBlackFormulaImpliedStdDev("Put",Y$52,$D$20,Y37)/SQRT(($N53-$D$2)/365)</f>
        <v>#VALUE!</v>
      </c>
      <c r="Z53" s="85" t="e">
        <f ca="1">_xll.qlBlackFormulaImpliedStdDev("Put",Z$52,$D$20,Z37)/SQRT(($N53-$D$2)/365)</f>
        <v>#VALUE!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v>0.20273972602739726</v>
      </c>
      <c r="D54" s="18"/>
      <c r="M54" s="71" t="str">
        <f>M46</f>
        <v>3m</v>
      </c>
      <c r="N54" s="59">
        <f>_xll.qlCalendarAdvance("NullCalendar",$D$2,M54)</f>
        <v>43110</v>
      </c>
      <c r="O54" s="60" t="str">
        <f>TEXT(N54,"[$-900]TTMMMJJJ")</f>
        <v>10Jan2018</v>
      </c>
      <c r="P54" s="86" t="e">
        <f ca="1">_xll.qlBlackFormulaImpliedStdDev("Put",P$52,$D$20,P38)/SQRT(($N54-$D$2)/365)</f>
        <v>#VALUE!</v>
      </c>
      <c r="Q54" s="87" t="e">
        <f ca="1">_xll.qlBlackFormulaImpliedStdDev("Put",Q$52,$D$20,Q38)/SQRT(($N54-$D$2)/365)</f>
        <v>#VALUE!</v>
      </c>
      <c r="R54" s="87" t="e">
        <f ca="1">_xll.qlBlackFormulaImpliedStdDev("Put",R$52,$D$20,R38)/SQRT(($N54-$D$2)/365)</f>
        <v>#VALUE!</v>
      </c>
      <c r="S54" s="87" t="e">
        <f ca="1">_xll.qlBlackFormulaImpliedStdDev("Put",S$52,$D$20,S38)/SQRT(($N54-$D$2)/365)</f>
        <v>#VALUE!</v>
      </c>
      <c r="T54" s="87" t="e">
        <f ca="1">_xll.qlBlackFormulaImpliedStdDev("Put",T$52,$D$20,T38)/SQRT(($N54-$D$2)/365)</f>
        <v>#VALUE!</v>
      </c>
      <c r="U54" s="87" t="e">
        <f ca="1">_xll.qlBlackFormulaImpliedStdDev("Put",U$52,$D$20,U38)/SQRT(($N54-$D$2)/365)</f>
        <v>#VALUE!</v>
      </c>
      <c r="V54" s="87" t="e">
        <f ca="1">_xll.qlBlackFormulaImpliedStdDev("Put",V$52,$D$20,V38)/SQRT(($N54-$D$2)/365)</f>
        <v>#VALUE!</v>
      </c>
      <c r="W54" s="87" t="e">
        <f ca="1">_xll.qlBlackFormulaImpliedStdDev("Put",W$52,$D$20,W38)/SQRT(($N54-$D$2)/365)</f>
        <v>#VALUE!</v>
      </c>
      <c r="X54" s="87" t="e">
        <f ca="1">_xll.qlBlackFormulaImpliedStdDev("Put",X$52,$D$20,X38)/SQRT(($N54-$D$2)/365)</f>
        <v>#VALUE!</v>
      </c>
      <c r="Y54" s="87" t="e">
        <f ca="1">_xll.qlBlackFormulaImpliedStdDev("Put",Y$52,$D$20,Y38)/SQRT(($N54-$D$2)/365)</f>
        <v>#VALUE!</v>
      </c>
      <c r="Z54" s="88" t="e">
        <f ca="1">_xll.qlBlackFormulaImpliedStdDev("Put",Z$52,$D$20,Z38)/SQRT(($N54-$D$2)/365)</f>
        <v>#VALUE!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v>0.22191780821917809</v>
      </c>
      <c r="D55" s="18"/>
      <c r="M55" s="71" t="str">
        <f>M47</f>
        <v>6m</v>
      </c>
      <c r="N55" s="59">
        <f>_xll.qlCalendarAdvance("NullCalendar",$D$2,M55)</f>
        <v>43200</v>
      </c>
      <c r="O55" s="60" t="str">
        <f>TEXT(N55,"[$-900]TTMMMJJJ")</f>
        <v>10Apr2018</v>
      </c>
      <c r="P55" s="86" t="e">
        <f ca="1">_xll.qlBlackFormulaImpliedStdDev("Put",P$52,$D$20,P39)/SQRT(($N55-$D$2)/365)</f>
        <v>#VALUE!</v>
      </c>
      <c r="Q55" s="87" t="e">
        <f ca="1">_xll.qlBlackFormulaImpliedStdDev("Put",Q$52,$D$20,Q39)/SQRT(($N55-$D$2)/365)</f>
        <v>#VALUE!</v>
      </c>
      <c r="R55" s="87" t="e">
        <f ca="1">_xll.qlBlackFormulaImpliedStdDev("Put",R$52,$D$20,R39)/SQRT(($N55-$D$2)/365)</f>
        <v>#VALUE!</v>
      </c>
      <c r="S55" s="87" t="e">
        <f ca="1">_xll.qlBlackFormulaImpliedStdDev("Put",S$52,$D$20,S39)/SQRT(($N55-$D$2)/365)</f>
        <v>#VALUE!</v>
      </c>
      <c r="T55" s="87" t="e">
        <f ca="1">_xll.qlBlackFormulaImpliedStdDev("Put",T$52,$D$20,T39)/SQRT(($N55-$D$2)/365)</f>
        <v>#VALUE!</v>
      </c>
      <c r="U55" s="87" t="e">
        <f ca="1">_xll.qlBlackFormulaImpliedStdDev("Put",U$52,$D$20,U39)/SQRT(($N55-$D$2)/365)</f>
        <v>#VALUE!</v>
      </c>
      <c r="V55" s="87" t="e">
        <f ca="1">_xll.qlBlackFormulaImpliedStdDev("Put",V$52,$D$20,V39)/SQRT(($N55-$D$2)/365)</f>
        <v>#VALUE!</v>
      </c>
      <c r="W55" s="87" t="e">
        <f ca="1">_xll.qlBlackFormulaImpliedStdDev("Put",W$52,$D$20,W39)/SQRT(($N55-$D$2)/365)</f>
        <v>#VALUE!</v>
      </c>
      <c r="X55" s="87" t="e">
        <f ca="1">_xll.qlBlackFormulaImpliedStdDev("Put",X$52,$D$20,X39)/SQRT(($N55-$D$2)/365)</f>
        <v>#VALUE!</v>
      </c>
      <c r="Y55" s="87" t="e">
        <f ca="1">_xll.qlBlackFormulaImpliedStdDev("Put",Y$52,$D$20,Y39)/SQRT(($N55-$D$2)/365)</f>
        <v>#VALUE!</v>
      </c>
      <c r="Z55" s="88" t="e">
        <f ca="1">_xll.qlBlackFormulaImpliedStdDev("Put",Z$52,$D$20,Z39)/SQRT(($N55-$D$2)/365)</f>
        <v>#VALUE!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v>0.24109589041095891</v>
      </c>
      <c r="D56" s="18"/>
      <c r="M56" s="71" t="str">
        <f>M48</f>
        <v>9m</v>
      </c>
      <c r="N56" s="59">
        <f>_xll.qlCalendarAdvance("NullCalendar",$D$2,M56)</f>
        <v>43291</v>
      </c>
      <c r="O56" s="60" t="str">
        <f>TEXT(N56,"[$-900]TTMMMJJJ")</f>
        <v>10Jul2018</v>
      </c>
      <c r="P56" s="86" t="e">
        <f ca="1">_xll.qlBlackFormulaImpliedStdDev("Put",P$52,$D$20,P40)/SQRT(($N56-$D$2)/365)</f>
        <v>#VALUE!</v>
      </c>
      <c r="Q56" s="87" t="e">
        <f ca="1">_xll.qlBlackFormulaImpliedStdDev("Put",Q$52,$D$20,Q40)/SQRT(($N56-$D$2)/365)</f>
        <v>#VALUE!</v>
      </c>
      <c r="R56" s="87" t="e">
        <f ca="1">_xll.qlBlackFormulaImpliedStdDev("Put",R$52,$D$20,R40)/SQRT(($N56-$D$2)/365)</f>
        <v>#VALUE!</v>
      </c>
      <c r="S56" s="87" t="e">
        <f ca="1">_xll.qlBlackFormulaImpliedStdDev("Put",S$52,$D$20,S40)/SQRT(($N56-$D$2)/365)</f>
        <v>#VALUE!</v>
      </c>
      <c r="T56" s="87" t="e">
        <f ca="1">_xll.qlBlackFormulaImpliedStdDev("Put",T$52,$D$20,T40)/SQRT(($N56-$D$2)/365)</f>
        <v>#VALUE!</v>
      </c>
      <c r="U56" s="87" t="e">
        <f ca="1">_xll.qlBlackFormulaImpliedStdDev("Put",U$52,$D$20,U40)/SQRT(($N56-$D$2)/365)</f>
        <v>#VALUE!</v>
      </c>
      <c r="V56" s="87" t="e">
        <f ca="1">_xll.qlBlackFormulaImpliedStdDev("Put",V$52,$D$20,V40)/SQRT(($N56-$D$2)/365)</f>
        <v>#VALUE!</v>
      </c>
      <c r="W56" s="87" t="e">
        <f ca="1">_xll.qlBlackFormulaImpliedStdDev("Put",W$52,$D$20,W40)/SQRT(($N56-$D$2)/365)</f>
        <v>#VALUE!</v>
      </c>
      <c r="X56" s="87" t="e">
        <f ca="1">_xll.qlBlackFormulaImpliedStdDev("Put",X$52,$D$20,X40)/SQRT(($N56-$D$2)/365)</f>
        <v>#VALUE!</v>
      </c>
      <c r="Y56" s="87" t="e">
        <f ca="1">_xll.qlBlackFormulaImpliedStdDev("Put",Y$52,$D$20,Y40)/SQRT(($N56-$D$2)/365)</f>
        <v>#VALUE!</v>
      </c>
      <c r="Z56" s="88" t="e">
        <f ca="1">_xll.qlBlackFormulaImpliedStdDev("Put",Z$52,$D$20,Z40)/SQRT(($N56-$D$2)/365)</f>
        <v>#VALUE!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v>0.26027397260273971</v>
      </c>
      <c r="D57" s="18"/>
      <c r="M57" s="72" t="str">
        <f>M49</f>
        <v>1y</v>
      </c>
      <c r="N57" s="61">
        <f>_xll.qlCalendarAdvance("NullCalendar",$D$2,M57)</f>
        <v>43383</v>
      </c>
      <c r="O57" s="62" t="str">
        <f>TEXT(N57,"[$-900]TTMMMJJJ")</f>
        <v>10Oct2018</v>
      </c>
      <c r="P57" s="89" t="e">
        <f ca="1">_xll.qlBlackFormulaImpliedStdDev("Put",P$52,$D$20,P41)/SQRT(($N57-$D$2)/365)</f>
        <v>#VALUE!</v>
      </c>
      <c r="Q57" s="90" t="e">
        <f ca="1">_xll.qlBlackFormulaImpliedStdDev("Put",Q$52,$D$20,Q41)/SQRT(($N57-$D$2)/365)</f>
        <v>#VALUE!</v>
      </c>
      <c r="R57" s="90" t="e">
        <f ca="1">_xll.qlBlackFormulaImpliedStdDev("Put",R$52,$D$20,R41)/SQRT(($N57-$D$2)/365)</f>
        <v>#VALUE!</v>
      </c>
      <c r="S57" s="90" t="e">
        <f ca="1">_xll.qlBlackFormulaImpliedStdDev("Put",S$52,$D$20,S41)/SQRT(($N57-$D$2)/365)</f>
        <v>#VALUE!</v>
      </c>
      <c r="T57" s="90" t="e">
        <f ca="1">_xll.qlBlackFormulaImpliedStdDev("Put",T$52,$D$20,T41)/SQRT(($N57-$D$2)/365)</f>
        <v>#VALUE!</v>
      </c>
      <c r="U57" s="90" t="e">
        <f ca="1">_xll.qlBlackFormulaImpliedStdDev("Put",U$52,$D$20,U41)/SQRT(($N57-$D$2)/365)</f>
        <v>#VALUE!</v>
      </c>
      <c r="V57" s="90" t="e">
        <f ca="1">_xll.qlBlackFormulaImpliedStdDev("Put",V$52,$D$20,V41)/SQRT(($N57-$D$2)/365)</f>
        <v>#VALUE!</v>
      </c>
      <c r="W57" s="90" t="e">
        <f ca="1">_xll.qlBlackFormulaImpliedStdDev("Put",W$52,$D$20,W41)/SQRT(($N57-$D$2)/365)</f>
        <v>#VALUE!</v>
      </c>
      <c r="X57" s="90" t="e">
        <f ca="1">_xll.qlBlackFormulaImpliedStdDev("Put",X$52,$D$20,X41)/SQRT(($N57-$D$2)/365)</f>
        <v>#VALUE!</v>
      </c>
      <c r="Y57" s="90" t="e">
        <f ca="1">_xll.qlBlackFormulaImpliedStdDev("Put",Y$52,$D$20,Y41)/SQRT(($N57-$D$2)/365)</f>
        <v>#VALUE!</v>
      </c>
      <c r="Z57" s="91" t="e">
        <f ca="1">_xll.qlBlackFormulaImpliedStdDev("Put",Z$52,$D$20,Z41)/SQRT(($N57-$D$2)/365)</f>
        <v>#VALUE!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v>0.27945205479452057</v>
      </c>
    </row>
    <row r="59" spans="2:50">
      <c r="B59">
        <v>0.29863013698630136</v>
      </c>
      <c r="M59" s="1" t="s">
        <v>89</v>
      </c>
      <c r="N59" s="2"/>
      <c r="O59" s="47"/>
      <c r="P59" s="4" t="s">
        <v>31</v>
      </c>
      <c r="Q59" s="19"/>
      <c r="R59" s="19"/>
      <c r="S59" s="19"/>
      <c r="T59" s="19"/>
      <c r="U59" s="19"/>
      <c r="V59" s="19"/>
      <c r="W59" s="19"/>
      <c r="X59" s="19"/>
      <c r="Y59" s="19"/>
      <c r="Z59" s="40"/>
      <c r="AB59" t="s">
        <v>31</v>
      </c>
      <c r="AN59" t="s">
        <v>31</v>
      </c>
    </row>
    <row r="60" spans="2:50">
      <c r="B60">
        <v>0.31780821917808222</v>
      </c>
      <c r="M60" s="49" t="s">
        <v>25</v>
      </c>
      <c r="N60" s="50" t="s">
        <v>30</v>
      </c>
      <c r="O60" s="50" t="s">
        <v>4</v>
      </c>
      <c r="P60" s="72">
        <f ca="1">P52</f>
        <v>0.82807041876881904</v>
      </c>
      <c r="Q60" s="73">
        <f ca="1">Q52</f>
        <v>0.87686562692488823</v>
      </c>
      <c r="R60" s="73">
        <f ca="1">R52</f>
        <v>0.90861888704936067</v>
      </c>
      <c r="S60" s="73">
        <f ca="1">S52</f>
        <v>0.94519718900243144</v>
      </c>
      <c r="T60" s="73">
        <f ca="1">T52</f>
        <v>0.97142670869024694</v>
      </c>
      <c r="U60" s="73">
        <f ca="1">U52</f>
        <v>1</v>
      </c>
      <c r="V60" s="73">
        <f ca="1">V52</f>
        <v>1.0351656032805781</v>
      </c>
      <c r="W60" s="73">
        <f ca="1">W52</f>
        <v>1.0599924663197497</v>
      </c>
      <c r="X60" s="73">
        <f ca="1">X52</f>
        <v>1.09298105905855</v>
      </c>
      <c r="Y60" s="73">
        <f ca="1">Y52</f>
        <v>1.1191219257451632</v>
      </c>
      <c r="Z60" s="62">
        <f ca="1">Z52</f>
        <v>1.1630099270357892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v>0.33698630136986302</v>
      </c>
      <c r="M61" s="70" t="str">
        <f>M53</f>
        <v>1m</v>
      </c>
      <c r="N61" s="57">
        <f>_xll.qlCalendarAdvance("NullCalendar",$D$2,M61)</f>
        <v>43049</v>
      </c>
      <c r="O61" s="58" t="str">
        <f>TEXT(N61,"[$-900]TTMMMJJJ")</f>
        <v>10Nov2017</v>
      </c>
      <c r="P61" s="83">
        <f ca="1">_xll.qlBlackVolTermStructureBlackVol(IF($P$1="GBPUSD",$D$10,IF($P$1="EURUSD",$D$9,$D$11)),$N61,P$60,TRUE)</f>
        <v>0.1543781953874663</v>
      </c>
      <c r="Q61" s="84">
        <f ca="1">_xll.qlBlackVolTermStructureBlackVol(IF($P$1="GBPUSD",$D$10,IF($P$1="EURUSD",$D$9,$D$11)),$N61,Q$60,TRUE)</f>
        <v>0.12810426401352198</v>
      </c>
      <c r="R61" s="84">
        <f ca="1">_xll.qlBlackVolTermStructureBlackVol(IF($P$1="GBPUSD",$D$10,IF($P$1="EURUSD",$D$9,$D$11)),$N61,R$60,TRUE)</f>
        <v>0.11144757686461333</v>
      </c>
      <c r="S61" s="84">
        <f ca="1">_xll.qlBlackVolTermStructureBlackVol(IF($P$1="GBPUSD",$D$10,IF($P$1="EURUSD",$D$9,$D$11)),$N61,S$60,TRUE)</f>
        <v>9.3328355094262086E-2</v>
      </c>
      <c r="T61" s="84">
        <f ca="1">_xll.qlBlackVolTermStructureBlackVol(IF($P$1="GBPUSD",$D$10,IF($P$1="EURUSD",$D$9,$D$11)),$N61,T$60,TRUE)</f>
        <v>8.2448843003722141E-2</v>
      </c>
      <c r="U61" s="84">
        <f ca="1">_xll.qlBlackVolTermStructureBlackVol(IF($P$1="GBPUSD",$D$10,IF($P$1="EURUSD",$D$9,$D$11)),$N61,U$60,TRUE)</f>
        <v>7.6367788259059835E-2</v>
      </c>
      <c r="V61" s="84">
        <f ca="1">_xll.qlBlackVolTermStructureBlackVol(IF($P$1="GBPUSD",$D$10,IF($P$1="EURUSD",$D$9,$D$11)),$N61,V$60,TRUE)</f>
        <v>8.1487608068775794E-2</v>
      </c>
      <c r="W61" s="84">
        <f ca="1">_xll.qlBlackVolTermStructureBlackVol(IF($P$1="GBPUSD",$D$10,IF($P$1="EURUSD",$D$9,$D$11)),$N61,W$60,TRUE)</f>
        <v>8.9985151027691931E-2</v>
      </c>
      <c r="X61" s="84">
        <f ca="1">_xll.qlBlackVolTermStructureBlackVol(IF($P$1="GBPUSD",$D$10,IF($P$1="EURUSD",$D$9,$D$11)),$N61,X$60,TRUE)</f>
        <v>0.10282712265098511</v>
      </c>
      <c r="Y61" s="84">
        <f ca="1">_xll.qlBlackVolTermStructureBlackVol(IF($P$1="GBPUSD",$D$10,IF($P$1="EURUSD",$D$9,$D$11)),$N61,Y$60,TRUE)</f>
        <v>0.11309727769112271</v>
      </c>
      <c r="Z61" s="85">
        <f ca="1">_xll.qlBlackVolTermStructureBlackVol(IF($P$1="GBPUSD",$D$10,IF($P$1="EURUSD",$D$9,$D$11)),$N61,Z$60,TRUE)</f>
        <v>0.12974631367162545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v>0.35616438356164382</v>
      </c>
      <c r="M62" s="71" t="str">
        <f>M54</f>
        <v>3m</v>
      </c>
      <c r="N62" s="59">
        <f>_xll.qlCalendarAdvance("NullCalendar",$D$2,M62)</f>
        <v>43110</v>
      </c>
      <c r="O62" s="60" t="str">
        <f>TEXT(N62,"[$-900]TTMMMJJJ")</f>
        <v>10Jan2018</v>
      </c>
      <c r="P62" s="236">
        <f ca="1">_xll.qlBlackVolTermStructureBlackVol(IF($P$1="GBPUSD",$D$10,IF($P$1="EURUSD",$D$9,$D$11)),$N62,P$60,TRUE)</f>
        <v>0.13396865938129965</v>
      </c>
      <c r="Q62" s="87">
        <f ca="1">_xll.qlBlackVolTermStructureBlackVol(IF($P$1="GBPUSD",$D$10,IF($P$1="EURUSD",$D$9,$D$11)),$N62,Q$60,TRUE)</f>
        <v>0.11428390274228883</v>
      </c>
      <c r="R62" s="87">
        <f ca="1">_xll.qlBlackVolTermStructureBlackVol(IF($P$1="GBPUSD",$D$10,IF($P$1="EURUSD",$D$9,$D$11)),$N62,R$60,TRUE)</f>
        <v>0.10209908620060297</v>
      </c>
      <c r="S62" s="87">
        <f ca="1">_xll.qlBlackVolTermStructureBlackVol(IF($P$1="GBPUSD",$D$10,IF($P$1="EURUSD",$D$9,$D$11)),$N62,S$60,TRUE)</f>
        <v>8.9326885248092541E-2</v>
      </c>
      <c r="T62" s="87">
        <f ca="1">_xll.qlBlackVolTermStructureBlackVol(IF($P$1="GBPUSD",$D$10,IF($P$1="EURUSD",$D$9,$D$11)),$N62,T$60,TRUE)</f>
        <v>8.1956832775291519E-2</v>
      </c>
      <c r="U62" s="87">
        <f ca="1">_xll.qlBlackVolTermStructureBlackVol(IF($P$1="GBPUSD",$D$10,IF($P$1="EURUSD",$D$9,$D$11)),$N62,U$60,TRUE)</f>
        <v>7.7328662206756285E-2</v>
      </c>
      <c r="V62" s="87">
        <f ca="1">_xll.qlBlackVolTermStructureBlackVol(IF($P$1="GBPUSD",$D$10,IF($P$1="EURUSD",$D$9,$D$11)),$N62,V$60,TRUE)</f>
        <v>7.832239829879957E-2</v>
      </c>
      <c r="W62" s="87">
        <f ca="1">_xll.qlBlackVolTermStructureBlackVol(IF($P$1="GBPUSD",$D$10,IF($P$1="EURUSD",$D$9,$D$11)),$N62,W$60,TRUE)</f>
        <v>8.2525378582405884E-2</v>
      </c>
      <c r="X62" s="87">
        <f ca="1">_xll.qlBlackVolTermStructureBlackVol(IF($P$1="GBPUSD",$D$10,IF($P$1="EURUSD",$D$9,$D$11)),$N62,X$60,TRUE)</f>
        <v>9.0185236054053861E-2</v>
      </c>
      <c r="Y62" s="87">
        <f ca="1">_xll.qlBlackVolTermStructureBlackVol(IF($P$1="GBPUSD",$D$10,IF($P$1="EURUSD",$D$9,$D$11)),$N62,Y$60,TRUE)</f>
        <v>9.6884065363064834E-2</v>
      </c>
      <c r="Z62" s="88">
        <f ca="1">_xll.qlBlackVolTermStructureBlackVol(IF($P$1="GBPUSD",$D$10,IF($P$1="EURUSD",$D$9,$D$11)),$N62,Z$60,TRUE)</f>
        <v>0.10830292624377676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v>0.37534246575342467</v>
      </c>
      <c r="M63" s="71" t="str">
        <f>M55</f>
        <v>6m</v>
      </c>
      <c r="N63" s="59">
        <f>_xll.qlCalendarAdvance("NullCalendar",$D$2,M63)</f>
        <v>43200</v>
      </c>
      <c r="O63" s="60" t="str">
        <f>TEXT(N63,"[$-900]TTMMMJJJ")</f>
        <v>10Apr2018</v>
      </c>
      <c r="P63" s="86">
        <f ca="1">_xll.qlBlackVolTermStructureBlackVol(IF($P$1="GBPUSD",$D$10,IF($P$1="EURUSD",$D$9,$D$11)),$N63,P$60,TRUE)</f>
        <v>0.12691465274209174</v>
      </c>
      <c r="Q63" s="87">
        <f ca="1">_xll.qlBlackVolTermStructureBlackVol(IF($P$1="GBPUSD",$D$10,IF($P$1="EURUSD",$D$9,$D$11)),$N63,Q$60,TRUE)</f>
        <v>0.11034092975706823</v>
      </c>
      <c r="R63" s="87">
        <f ca="1">_xll.qlBlackVolTermStructureBlackVol(IF($P$1="GBPUSD",$D$10,IF($P$1="EURUSD",$D$9,$D$11)),$N63,R$60,TRUE)</f>
        <v>0.10023973055620994</v>
      </c>
      <c r="S63" s="87">
        <f ca="1">_xll.qlBlackVolTermStructureBlackVol(IF($P$1="GBPUSD",$D$10,IF($P$1="EURUSD",$D$9,$D$11)),$N63,S$60,TRUE)</f>
        <v>8.9824351966099628E-2</v>
      </c>
      <c r="T63" s="87">
        <f ca="1">_xll.qlBlackVolTermStructureBlackVol(IF($P$1="GBPUSD",$D$10,IF($P$1="EURUSD",$D$9,$D$11)),$N63,T$60,TRUE)</f>
        <v>8.3810419121080948E-2</v>
      </c>
      <c r="U63" s="87">
        <f ca="1">_xll.qlBlackVolTermStructureBlackVol(IF($P$1="GBPUSD",$D$10,IF($P$1="EURUSD",$D$9,$D$11)),$N63,U$60,TRUE)</f>
        <v>7.9599776700151087E-2</v>
      </c>
      <c r="V63" s="87">
        <f ca="1">_xll.qlBlackVolTermStructureBlackVol(IF($P$1="GBPUSD",$D$10,IF($P$1="EURUSD",$D$9,$D$11)),$N63,V$60,TRUE)</f>
        <v>7.8833152067396328E-2</v>
      </c>
      <c r="W63" s="87">
        <f ca="1">_xll.qlBlackVolTermStructureBlackVol(IF($P$1="GBPUSD",$D$10,IF($P$1="EURUSD",$D$9,$D$11)),$N63,W$60,TRUE)</f>
        <v>8.0959956748550249E-2</v>
      </c>
      <c r="X63" s="87">
        <f ca="1">_xll.qlBlackVolTermStructureBlackVol(IF($P$1="GBPUSD",$D$10,IF($P$1="EURUSD",$D$9,$D$11)),$N63,X$60,TRUE)</f>
        <v>8.5886118580241047E-2</v>
      </c>
      <c r="Y63" s="87">
        <f ca="1">_xll.qlBlackVolTermStructureBlackVol(IF($P$1="GBPUSD",$D$10,IF($P$1="EURUSD",$D$9,$D$11)),$N63,Y$60,TRUE)</f>
        <v>9.0664003623072642E-2</v>
      </c>
      <c r="Z63" s="88">
        <f ca="1">_xll.qlBlackVolTermStructureBlackVol(IF($P$1="GBPUSD",$D$10,IF($P$1="EURUSD",$D$9,$D$11)),$N63,Z$60,TRUE)</f>
        <v>9.9310286828748276E-2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v>0.39452054794520547</v>
      </c>
      <c r="M64" s="71" t="str">
        <f>M56</f>
        <v>9m</v>
      </c>
      <c r="N64" s="59">
        <f>_xll.qlCalendarAdvance("NullCalendar",$D$2,M64)</f>
        <v>43291</v>
      </c>
      <c r="O64" s="60" t="str">
        <f>TEXT(N64,"[$-900]TTMMMJJJ")</f>
        <v>10Jul2018</v>
      </c>
      <c r="P64" s="86">
        <f ca="1">_xll.qlBlackVolTermStructureBlackVol(IF($P$1="GBPUSD",$D$10,IF($P$1="EURUSD",$D$9,$D$11)),$N64,P$60,TRUE)</f>
        <v>0.12105160894738497</v>
      </c>
      <c r="Q64" s="87">
        <f ca="1">_xll.qlBlackVolTermStructureBlackVol(IF($P$1="GBPUSD",$D$10,IF($P$1="EURUSD",$D$9,$D$11)),$N64,Q$60,TRUE)</f>
        <v>0.10721712598971057</v>
      </c>
      <c r="R64" s="87">
        <f ca="1">_xll.qlBlackVolTermStructureBlackVol(IF($P$1="GBPUSD",$D$10,IF($P$1="EURUSD",$D$9,$D$11)),$N64,R$60,TRUE)</f>
        <v>9.8912077321461719E-2</v>
      </c>
      <c r="S64" s="87">
        <f ca="1">_xll.qlBlackVolTermStructureBlackVol(IF($P$1="GBPUSD",$D$10,IF($P$1="EURUSD",$D$9,$D$11)),$N64,S$60,TRUE)</f>
        <v>9.0451120691921627E-2</v>
      </c>
      <c r="T64" s="87">
        <f ca="1">_xll.qlBlackVolTermStructureBlackVol(IF($P$1="GBPUSD",$D$10,IF($P$1="EURUSD",$D$9,$D$11)),$N64,T$60,TRUE)</f>
        <v>8.5527064661582011E-2</v>
      </c>
      <c r="U64" s="87">
        <f ca="1">_xll.qlBlackVolTermStructureBlackVol(IF($P$1="GBPUSD",$D$10,IF($P$1="EURUSD",$D$9,$D$11)),$N64,U$60,TRUE)</f>
        <v>8.1773047873093571E-2</v>
      </c>
      <c r="V64" s="87">
        <f ca="1">_xll.qlBlackVolTermStructureBlackVol(IF($P$1="GBPUSD",$D$10,IF($P$1="EURUSD",$D$9,$D$11)),$N64,V$60,TRUE)</f>
        <v>8.0048534481047207E-2</v>
      </c>
      <c r="W64" s="87">
        <f ca="1">_xll.qlBlackVolTermStructureBlackVol(IF($P$1="GBPUSD",$D$10,IF($P$1="EURUSD",$D$9,$D$11)),$N64,W$60,TRUE)</f>
        <v>8.0733131644444511E-2</v>
      </c>
      <c r="X64" s="87">
        <f ca="1">_xll.qlBlackVolTermStructureBlackVol(IF($P$1="GBPUSD",$D$10,IF($P$1="EURUSD",$D$9,$D$11)),$N64,X$60,TRUE)</f>
        <v>8.3471843753059327E-2</v>
      </c>
      <c r="Y64" s="87">
        <f ca="1">_xll.qlBlackVolTermStructureBlackVol(IF($P$1="GBPUSD",$D$10,IF($P$1="EURUSD",$D$9,$D$11)),$N64,Y$60,TRUE)</f>
        <v>8.6591042845189439E-2</v>
      </c>
      <c r="Z64" s="88">
        <f ca="1">_xll.qlBlackVolTermStructureBlackVol(IF($P$1="GBPUSD",$D$10,IF($P$1="EURUSD",$D$9,$D$11)),$N64,Z$60,TRUE)</f>
        <v>9.2771389452641892E-2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v>0.41369863013698632</v>
      </c>
      <c r="M65" s="72" t="str">
        <f>M57</f>
        <v>1y</v>
      </c>
      <c r="N65" s="61">
        <f>_xll.qlCalendarAdvance("NullCalendar",$D$2,M65)</f>
        <v>43383</v>
      </c>
      <c r="O65" s="62" t="str">
        <f>TEXT(N65,"[$-900]TTMMMJJJ")</f>
        <v>10Oct2018</v>
      </c>
      <c r="P65" s="89">
        <f ca="1">_xll.qlBlackVolTermStructureBlackVol(IF($P$1="GBPUSD",$D$10,IF($P$1="EURUSD",$D$9,$D$11)),$N65,P$60,TRUE)</f>
        <v>0.11825487506039166</v>
      </c>
      <c r="Q65" s="90">
        <f ca="1">_xll.qlBlackVolTermStructureBlackVol(IF($P$1="GBPUSD",$D$10,IF($P$1="EURUSD",$D$9,$D$11)),$N65,Q$60,TRUE)</f>
        <v>0.1054193920581542</v>
      </c>
      <c r="R65" s="90">
        <f ca="1">_xll.qlBlackVolTermStructureBlackVol(IF($P$1="GBPUSD",$D$10,IF($P$1="EURUSD",$D$9,$D$11)),$N65,R$60,TRUE)</f>
        <v>9.7764674092075857E-2</v>
      </c>
      <c r="S65" s="90">
        <f ca="1">_xll.qlBlackVolTermStructureBlackVol(IF($P$1="GBPUSD",$D$10,IF($P$1="EURUSD",$D$9,$D$11)),$N65,S$60,TRUE)</f>
        <v>9.0011987035503685E-2</v>
      </c>
      <c r="T65" s="90">
        <f ca="1">_xll.qlBlackVolTermStructureBlackVol(IF($P$1="GBPUSD",$D$10,IF($P$1="EURUSD",$D$9,$D$11)),$N65,T$60,TRUE)</f>
        <v>8.550511171635955E-2</v>
      </c>
      <c r="U65" s="90">
        <f ca="1">_xll.qlBlackVolTermStructureBlackVol(IF($P$1="GBPUSD",$D$10,IF($P$1="EURUSD",$D$9,$D$11)),$N65,U$60,TRUE)</f>
        <v>8.2014233662106251E-2</v>
      </c>
      <c r="V65" s="90">
        <f ca="1">_xll.qlBlackVolTermStructureBlackVol(IF($P$1="GBPUSD",$D$10,IF($P$1="EURUSD",$D$9,$D$11)),$N65,V$60,TRUE)</f>
        <v>8.0209384813719073E-2</v>
      </c>
      <c r="W65" s="90">
        <f ca="1">_xll.qlBlackVolTermStructureBlackVol(IF($P$1="GBPUSD",$D$10,IF($P$1="EURUSD",$D$9,$D$11)),$N65,W$60,TRUE)</f>
        <v>8.0588943126916474E-2</v>
      </c>
      <c r="X65" s="90">
        <f ca="1">_xll.qlBlackVolTermStructureBlackVol(IF($P$1="GBPUSD",$D$10,IF($P$1="EURUSD",$D$9,$D$11)),$N65,X$60,TRUE)</f>
        <v>8.2758520799611976E-2</v>
      </c>
      <c r="Y65" s="90">
        <f ca="1">_xll.qlBlackVolTermStructureBlackVol(IF($P$1="GBPUSD",$D$10,IF($P$1="EURUSD",$D$9,$D$11)),$N65,Y$60,TRUE)</f>
        <v>8.5393397662183609E-2</v>
      </c>
      <c r="Z65" s="91">
        <f ca="1">_xll.qlBlackVolTermStructureBlackVol(IF($P$1="GBPUSD",$D$10,IF($P$1="EURUSD",$D$9,$D$11)),$N65,Z$60,TRUE)</f>
        <v>9.0802698351868702E-2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v>0.43287671232876712</v>
      </c>
    </row>
    <row r="67" spans="2:50">
      <c r="B67">
        <v>0.45205479452054792</v>
      </c>
      <c r="M67" s="1" t="s">
        <v>93</v>
      </c>
      <c r="N67" s="2"/>
      <c r="O67" s="47"/>
      <c r="P67" s="4" t="s">
        <v>31</v>
      </c>
      <c r="Q67" s="19"/>
      <c r="R67" s="19"/>
      <c r="S67" s="19"/>
      <c r="T67" s="19"/>
      <c r="U67" s="19"/>
      <c r="V67" s="19"/>
      <c r="W67" s="19"/>
      <c r="X67" s="19"/>
      <c r="Y67" s="19"/>
      <c r="Z67" s="40"/>
      <c r="AB67" t="s">
        <v>31</v>
      </c>
      <c r="AN67" t="s">
        <v>31</v>
      </c>
    </row>
    <row r="68" spans="2:50">
      <c r="B68">
        <v>0.47123287671232877</v>
      </c>
      <c r="M68" s="49" t="s">
        <v>25</v>
      </c>
      <c r="N68" s="50" t="s">
        <v>30</v>
      </c>
      <c r="O68" s="50" t="s">
        <v>4</v>
      </c>
      <c r="P68" s="72">
        <f ca="1">P60</f>
        <v>0.82807041876881904</v>
      </c>
      <c r="Q68" s="73">
        <f ca="1">Q60</f>
        <v>0.87686562692488823</v>
      </c>
      <c r="R68" s="73">
        <f ca="1">R60</f>
        <v>0.90861888704936067</v>
      </c>
      <c r="S68" s="73">
        <f ca="1">S60</f>
        <v>0.94519718900243144</v>
      </c>
      <c r="T68" s="73">
        <f ca="1">T60</f>
        <v>0.97142670869024694</v>
      </c>
      <c r="U68" s="73">
        <f ca="1">U60</f>
        <v>1</v>
      </c>
      <c r="V68" s="73">
        <f ca="1">V60</f>
        <v>1.0351656032805781</v>
      </c>
      <c r="W68" s="73">
        <f ca="1">W60</f>
        <v>1.0599924663197497</v>
      </c>
      <c r="X68" s="73">
        <f ca="1">X60</f>
        <v>1.09298105905855</v>
      </c>
      <c r="Y68" s="73">
        <f ca="1">Y60</f>
        <v>1.1191219257451632</v>
      </c>
      <c r="Z68" s="62">
        <f ca="1">Z60</f>
        <v>1.1630099270357892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v>0.49041095890410957</v>
      </c>
      <c r="M69" s="70" t="str">
        <f>M61</f>
        <v>1m</v>
      </c>
      <c r="N69" s="57">
        <f>_xll.qlCalendarAdvance("NullCalendar",$D$2,M69)</f>
        <v>43049</v>
      </c>
      <c r="O69" s="58" t="str">
        <f>TEXT(N69,"[$-900]TTMMMJJJ")</f>
        <v>10Nov2017</v>
      </c>
      <c r="P69" s="165" t="e">
        <f ca="1">_xll.qlLocalVTSLocalVol($K$26,$N69,P$68,TRUE)</f>
        <v>#NUM!</v>
      </c>
      <c r="Q69" s="166" t="e">
        <f ca="1">_xll.qlLocalVTSLocalVol($K$26,$N69,Q$68,TRUE)</f>
        <v>#NUM!</v>
      </c>
      <c r="R69" s="166" t="e">
        <f ca="1">_xll.qlLocalVTSLocalVol($K$26,$N69,R$68,TRUE)</f>
        <v>#NUM!</v>
      </c>
      <c r="S69" s="166" t="e">
        <f ca="1">_xll.qlLocalVTSLocalVol($K$26,$N69,S$68,TRUE)</f>
        <v>#NUM!</v>
      </c>
      <c r="T69" s="166" t="e">
        <f ca="1">_xll.qlLocalVTSLocalVol($K$26,$N69,T$68,TRUE)</f>
        <v>#NUM!</v>
      </c>
      <c r="U69" s="166" t="e">
        <f ca="1">_xll.qlLocalVTSLocalVol($K$26,$N69,U$68,TRUE)</f>
        <v>#NUM!</v>
      </c>
      <c r="V69" s="166" t="e">
        <f ca="1">_xll.qlLocalVTSLocalVol($K$26,$N69,V$68,TRUE)</f>
        <v>#NUM!</v>
      </c>
      <c r="W69" s="166" t="e">
        <f ca="1">_xll.qlLocalVTSLocalVol($K$26,$N69,W$68,TRUE)</f>
        <v>#NUM!</v>
      </c>
      <c r="X69" s="166" t="e">
        <f ca="1">_xll.qlLocalVTSLocalVol($K$26,$N69,X$68,TRUE)</f>
        <v>#NUM!</v>
      </c>
      <c r="Y69" s="166" t="e">
        <f ca="1">_xll.qlLocalVTSLocalVol($K$26,$N69,Y$68,TRUE)</f>
        <v>#NUM!</v>
      </c>
      <c r="Z69" s="167" t="e">
        <f ca="1">_xll.qlLocalVTSLocalVol($K$26,$N69,Z$68,TRUE)</f>
        <v>#NUM!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v>0.50958904109589043</v>
      </c>
      <c r="M70" s="71" t="str">
        <f>M62</f>
        <v>3m</v>
      </c>
      <c r="N70" s="59">
        <f>_xll.qlCalendarAdvance("NullCalendar",$D$2,M70)</f>
        <v>43110</v>
      </c>
      <c r="O70" s="60" t="str">
        <f>TEXT(N70,"[$-900]TTMMMJJJ")</f>
        <v>10Jan2018</v>
      </c>
      <c r="P70" s="168" t="e">
        <f ca="1">_xll.qlLocalVTSLocalVol($K$26,$N70,P$68,TRUE)</f>
        <v>#NUM!</v>
      </c>
      <c r="Q70" s="169" t="e">
        <f ca="1">_xll.qlLocalVTSLocalVol($K$26,$N70,Q$68,TRUE)</f>
        <v>#NUM!</v>
      </c>
      <c r="R70" s="169" t="e">
        <f ca="1">_xll.qlLocalVTSLocalVol($K$26,$N70,R$68,TRUE)</f>
        <v>#NUM!</v>
      </c>
      <c r="S70" s="169" t="e">
        <f ca="1">_xll.qlLocalVTSLocalVol($K$26,$N70,S$68,TRUE)</f>
        <v>#NUM!</v>
      </c>
      <c r="T70" s="169" t="e">
        <f ca="1">_xll.qlLocalVTSLocalVol($K$26,$N70,T$68,TRUE)</f>
        <v>#NUM!</v>
      </c>
      <c r="U70" s="169" t="e">
        <f ca="1">_xll.qlLocalVTSLocalVol($K$26,$N70,U$68,TRUE)</f>
        <v>#NUM!</v>
      </c>
      <c r="V70" s="169" t="e">
        <f ca="1">_xll.qlLocalVTSLocalVol($K$26,$N70,V$68,TRUE)</f>
        <v>#NUM!</v>
      </c>
      <c r="W70" s="169" t="e">
        <f ca="1">_xll.qlLocalVTSLocalVol($K$26,$N70,W$68,TRUE)</f>
        <v>#NUM!</v>
      </c>
      <c r="X70" s="169" t="e">
        <f ca="1">_xll.qlLocalVTSLocalVol($K$26,$N70,X$68,TRUE)</f>
        <v>#NUM!</v>
      </c>
      <c r="Y70" s="169" t="e">
        <f ca="1">_xll.qlLocalVTSLocalVol($K$26,$N70,Y$68,TRUE)</f>
        <v>#NUM!</v>
      </c>
      <c r="Z70" s="170" t="e">
        <f ca="1">_xll.qlLocalVTSLocalVol($K$26,$N70,Z$68,TRUE)</f>
        <v>#NUM!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v>0.52876712328767128</v>
      </c>
      <c r="M71" s="71" t="str">
        <f>M63</f>
        <v>6m</v>
      </c>
      <c r="N71" s="59">
        <f>_xll.qlCalendarAdvance("NullCalendar",$D$2,M71)</f>
        <v>43200</v>
      </c>
      <c r="O71" s="60" t="str">
        <f>TEXT(N71,"[$-900]TTMMMJJJ")</f>
        <v>10Apr2018</v>
      </c>
      <c r="P71" s="168" t="e">
        <f ca="1">_xll.qlLocalVTSLocalVol($K$26,$N71,P$68,TRUE)</f>
        <v>#NUM!</v>
      </c>
      <c r="Q71" s="169" t="e">
        <f ca="1">_xll.qlLocalVTSLocalVol($K$26,$N71,Q$68,TRUE)</f>
        <v>#NUM!</v>
      </c>
      <c r="R71" s="169" t="e">
        <f ca="1">_xll.qlLocalVTSLocalVol($K$26,$N71,R$68,TRUE)</f>
        <v>#NUM!</v>
      </c>
      <c r="S71" s="169" t="e">
        <f ca="1">_xll.qlLocalVTSLocalVol($K$26,$N71,S$68,TRUE)</f>
        <v>#NUM!</v>
      </c>
      <c r="T71" s="169" t="e">
        <f ca="1">_xll.qlLocalVTSLocalVol($K$26,$N71,T$68,TRUE)</f>
        <v>#NUM!</v>
      </c>
      <c r="U71" s="169" t="e">
        <f ca="1">_xll.qlLocalVTSLocalVol($K$26,$N71,U$68,TRUE)</f>
        <v>#NUM!</v>
      </c>
      <c r="V71" s="169" t="e">
        <f ca="1">_xll.qlLocalVTSLocalVol($K$26,$N71,V$68,TRUE)</f>
        <v>#NUM!</v>
      </c>
      <c r="W71" s="169" t="e">
        <f ca="1">_xll.qlLocalVTSLocalVol($K$26,$N71,W$68,TRUE)</f>
        <v>#NUM!</v>
      </c>
      <c r="X71" s="169" t="e">
        <f ca="1">_xll.qlLocalVTSLocalVol($K$26,$N71,X$68,TRUE)</f>
        <v>#NUM!</v>
      </c>
      <c r="Y71" s="169" t="e">
        <f ca="1">_xll.qlLocalVTSLocalVol($K$26,$N71,Y$68,TRUE)</f>
        <v>#NUM!</v>
      </c>
      <c r="Z71" s="170" t="e">
        <f ca="1">_xll.qlLocalVTSLocalVol($K$26,$N71,Z$68,TRUE)</f>
        <v>#NUM!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v>0.54794520547945202</v>
      </c>
      <c r="M72" s="71" t="str">
        <f>M64</f>
        <v>9m</v>
      </c>
      <c r="N72" s="59">
        <f>_xll.qlCalendarAdvance("NullCalendar",$D$2,M72)</f>
        <v>43291</v>
      </c>
      <c r="O72" s="60" t="str">
        <f>TEXT(N72,"[$-900]TTMMMJJJ")</f>
        <v>10Jul2018</v>
      </c>
      <c r="P72" s="168" t="e">
        <f ca="1">_xll.qlLocalVTSLocalVol($K$26,$N72,P$68,TRUE)</f>
        <v>#NUM!</v>
      </c>
      <c r="Q72" s="169" t="e">
        <f ca="1">_xll.qlLocalVTSLocalVol($K$26,$N72,Q$68,TRUE)</f>
        <v>#NUM!</v>
      </c>
      <c r="R72" s="169" t="e">
        <f ca="1">_xll.qlLocalVTSLocalVol($K$26,$N72,R$68,TRUE)</f>
        <v>#NUM!</v>
      </c>
      <c r="S72" s="169" t="e">
        <f ca="1">_xll.qlLocalVTSLocalVol($K$26,$N72,S$68,TRUE)</f>
        <v>#NUM!</v>
      </c>
      <c r="T72" s="169" t="e">
        <f ca="1">_xll.qlLocalVTSLocalVol($K$26,$N72,T$68,TRUE)</f>
        <v>#NUM!</v>
      </c>
      <c r="U72" s="169" t="e">
        <f ca="1">_xll.qlLocalVTSLocalVol($K$26,$N72,U$68,TRUE)</f>
        <v>#NUM!</v>
      </c>
      <c r="V72" s="169" t="e">
        <f ca="1">_xll.qlLocalVTSLocalVol($K$26,$N72,V$68,TRUE)</f>
        <v>#NUM!</v>
      </c>
      <c r="W72" s="169" t="e">
        <f ca="1">_xll.qlLocalVTSLocalVol($K$26,$N72,W$68,TRUE)</f>
        <v>#NUM!</v>
      </c>
      <c r="X72" s="169" t="e">
        <f ca="1">_xll.qlLocalVTSLocalVol($K$26,$N72,X$68,TRUE)</f>
        <v>#NUM!</v>
      </c>
      <c r="Y72" s="169" t="e">
        <f ca="1">_xll.qlLocalVTSLocalVol($K$26,$N72,Y$68,TRUE)</f>
        <v>#NUM!</v>
      </c>
      <c r="Z72" s="170" t="e">
        <f ca="1">_xll.qlLocalVTSLocalVol($K$26,$N72,Z$68,TRUE)</f>
        <v>#NUM!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v>0.56712328767123288</v>
      </c>
      <c r="M73" s="72" t="str">
        <f>M65</f>
        <v>1y</v>
      </c>
      <c r="N73" s="61">
        <f>_xll.qlCalendarAdvance("NullCalendar",$D$2,M73)</f>
        <v>43383</v>
      </c>
      <c r="O73" s="62" t="str">
        <f>TEXT(N73,"[$-900]TTMMMJJJ")</f>
        <v>10Oct2018</v>
      </c>
      <c r="P73" s="171" t="e">
        <f ca="1">_xll.qlLocalVTSLocalVol($K$26,$N73,P$68,TRUE)</f>
        <v>#NUM!</v>
      </c>
      <c r="Q73" s="172" t="e">
        <f ca="1">_xll.qlLocalVTSLocalVol($K$26,$N73,Q$68,TRUE)</f>
        <v>#NUM!</v>
      </c>
      <c r="R73" s="172" t="e">
        <f ca="1">_xll.qlLocalVTSLocalVol($K$26,$N73,R$68,TRUE)</f>
        <v>#NUM!</v>
      </c>
      <c r="S73" s="172" t="e">
        <f ca="1">_xll.qlLocalVTSLocalVol($K$26,$N73,S$68,TRUE)</f>
        <v>#NUM!</v>
      </c>
      <c r="T73" s="172" t="e">
        <f ca="1">_xll.qlLocalVTSLocalVol($K$26,$N73,T$68,TRUE)</f>
        <v>#NUM!</v>
      </c>
      <c r="U73" s="172" t="e">
        <f ca="1">_xll.qlLocalVTSLocalVol($K$26,$N73,U$68,TRUE)</f>
        <v>#NUM!</v>
      </c>
      <c r="V73" s="172" t="e">
        <f ca="1">_xll.qlLocalVTSLocalVol($K$26,$N73,V$68,TRUE)</f>
        <v>#NUM!</v>
      </c>
      <c r="W73" s="172" t="e">
        <f ca="1">_xll.qlLocalVTSLocalVol($K$26,$N73,W$68,TRUE)</f>
        <v>#NUM!</v>
      </c>
      <c r="X73" s="172" t="e">
        <f ca="1">_xll.qlLocalVTSLocalVol($K$26,$N73,X$68,TRUE)</f>
        <v>#NUM!</v>
      </c>
      <c r="Y73" s="172" t="e">
        <f ca="1">_xll.qlLocalVTSLocalVol($K$26,$N73,Y$68,TRUE)</f>
        <v>#NUM!</v>
      </c>
      <c r="Z73" s="173" t="e">
        <f ca="1">_xll.qlLocalVTSLocalVol($K$26,$N73,Z$68,TRUE)</f>
        <v>#NUM!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v>0.58630136986301373</v>
      </c>
      <c r="P74" s="235">
        <f ca="1">P62*100-VolSurface_EURUSD!C14</f>
        <v>6.3338659381299651</v>
      </c>
      <c r="Q74" s="235">
        <f ca="1">Q62*100-VolSurface_EURUSD!D14</f>
        <v>4.5293902742288834</v>
      </c>
      <c r="R74" s="235">
        <f ca="1">R62*100-VolSurface_EURUSD!E14</f>
        <v>3.4399086200602973</v>
      </c>
      <c r="S74" s="235">
        <f ca="1">S62*100-VolSurface_EURUSD!F14</f>
        <v>2.2486885248092543</v>
      </c>
      <c r="T74" s="235">
        <f ca="1">T62*100-VolSurface_EURUSD!G14</f>
        <v>1.5356832775291522</v>
      </c>
      <c r="U74" s="235">
        <f ca="1">U62*100-VolSurface_EURUSD!H14</f>
        <v>0.97286622067562867</v>
      </c>
      <c r="V74" s="235">
        <f ca="1">V62*100-VolSurface_EURUSD!I14</f>
        <v>0.82923982987995704</v>
      </c>
      <c r="W74" s="235">
        <f ca="1">W62*100-VolSurface_EURUSD!J14</f>
        <v>0.97853785824058814</v>
      </c>
      <c r="X74" s="235">
        <f ca="1">X62*100-VolSurface_EURUSD!K14</f>
        <v>1.4185236054053867</v>
      </c>
      <c r="Y74" s="235">
        <f ca="1">Y62*100-VolSurface_EURUSD!L14</f>
        <v>1.7644065363064838</v>
      </c>
      <c r="Z74" s="235">
        <f ca="1">Z62*100-VolSurface_EURUSD!M14</f>
        <v>2.5542926243776751</v>
      </c>
    </row>
    <row r="75" spans="2:50">
      <c r="B75">
        <v>0.60547945205479448</v>
      </c>
      <c r="P75" t="e">
        <f ca="1">P54*100-VolSurface_EURUSD!C14</f>
        <v>#VALUE!</v>
      </c>
      <c r="Q75" t="e">
        <f ca="1">Q54*100-VolSurface_EURUSD!D14</f>
        <v>#VALUE!</v>
      </c>
      <c r="R75" t="e">
        <f ca="1">R54*100-VolSurface_EURUSD!E14</f>
        <v>#VALUE!</v>
      </c>
      <c r="S75" t="e">
        <f ca="1">S54*100-VolSurface_EURUSD!F14</f>
        <v>#VALUE!</v>
      </c>
      <c r="T75" t="e">
        <f ca="1">T54*100-VolSurface_EURUSD!G14</f>
        <v>#VALUE!</v>
      </c>
      <c r="U75" t="e">
        <f ca="1">U54*100-VolSurface_EURUSD!H14</f>
        <v>#VALUE!</v>
      </c>
      <c r="V75" t="e">
        <f ca="1">V54*100-VolSurface_EURUSD!I14</f>
        <v>#VALUE!</v>
      </c>
      <c r="W75" t="e">
        <f ca="1">W54*100-VolSurface_EURUSD!J14</f>
        <v>#VALUE!</v>
      </c>
      <c r="X75" t="e">
        <f ca="1">X54*100-VolSurface_EURUSD!K14</f>
        <v>#VALUE!</v>
      </c>
      <c r="Y75" t="e">
        <f ca="1">Y54*100-VolSurface_EURUSD!L14</f>
        <v>#VALUE!</v>
      </c>
      <c r="Z75" t="e">
        <f ca="1">Z54*100-VolSurface_EURUSD!M14</f>
        <v>#VALUE!</v>
      </c>
    </row>
    <row r="76" spans="2:50">
      <c r="B76">
        <v>0.62465753424657533</v>
      </c>
      <c r="P76" s="237" t="e">
        <f ca="1">P62-P54</f>
        <v>#VALUE!</v>
      </c>
      <c r="Q76" s="237" t="e">
        <f ca="1">Q62-Q54</f>
        <v>#VALUE!</v>
      </c>
      <c r="R76" s="237" t="e">
        <f ca="1">R62-R54</f>
        <v>#VALUE!</v>
      </c>
      <c r="S76" s="237" t="e">
        <f ca="1">S62-S54</f>
        <v>#VALUE!</v>
      </c>
      <c r="T76" s="237" t="e">
        <f ca="1">T62-T54</f>
        <v>#VALUE!</v>
      </c>
      <c r="U76" s="237" t="e">
        <f ca="1">U62-U54</f>
        <v>#VALUE!</v>
      </c>
      <c r="V76" s="237" t="e">
        <f ca="1">V62-V54</f>
        <v>#VALUE!</v>
      </c>
      <c r="W76" s="237" t="e">
        <f ca="1">W62-W54</f>
        <v>#VALUE!</v>
      </c>
      <c r="X76" s="237" t="e">
        <f ca="1">X62-X54</f>
        <v>#VALUE!</v>
      </c>
      <c r="Y76" s="237" t="e">
        <f ca="1">Y62-Y54</f>
        <v>#VALUE!</v>
      </c>
      <c r="Z76" s="237" t="e">
        <f ca="1">Z62-Z54</f>
        <v>#VALUE!</v>
      </c>
    </row>
    <row r="77" spans="2:50">
      <c r="B77">
        <v>0.64383561643835618</v>
      </c>
      <c r="P77" s="235" t="e">
        <f ca="1">P74-P75</f>
        <v>#VALUE!</v>
      </c>
      <c r="Q77" s="235" t="e">
        <f ca="1">Q74-Q75</f>
        <v>#VALUE!</v>
      </c>
      <c r="R77" s="235" t="e">
        <f ca="1">R74-R75</f>
        <v>#VALUE!</v>
      </c>
      <c r="S77" s="235" t="e">
        <f ca="1">S74-S75</f>
        <v>#VALUE!</v>
      </c>
      <c r="T77" s="235" t="e">
        <f ca="1">T74-T75</f>
        <v>#VALUE!</v>
      </c>
      <c r="U77" s="235" t="e">
        <f ca="1">U74-U75</f>
        <v>#VALUE!</v>
      </c>
      <c r="V77" s="235" t="e">
        <f ca="1">V74-V75</f>
        <v>#VALUE!</v>
      </c>
      <c r="W77" s="235" t="e">
        <f ca="1">W74-W75</f>
        <v>#VALUE!</v>
      </c>
      <c r="X77" s="235" t="e">
        <f ca="1">X74-X75</f>
        <v>#VALUE!</v>
      </c>
      <c r="Y77" s="235" t="e">
        <f ca="1">Y74-Y75</f>
        <v>#VALUE!</v>
      </c>
      <c r="Z77" s="235" t="e">
        <f ca="1">Z74-Z75</f>
        <v>#VALUE!</v>
      </c>
    </row>
    <row r="78" spans="2:50">
      <c r="B78">
        <v>0.66301369863013704</v>
      </c>
      <c r="P78" s="234" t="e">
        <f ca="1">P62/P54</f>
        <v>#VALUE!</v>
      </c>
      <c r="Q78" s="234" t="e">
        <f ca="1">Q62/Q54</f>
        <v>#VALUE!</v>
      </c>
      <c r="R78" s="234" t="e">
        <f ca="1">R62/R54</f>
        <v>#VALUE!</v>
      </c>
      <c r="S78" s="234" t="e">
        <f ca="1">S62/S54</f>
        <v>#VALUE!</v>
      </c>
      <c r="T78" s="234" t="e">
        <f ca="1">T62/T54</f>
        <v>#VALUE!</v>
      </c>
      <c r="U78" s="234" t="e">
        <f ca="1">U62/U54</f>
        <v>#VALUE!</v>
      </c>
      <c r="V78" s="234" t="e">
        <f ca="1">V62/V54</f>
        <v>#VALUE!</v>
      </c>
      <c r="W78" s="234" t="e">
        <f ca="1">W62/W54</f>
        <v>#VALUE!</v>
      </c>
      <c r="X78" s="234" t="e">
        <f ca="1">X62/X54</f>
        <v>#VALUE!</v>
      </c>
      <c r="Y78" s="234" t="e">
        <f ca="1">Y62/Y54</f>
        <v>#VALUE!</v>
      </c>
      <c r="Z78" s="234" t="e">
        <f ca="1">Z62/Z54</f>
        <v>#VALUE!</v>
      </c>
    </row>
    <row r="79" spans="2:50">
      <c r="B79">
        <v>0.68219178082191778</v>
      </c>
    </row>
    <row r="80" spans="2:50">
      <c r="B80">
        <v>0.70136986301369864</v>
      </c>
    </row>
    <row r="81" spans="2:2">
      <c r="B81">
        <v>0.72054794520547949</v>
      </c>
    </row>
    <row r="82" spans="2:2">
      <c r="B82">
        <v>0.73972602739726023</v>
      </c>
    </row>
    <row r="83" spans="2:2">
      <c r="B83">
        <v>0.75890410958904109</v>
      </c>
    </row>
    <row r="84" spans="2:2">
      <c r="B84">
        <v>0.77808219178082194</v>
      </c>
    </row>
    <row r="85" spans="2:2">
      <c r="B85">
        <v>0.79726027397260268</v>
      </c>
    </row>
    <row r="86" spans="2:2">
      <c r="B86">
        <v>0.81643835616438354</v>
      </c>
    </row>
    <row r="87" spans="2:2">
      <c r="B87">
        <v>0.83561643835616439</v>
      </c>
    </row>
    <row r="88" spans="2:2">
      <c r="B88">
        <v>0.85479452054794525</v>
      </c>
    </row>
    <row r="89" spans="2:2">
      <c r="B89">
        <v>0.87397260273972599</v>
      </c>
    </row>
    <row r="90" spans="2:2">
      <c r="B90">
        <v>0.89315068493150684</v>
      </c>
    </row>
    <row r="91" spans="2:2">
      <c r="B91">
        <v>0.9123287671232877</v>
      </c>
    </row>
    <row r="92" spans="2:2">
      <c r="B92">
        <v>0.93150684931506844</v>
      </c>
    </row>
    <row r="93" spans="2:2">
      <c r="B93">
        <v>0.9506849315068493</v>
      </c>
    </row>
    <row r="94" spans="2:2">
      <c r="B94">
        <v>0.96986301369863015</v>
      </c>
    </row>
    <row r="95" spans="2:2">
      <c r="B95">
        <v>0.989041095890411</v>
      </c>
    </row>
    <row r="96" spans="2:2">
      <c r="B96">
        <v>1.0082191780821919</v>
      </c>
    </row>
    <row r="97" spans="2:2">
      <c r="B97">
        <v>1.0273972602739727</v>
      </c>
    </row>
    <row r="98" spans="2:2">
      <c r="B98">
        <v>1.0465753424657533</v>
      </c>
    </row>
    <row r="99" spans="2:2">
      <c r="B99">
        <v>1.0657534246575342</v>
      </c>
    </row>
    <row r="100" spans="2:2">
      <c r="B100">
        <v>1.0849315068493151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D794"/>
  <sheetViews>
    <sheetView showGridLines="0" tabSelected="1" topLeftCell="A18" zoomScale="85" zoomScaleNormal="85" workbookViewId="0">
      <selection activeCell="F39" sqref="F39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7.21875" bestFit="1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16" customWidth="1"/>
    <col min="17" max="17" width="12.77734375" customWidth="1"/>
    <col min="18" max="20" width="12" bestFit="1" customWidth="1"/>
    <col min="21" max="21" width="13.88671875" customWidth="1"/>
    <col min="22" max="25" width="12" bestFit="1" customWidth="1"/>
    <col min="26" max="26" width="16.77734375" customWidth="1"/>
    <col min="86" max="108" width="8.88671875" style="352"/>
  </cols>
  <sheetData>
    <row r="2" spans="2:27">
      <c r="B2" s="1" t="s">
        <v>0</v>
      </c>
      <c r="C2" s="2"/>
      <c r="D2" s="3">
        <f>_xll.qlSettingsEvaluationDate(ValuationDate!C3)</f>
        <v>43018</v>
      </c>
    </row>
    <row r="3" spans="2:27">
      <c r="M3" s="1" t="s">
        <v>34</v>
      </c>
      <c r="N3" s="2"/>
      <c r="O3" s="47"/>
      <c r="P3" s="4" t="s">
        <v>31</v>
      </c>
      <c r="Q3" s="19"/>
      <c r="R3" s="19"/>
      <c r="S3" s="19"/>
      <c r="T3" s="19"/>
      <c r="U3" s="19"/>
      <c r="V3" s="19"/>
      <c r="W3" s="19"/>
      <c r="X3" s="19"/>
      <c r="Y3" s="19"/>
      <c r="Z3" s="40"/>
    </row>
    <row r="4" spans="2:27">
      <c r="B4" s="4" t="s">
        <v>23</v>
      </c>
      <c r="C4" s="5">
        <v>0</v>
      </c>
      <c r="D4" s="6" t="str">
        <f>ValuationDate!D5</f>
        <v>obj_00000#0001</v>
      </c>
      <c r="J4" s="32" t="s">
        <v>1</v>
      </c>
      <c r="K4" s="32" t="s">
        <v>2</v>
      </c>
      <c r="M4" s="49" t="s">
        <v>25</v>
      </c>
      <c r="N4" s="50" t="s">
        <v>30</v>
      </c>
      <c r="O4" s="50" t="s">
        <v>4</v>
      </c>
      <c r="P4" s="55"/>
      <c r="Q4" s="63"/>
      <c r="R4" s="63"/>
      <c r="S4" s="63"/>
      <c r="T4" s="63"/>
      <c r="U4" s="63"/>
      <c r="V4" s="63"/>
      <c r="W4" s="63"/>
      <c r="X4" s="63"/>
      <c r="Y4" s="63"/>
      <c r="Z4" s="64"/>
    </row>
    <row r="5" spans="2:27">
      <c r="B5" s="7" t="s">
        <v>5</v>
      </c>
      <c r="C5" s="8">
        <v>0</v>
      </c>
      <c r="D5" s="9" t="str">
        <f>ValuationDate!D6</f>
        <v>obj_00002#0001</v>
      </c>
      <c r="J5" s="33" t="s">
        <v>98</v>
      </c>
      <c r="K5" s="34" t="str">
        <f>_xll.qlRealMCAsset(,,C20)</f>
        <v>obj_00666#0001</v>
      </c>
      <c r="M5" s="51" t="s">
        <v>22</v>
      </c>
      <c r="N5" s="57">
        <f>_xll.qlCalendarAdvance("NullCalendar",$D$2,M5)</f>
        <v>43049</v>
      </c>
      <c r="O5" s="58" t="str">
        <f>TEXT(N5,"[$-900]TTMMMJJJ")</f>
        <v>10Nov2017</v>
      </c>
      <c r="P5" s="333">
        <f>VolSurface_EURGBP!Q12</f>
        <v>0.96373144511583475</v>
      </c>
      <c r="Q5" s="334">
        <f>VolSurface_EURGBP!R12</f>
        <v>0.97232062595450719</v>
      </c>
      <c r="R5" s="334">
        <f>VolSurface_EURGBP!S12</f>
        <v>0.97790979928746058</v>
      </c>
      <c r="S5" s="334">
        <f>VolSurface_EURGBP!T12</f>
        <v>0.98586547896827414</v>
      </c>
      <c r="T5" s="334">
        <f>VolSurface_EURGBP!U12</f>
        <v>0.9920352669440784</v>
      </c>
      <c r="U5" s="334">
        <f>VolSurface_EURGBP!V12</f>
        <v>1</v>
      </c>
      <c r="V5" s="334">
        <f>VolSurface_EURGBP!W12</f>
        <v>1.0088074977264878</v>
      </c>
      <c r="W5" s="334">
        <f>VolSurface_EURGBP!X12</f>
        <v>1.0157663889429189</v>
      </c>
      <c r="X5" s="334">
        <f>VolSurface_EURGBP!Y12</f>
        <v>1.0250531830605865</v>
      </c>
      <c r="Y5" s="334">
        <f>VolSurface_EURGBP!Z12</f>
        <v>1.0321555154891269</v>
      </c>
      <c r="Z5" s="335">
        <f>VolSurface_EURGBP!AA12</f>
        <v>1.043210724342341</v>
      </c>
    </row>
    <row r="6" spans="2:27">
      <c r="B6" s="10" t="s">
        <v>6</v>
      </c>
      <c r="C6" s="11">
        <v>0</v>
      </c>
      <c r="D6" s="12" t="str">
        <f>ValuationDate!D7</f>
        <v>obj_00003#0001</v>
      </c>
      <c r="J6" s="35" t="s">
        <v>99</v>
      </c>
      <c r="K6" s="36" t="str">
        <f>_xll.qlRealMCAsset(,,C21)</f>
        <v>obj_00667#0001</v>
      </c>
      <c r="M6" s="53" t="s">
        <v>29</v>
      </c>
      <c r="N6" s="59">
        <f>_xll.qlCalendarAdvance("NullCalendar",$D$2,M6)</f>
        <v>43110</v>
      </c>
      <c r="O6" s="60" t="str">
        <f>TEXT(N6,"[$-900]TTMMMJJJ")</f>
        <v>10Jan2018</v>
      </c>
      <c r="P6" s="336">
        <f>VolSurface_EURGBP!Q14</f>
        <v>0.93783084196211497</v>
      </c>
      <c r="Q6" s="337">
        <f>VolSurface_EURGBP!R14</f>
        <v>0.9525250595146586</v>
      </c>
      <c r="R6" s="337">
        <f>VolSurface_EURGBP!S14</f>
        <v>0.9621378809473865</v>
      </c>
      <c r="S6" s="337">
        <f>VolSurface_EURGBP!T14</f>
        <v>0.97580128526763166</v>
      </c>
      <c r="T6" s="337">
        <f>VolSurface_EURGBP!U14</f>
        <v>0.98642410226775057</v>
      </c>
      <c r="U6" s="337">
        <f>VolSurface_EURGBP!V14</f>
        <v>1</v>
      </c>
      <c r="V6" s="337">
        <f>VolSurface_EURGBP!W14</f>
        <v>1.0159173094247689</v>
      </c>
      <c r="W6" s="337">
        <f>VolSurface_EURGBP!X14</f>
        <v>1.0286587116064256</v>
      </c>
      <c r="X6" s="337">
        <f>VolSurface_EURGBP!Y14</f>
        <v>1.0464573763345759</v>
      </c>
      <c r="Y6" s="337">
        <f>VolSurface_EURGBP!Z14</f>
        <v>1.061404861051086</v>
      </c>
      <c r="Z6" s="338">
        <f>VolSurface_EURGBP!AA14</f>
        <v>1.0846836371535387</v>
      </c>
    </row>
    <row r="7" spans="2:27">
      <c r="J7" s="35"/>
      <c r="K7" s="36"/>
      <c r="M7" s="53" t="s">
        <v>32</v>
      </c>
      <c r="N7" s="59">
        <f>_xll.qlCalendarAdvance("NullCalendar",$D$2,M7)</f>
        <v>43200</v>
      </c>
      <c r="O7" s="60" t="str">
        <f>TEXT(N7,"[$-900]TTMMMJJJ")</f>
        <v>10Apr2018</v>
      </c>
      <c r="P7" s="336">
        <f>VolSurface_EURGBP!Q17</f>
        <v>0.90973970403493343</v>
      </c>
      <c r="Q7" s="337">
        <f>VolSurface_EURGBP!R17</f>
        <v>0.93122879962406546</v>
      </c>
      <c r="R7" s="337">
        <f>VolSurface_EURGBP!S17</f>
        <v>0.9452528090535055</v>
      </c>
      <c r="S7" s="337">
        <f>VolSurface_EURGBP!T17</f>
        <v>0.96518418968876163</v>
      </c>
      <c r="T7" s="337">
        <f>VolSurface_EURGBP!U17</f>
        <v>0.98068589707636256</v>
      </c>
      <c r="U7" s="337">
        <f>VolSurface_EURGBP!V17</f>
        <v>1</v>
      </c>
      <c r="V7" s="337">
        <f>VolSurface_EURGBP!W17</f>
        <v>1.0241751773857566</v>
      </c>
      <c r="W7" s="337">
        <f>VolSurface_EURGBP!X17</f>
        <v>1.0435439362595249</v>
      </c>
      <c r="X7" s="337">
        <f>VolSurface_EURGBP!Y17</f>
        <v>1.0702446352880173</v>
      </c>
      <c r="Y7" s="337">
        <f>VolSurface_EURGBP!Z17</f>
        <v>1.0923017130243335</v>
      </c>
      <c r="Z7" s="338">
        <f>VolSurface_EURGBP!AA17</f>
        <v>1.1269361943136444</v>
      </c>
    </row>
    <row r="8" spans="2:27">
      <c r="B8" s="13" t="s">
        <v>94</v>
      </c>
      <c r="C8" s="14">
        <v>0.2</v>
      </c>
      <c r="D8" s="93" t="str">
        <f>VolSurface_EURUSD!C32</f>
        <v>obj_00216#0001</v>
      </c>
      <c r="J8" s="35"/>
      <c r="K8" s="36"/>
      <c r="M8" s="53" t="s">
        <v>33</v>
      </c>
      <c r="N8" s="59">
        <f>_xll.qlCalendarAdvance("NullCalendar",$D$2,M8)</f>
        <v>43291</v>
      </c>
      <c r="O8" s="60" t="str">
        <f>TEXT(N8,"[$-900]TTMMMJJJ")</f>
        <v>10Jul2018</v>
      </c>
      <c r="P8" s="336">
        <f>VolSurface_EURGBP!Q18</f>
        <v>0.89009024620573707</v>
      </c>
      <c r="Q8" s="337">
        <f>VolSurface_EURGBP!R18</f>
        <v>0.91606568979945247</v>
      </c>
      <c r="R8" s="337">
        <f>VolSurface_EURGBP!S18</f>
        <v>0.9331660337850809</v>
      </c>
      <c r="S8" s="337">
        <f>VolSurface_EURGBP!T18</f>
        <v>0.95748067685480265</v>
      </c>
      <c r="T8" s="337">
        <f>VolSurface_EURGBP!U18</f>
        <v>0.97646499487002625</v>
      </c>
      <c r="U8" s="337">
        <f>VolSurface_EURGBP!V18</f>
        <v>1</v>
      </c>
      <c r="V8" s="337">
        <f>VolSurface_EURGBP!W18</f>
        <v>1.0309578945671949</v>
      </c>
      <c r="W8" s="337">
        <f>VolSurface_EURGBP!X18</f>
        <v>1.0556436876084894</v>
      </c>
      <c r="X8" s="337">
        <f>VolSurface_EURGBP!Y18</f>
        <v>1.0905600559453918</v>
      </c>
      <c r="Y8" s="337">
        <f>VolSurface_EURGBP!Z18</f>
        <v>1.1191824066984488</v>
      </c>
      <c r="Z8" s="337">
        <f>VolSurface_EURGBP!AA18</f>
        <v>1.1648979153821191</v>
      </c>
      <c r="AA8" s="26"/>
    </row>
    <row r="9" spans="2:27">
      <c r="B9" s="15" t="s">
        <v>95</v>
      </c>
      <c r="C9" s="16">
        <v>0.3</v>
      </c>
      <c r="D9" s="12" t="str">
        <f>VolSurface_GBPUSD!D33</f>
        <v>obj_00435#0001</v>
      </c>
      <c r="J9" s="35"/>
      <c r="K9" s="36"/>
      <c r="M9" s="55" t="s">
        <v>24</v>
      </c>
      <c r="N9" s="61">
        <f>_xll.qlCalendarAdvance("NullCalendar",$D$2,M9)</f>
        <v>43383</v>
      </c>
      <c r="O9" s="62" t="str">
        <f>TEXT(N9,"[$-900]TTMMMJJJ")</f>
        <v>10Oct2018</v>
      </c>
      <c r="P9" s="339">
        <f>VolSurface_EURGBP!Q19</f>
        <v>0.87151206299808792</v>
      </c>
      <c r="Q9" s="340">
        <f>VolSurface_EURGBP!R19</f>
        <v>0.90216284644338041</v>
      </c>
      <c r="R9" s="340">
        <f>VolSurface_EURGBP!S19</f>
        <v>0.92234769785879311</v>
      </c>
      <c r="S9" s="340">
        <f>VolSurface_EURGBP!T19</f>
        <v>0.95081286797024822</v>
      </c>
      <c r="T9" s="340">
        <f>VolSurface_EURGBP!U19</f>
        <v>0.97294871335629129</v>
      </c>
      <c r="U9" s="340">
        <f>VolSurface_EURGBP!V19</f>
        <v>1</v>
      </c>
      <c r="V9" s="340">
        <f>VolSurface_EURGBP!W19</f>
        <v>1.0371120792715558</v>
      </c>
      <c r="W9" s="340">
        <f>VolSurface_EURGBP!X19</f>
        <v>1.0668476834085139</v>
      </c>
      <c r="X9" s="340">
        <f>VolSurface_EURGBP!Y19</f>
        <v>1.1095919855494891</v>
      </c>
      <c r="Y9" s="340">
        <f>VolSurface_EURGBP!Z19</f>
        <v>1.1457807621080653</v>
      </c>
      <c r="Z9" s="340">
        <f>VolSurface_EURGBP!AA19</f>
        <v>1.203642429536993</v>
      </c>
      <c r="AA9" s="26"/>
    </row>
    <row r="10" spans="2:27">
      <c r="J10" s="35"/>
      <c r="K10" s="36"/>
      <c r="AA10" s="26"/>
    </row>
    <row r="11" spans="2:27">
      <c r="B11" s="222" t="s">
        <v>230</v>
      </c>
      <c r="C11" s="354">
        <v>1</v>
      </c>
      <c r="D11" s="355">
        <v>0.3</v>
      </c>
      <c r="E11" s="323">
        <f>VolSurface_EURUSD!E74</f>
        <v>0</v>
      </c>
      <c r="F11" s="332">
        <v>0</v>
      </c>
      <c r="J11" s="35"/>
      <c r="K11" s="36"/>
      <c r="M11" s="1" t="s">
        <v>34</v>
      </c>
      <c r="N11" s="2"/>
      <c r="O11" s="47"/>
      <c r="P11" s="4" t="s">
        <v>31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6"/>
    </row>
    <row r="12" spans="2:27">
      <c r="C12" s="356">
        <f>D11</f>
        <v>0.3</v>
      </c>
      <c r="D12" s="357">
        <v>1</v>
      </c>
      <c r="E12" s="357">
        <v>0</v>
      </c>
      <c r="F12" s="325">
        <f>VolSurface_GBPUSD!E74</f>
        <v>0</v>
      </c>
      <c r="J12" s="35"/>
      <c r="K12" s="36"/>
      <c r="M12" s="49" t="s">
        <v>25</v>
      </c>
      <c r="N12" s="50" t="s">
        <v>30</v>
      </c>
      <c r="O12" s="50" t="s">
        <v>4</v>
      </c>
      <c r="P12" s="55" t="str">
        <f>VolSurface_EURGBP!C6</f>
        <v>5D Put EUR</v>
      </c>
      <c r="Q12" s="63" t="str">
        <f>VolSurface_EURGBP!D6</f>
        <v>10D Put EUR</v>
      </c>
      <c r="R12" s="63" t="str">
        <f>VolSurface_EURGBP!E6</f>
        <v>15D Put EUR</v>
      </c>
      <c r="S12" s="63" t="str">
        <f>VolSurface_EURGBP!F6</f>
        <v>25D Put EUR</v>
      </c>
      <c r="T12" s="63" t="str">
        <f>VolSurface_EURGBP!G6</f>
        <v>35D Put EUR</v>
      </c>
      <c r="U12" s="63" t="str">
        <f>VolSurface_EURGBP!H6</f>
        <v>ATM</v>
      </c>
      <c r="V12" s="63" t="str">
        <f>VolSurface_EURGBP!I6</f>
        <v>35D Call EUR</v>
      </c>
      <c r="W12" s="63" t="str">
        <f>VolSurface_EURGBP!J6</f>
        <v>25D Call EUR</v>
      </c>
      <c r="X12" s="63" t="str">
        <f>VolSurface_EURGBP!K6</f>
        <v>15D Call EUR</v>
      </c>
      <c r="Y12" s="63" t="str">
        <f>VolSurface_EURGBP!L6</f>
        <v>10D Call EUR</v>
      </c>
      <c r="Z12" s="63" t="str">
        <f>VolSurface_EURGBP!M6</f>
        <v>5D Call EUR</v>
      </c>
      <c r="AA12" s="26"/>
    </row>
    <row r="13" spans="2:27">
      <c r="C13" s="326">
        <f>VolSurface_EURUSD!E74</f>
        <v>0</v>
      </c>
      <c r="D13" s="357">
        <v>0</v>
      </c>
      <c r="E13" s="357">
        <v>1</v>
      </c>
      <c r="F13" s="358">
        <v>0</v>
      </c>
      <c r="J13" s="35"/>
      <c r="K13" s="36"/>
      <c r="M13" s="51" t="s">
        <v>22</v>
      </c>
      <c r="N13" s="57">
        <f>_xll.qlCalendarAdvance("NullCalendar",$D$2,M13)</f>
        <v>43049</v>
      </c>
      <c r="O13" s="58" t="str">
        <f>TEXT(N13,"[$-900]TTMMMJJJ")</f>
        <v>10Nov2017</v>
      </c>
      <c r="P13" s="65" t="str">
        <f>$O13&amp;TEXT(P5*1000,"0000")</f>
        <v>10Nov20170964</v>
      </c>
      <c r="Q13" s="66" t="str">
        <f>$O13&amp;TEXT(Q5*1000,"0000")</f>
        <v>10Nov20170972</v>
      </c>
      <c r="R13" s="66" t="str">
        <f>$O13&amp;TEXT(R5*1000,"0000")</f>
        <v>10Nov20170978</v>
      </c>
      <c r="S13" s="66" t="str">
        <f>$O13&amp;TEXT(S5*1000,"0000")</f>
        <v>10Nov20170986</v>
      </c>
      <c r="T13" s="66" t="str">
        <f>$O13&amp;TEXT(T5*1000,"0000")</f>
        <v>10Nov20170992</v>
      </c>
      <c r="U13" s="66" t="str">
        <f>$O13&amp;TEXT(U5*1000,"0000")</f>
        <v>10Nov20171000</v>
      </c>
      <c r="V13" s="66" t="str">
        <f>$O13&amp;TEXT(V5*1000,"0000")</f>
        <v>10Nov20171009</v>
      </c>
      <c r="W13" s="66" t="str">
        <f>$O13&amp;TEXT(W5*1000,"0000")</f>
        <v>10Nov20171016</v>
      </c>
      <c r="X13" s="66" t="str">
        <f>$O13&amp;TEXT(X5*1000,"0000")</f>
        <v>10Nov20171025</v>
      </c>
      <c r="Y13" s="66" t="str">
        <f>$O13&amp;TEXT(Y5*1000,"0000")</f>
        <v>10Nov20171032</v>
      </c>
      <c r="Z13" s="66" t="str">
        <f>$O13&amp;TEXT(Z5*1000,"0000")</f>
        <v>10Nov20171043</v>
      </c>
      <c r="AA13" s="48"/>
    </row>
    <row r="14" spans="2:27">
      <c r="C14" s="359">
        <v>0</v>
      </c>
      <c r="D14" s="327">
        <f>VolSurface_GBPUSD!E74</f>
        <v>0</v>
      </c>
      <c r="E14" s="360">
        <v>0</v>
      </c>
      <c r="F14" s="361">
        <v>1</v>
      </c>
      <c r="J14" s="35"/>
      <c r="K14" s="36"/>
      <c r="M14" s="53" t="s">
        <v>29</v>
      </c>
      <c r="N14" s="59">
        <f>_xll.qlCalendarAdvance("NullCalendar",$D$2,M14)</f>
        <v>43110</v>
      </c>
      <c r="O14" s="60" t="str">
        <f>TEXT(N14,"[$-900]TTMMMJJJ")</f>
        <v>10Jan2018</v>
      </c>
      <c r="P14" s="67" t="str">
        <f>$O14&amp;TEXT(P6*1000,"0000")</f>
        <v>10Jan20180938</v>
      </c>
      <c r="Q14" s="48" t="str">
        <f>$O14&amp;TEXT(Q6*1000,"0000")</f>
        <v>10Jan20180953</v>
      </c>
      <c r="R14" s="48" t="str">
        <f>$O14&amp;TEXT(R6*1000,"0000")</f>
        <v>10Jan20180962</v>
      </c>
      <c r="S14" s="48" t="str">
        <f>$O14&amp;TEXT(S6*1000,"0000")</f>
        <v>10Jan20180976</v>
      </c>
      <c r="T14" s="48" t="str">
        <f>$O14&amp;TEXT(T6*1000,"0000")</f>
        <v>10Jan20180986</v>
      </c>
      <c r="U14" s="48" t="str">
        <f>$O14&amp;TEXT(U6*1000,"0000")</f>
        <v>10Jan20181000</v>
      </c>
      <c r="V14" s="48" t="str">
        <f>$O14&amp;TEXT(V6*1000,"0000")</f>
        <v>10Jan20181016</v>
      </c>
      <c r="W14" s="48" t="str">
        <f>$O14&amp;TEXT(W6*1000,"0000")</f>
        <v>10Jan20181029</v>
      </c>
      <c r="X14" s="48" t="str">
        <f>$O14&amp;TEXT(X6*1000,"0000")</f>
        <v>10Jan20181046</v>
      </c>
      <c r="Y14" s="48" t="str">
        <f>$O14&amp;TEXT(Y6*1000,"0000")</f>
        <v>10Jan20181061</v>
      </c>
      <c r="Z14" s="48" t="str">
        <f>$O14&amp;TEXT(Z6*1000,"0000")</f>
        <v>10Jan20181085</v>
      </c>
      <c r="AA14" s="48"/>
    </row>
    <row r="15" spans="2:27">
      <c r="C15" s="331"/>
      <c r="D15" s="217"/>
      <c r="J15" s="35"/>
      <c r="K15" s="36"/>
      <c r="M15" s="53" t="s">
        <v>32</v>
      </c>
      <c r="N15" s="59">
        <f>_xll.qlCalendarAdvance("NullCalendar",$D$2,M15)</f>
        <v>43200</v>
      </c>
      <c r="O15" s="60" t="str">
        <f>TEXT(N15,"[$-900]TTMMMJJJ")</f>
        <v>10Apr2018</v>
      </c>
      <c r="P15" s="67" t="str">
        <f>$O15&amp;TEXT(P7*1000,"0000")</f>
        <v>10Apr20180910</v>
      </c>
      <c r="Q15" s="48" t="str">
        <f>$O15&amp;TEXT(Q7*1000,"0000")</f>
        <v>10Apr20180931</v>
      </c>
      <c r="R15" s="48" t="str">
        <f>$O15&amp;TEXT(R7*1000,"0000")</f>
        <v>10Apr20180945</v>
      </c>
      <c r="S15" s="48" t="str">
        <f>$O15&amp;TEXT(S7*1000,"0000")</f>
        <v>10Apr20180965</v>
      </c>
      <c r="T15" s="48" t="str">
        <f>$O15&amp;TEXT(T7*1000,"0000")</f>
        <v>10Apr20180981</v>
      </c>
      <c r="U15" s="48" t="str">
        <f>$O15&amp;TEXT(U7*1000,"0000")</f>
        <v>10Apr20181000</v>
      </c>
      <c r="V15" s="48" t="str">
        <f>$O15&amp;TEXT(V7*1000,"0000")</f>
        <v>10Apr20181024</v>
      </c>
      <c r="W15" s="48" t="str">
        <f>$O15&amp;TEXT(W7*1000,"0000")</f>
        <v>10Apr20181044</v>
      </c>
      <c r="X15" s="48" t="str">
        <f>$O15&amp;TEXT(X7*1000,"0000")</f>
        <v>10Apr20181070</v>
      </c>
      <c r="Y15" s="48" t="str">
        <f>$O15&amp;TEXT(Y7*1000,"0000")</f>
        <v>10Apr20181092</v>
      </c>
      <c r="Z15" s="48" t="str">
        <f>$O15&amp;TEXT(Z7*1000,"0000")</f>
        <v>10Apr20181127</v>
      </c>
      <c r="AA15" s="48"/>
    </row>
    <row r="16" spans="2:27">
      <c r="J16" s="35"/>
      <c r="K16" s="36"/>
      <c r="M16" s="53" t="s">
        <v>33</v>
      </c>
      <c r="N16" s="59">
        <f>_xll.qlCalendarAdvance("NullCalendar",$D$2,M16)</f>
        <v>43291</v>
      </c>
      <c r="O16" s="60" t="str">
        <f>TEXT(N16,"[$-900]TTMMMJJJ")</f>
        <v>10Jul2018</v>
      </c>
      <c r="P16" s="67" t="str">
        <f>$O16&amp;TEXT(P8*1000,"0000")</f>
        <v>10Jul20180890</v>
      </c>
      <c r="Q16" s="48" t="str">
        <f>$O16&amp;TEXT(Q8*1000,"0000")</f>
        <v>10Jul20180916</v>
      </c>
      <c r="R16" s="48" t="str">
        <f>$O16&amp;TEXT(R8*1000,"0000")</f>
        <v>10Jul20180933</v>
      </c>
      <c r="S16" s="48" t="str">
        <f>$O16&amp;TEXT(S8*1000,"0000")</f>
        <v>10Jul20180957</v>
      </c>
      <c r="T16" s="48" t="str">
        <f>$O16&amp;TEXT(T8*1000,"0000")</f>
        <v>10Jul20180976</v>
      </c>
      <c r="U16" s="48" t="str">
        <f>$O16&amp;TEXT(U8*1000,"0000")</f>
        <v>10Jul20181000</v>
      </c>
      <c r="V16" s="48" t="str">
        <f>$O16&amp;TEXT(V8*1000,"0000")</f>
        <v>10Jul20181031</v>
      </c>
      <c r="W16" s="48" t="str">
        <f>$O16&amp;TEXT(W8*1000,"0000")</f>
        <v>10Jul20181056</v>
      </c>
      <c r="X16" s="48" t="str">
        <f>$O16&amp;TEXT(X8*1000,"0000")</f>
        <v>10Jul20181091</v>
      </c>
      <c r="Y16" s="48" t="str">
        <f>$O16&amp;TEXT(Y8*1000,"0000")</f>
        <v>10Jul20181119</v>
      </c>
      <c r="Z16" s="48" t="str">
        <f>$O16&amp;TEXT(Z8*1000,"0000")</f>
        <v>10Jul20181165</v>
      </c>
      <c r="AA16" s="48"/>
    </row>
    <row r="17" spans="2:27">
      <c r="B17" s="4" t="s">
        <v>96</v>
      </c>
      <c r="C17" s="19"/>
      <c r="D17" s="20">
        <f>VolSurface_EURUSD!C38</f>
        <v>1</v>
      </c>
      <c r="J17" s="35"/>
      <c r="K17" s="36"/>
      <c r="M17" s="55" t="s">
        <v>24</v>
      </c>
      <c r="N17" s="61">
        <f>_xll.qlCalendarAdvance("NullCalendar",$D$2,M17)</f>
        <v>43383</v>
      </c>
      <c r="O17" s="62" t="str">
        <f>TEXT(N17,"[$-900]TTMMMJJJ")</f>
        <v>10Oct2018</v>
      </c>
      <c r="P17" s="68" t="str">
        <f>$O17&amp;TEXT(P9*1000,"0000")</f>
        <v>10Oct20180872</v>
      </c>
      <c r="Q17" s="69" t="str">
        <f>$O17&amp;TEXT(Q9*1000,"0000")</f>
        <v>10Oct20180902</v>
      </c>
      <c r="R17" s="69" t="str">
        <f>$O17&amp;TEXT(R9*1000,"0000")</f>
        <v>10Oct20180922</v>
      </c>
      <c r="S17" s="69" t="str">
        <f>$O17&amp;TEXT(S9*1000,"0000")</f>
        <v>10Oct20180951</v>
      </c>
      <c r="T17" s="69" t="str">
        <f>$O17&amp;TEXT(T9*1000,"0000")</f>
        <v>10Oct20180973</v>
      </c>
      <c r="U17" s="69" t="str">
        <f>$O17&amp;TEXT(U9*1000,"0000")</f>
        <v>10Oct20181000</v>
      </c>
      <c r="V17" s="69" t="str">
        <f>$O17&amp;TEXT(V9*1000,"0000")</f>
        <v>10Oct20181037</v>
      </c>
      <c r="W17" s="69" t="str">
        <f>$O17&amp;TEXT(W9*1000,"0000")</f>
        <v>10Oct20181067</v>
      </c>
      <c r="X17" s="69" t="str">
        <f>$O17&amp;TEXT(X9*1000,"0000")</f>
        <v>10Oct20181110</v>
      </c>
      <c r="Y17" s="69" t="str">
        <f>$O17&amp;TEXT(Y9*1000,"0000")</f>
        <v>10Oct20181146</v>
      </c>
      <c r="Z17" s="69" t="str">
        <f>$O17&amp;TEXT(Z9*1000,"0000")</f>
        <v>10Oct20181204</v>
      </c>
      <c r="AA17" s="48"/>
    </row>
    <row r="18" spans="2:27">
      <c r="B18" s="10" t="s">
        <v>97</v>
      </c>
      <c r="C18" s="21"/>
      <c r="D18" s="22">
        <f>VolSurface_GBPUSD!C38</f>
        <v>1</v>
      </c>
      <c r="J18" s="37"/>
      <c r="K18" s="38"/>
      <c r="AA18" s="26"/>
    </row>
    <row r="19" spans="2:27">
      <c r="M19" s="1" t="s">
        <v>35</v>
      </c>
      <c r="N19" s="2"/>
      <c r="O19" s="47"/>
      <c r="P19" s="4" t="s">
        <v>31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6"/>
    </row>
    <row r="20" spans="2:27">
      <c r="B20" s="4" t="s">
        <v>215</v>
      </c>
      <c r="C20" s="23" t="s">
        <v>98</v>
      </c>
      <c r="D20" s="6" t="e">
        <f>VolSurface_EURUSD!C95</f>
        <v>#VALUE!</v>
      </c>
      <c r="M20" s="49" t="s">
        <v>25</v>
      </c>
      <c r="N20" s="50" t="s">
        <v>30</v>
      </c>
      <c r="O20" s="50" t="s">
        <v>4</v>
      </c>
      <c r="P20" s="72" t="str">
        <f>P12</f>
        <v>5D Put EUR</v>
      </c>
      <c r="Q20" s="73" t="str">
        <f>Q12</f>
        <v>10D Put EUR</v>
      </c>
      <c r="R20" s="73" t="str">
        <f>R12</f>
        <v>15D Put EUR</v>
      </c>
      <c r="S20" s="73" t="str">
        <f>S12</f>
        <v>25D Put EUR</v>
      </c>
      <c r="T20" s="73" t="str">
        <f>T12</f>
        <v>35D Put EUR</v>
      </c>
      <c r="U20" s="73" t="str">
        <f>U12</f>
        <v>ATM</v>
      </c>
      <c r="V20" s="73" t="str">
        <f>V12</f>
        <v>35D Call EUR</v>
      </c>
      <c r="W20" s="73" t="str">
        <f>W12</f>
        <v>25D Call EUR</v>
      </c>
      <c r="X20" s="73" t="str">
        <f>X12</f>
        <v>15D Call EUR</v>
      </c>
      <c r="Y20" s="73" t="str">
        <f>Y12</f>
        <v>10D Call EUR</v>
      </c>
      <c r="Z20" s="73" t="str">
        <f>Z12</f>
        <v>5D Call EUR</v>
      </c>
      <c r="AA20" s="26"/>
    </row>
    <row r="21" spans="2:27">
      <c r="B21" s="15" t="s">
        <v>216</v>
      </c>
      <c r="C21" s="24" t="s">
        <v>99</v>
      </c>
      <c r="D21" s="12" t="e">
        <f>VolSurface_GBPUSD!C95</f>
        <v>#VALUE!</v>
      </c>
      <c r="M21" s="70" t="str">
        <f>M13</f>
        <v>1m</v>
      </c>
      <c r="N21" s="57">
        <f>_xll.qlCalendarAdvance("NullCalendar",$D$2,M21)</f>
        <v>43049</v>
      </c>
      <c r="O21" s="58" t="str">
        <f>TEXT(N21,"[$-900]TTMMMJJJ")</f>
        <v>10Nov2017</v>
      </c>
      <c r="P21" s="65" t="str">
        <f>"C"&amp;P13&amp;"=Pay(Max(EURUSD("&amp;$O21&amp;")-GBPUSD("&amp;$O21&amp;")*"&amp;P5&amp;",0.0),"&amp;$O21&amp;")"</f>
        <v>C10Nov20170964=Pay(Max(EURUSD(10Nov2017)-GBPUSD(10Nov2017)*0.963731445115835,0.0),10Nov2017)</v>
      </c>
      <c r="Q21" s="66" t="str">
        <f>"C"&amp;Q13&amp;"=Pay(Max(EURUSD("&amp;$O21&amp;")-GBPUSD("&amp;$O21&amp;")*"&amp;Q5&amp;",0.0),"&amp;$O21&amp;")"</f>
        <v>C10Nov20170972=Pay(Max(EURUSD(10Nov2017)-GBPUSD(10Nov2017)*0.972320625954507,0.0),10Nov2017)</v>
      </c>
      <c r="R21" s="66" t="str">
        <f>"C"&amp;R13&amp;"=Pay(Max(EURUSD("&amp;$O21&amp;")-GBPUSD("&amp;$O21&amp;")*"&amp;R5&amp;",0.0),"&amp;$O21&amp;")"</f>
        <v>C10Nov20170978=Pay(Max(EURUSD(10Nov2017)-GBPUSD(10Nov2017)*0.977909799287461,0.0),10Nov2017)</v>
      </c>
      <c r="S21" s="66" t="str">
        <f>"C"&amp;S13&amp;"=Pay(Max(EURUSD("&amp;$O21&amp;")-GBPUSD("&amp;$O21&amp;")*"&amp;S5&amp;",0.0),"&amp;$O21&amp;")"</f>
        <v>C10Nov20170986=Pay(Max(EURUSD(10Nov2017)-GBPUSD(10Nov2017)*0.985865478968274,0.0),10Nov2017)</v>
      </c>
      <c r="T21" s="66" t="str">
        <f>"C"&amp;T13&amp;"=Pay(Max(EURUSD("&amp;$O21&amp;")-GBPUSD("&amp;$O21&amp;")*"&amp;T5&amp;",0.0),"&amp;$O21&amp;")"</f>
        <v>C10Nov20170992=Pay(Max(EURUSD(10Nov2017)-GBPUSD(10Nov2017)*0.992035266944078,0.0),10Nov2017)</v>
      </c>
      <c r="U21" s="66" t="str">
        <f>"C"&amp;U13&amp;"=Pay(Max(EURUSD("&amp;$O21&amp;")-GBPUSD("&amp;$O21&amp;")*"&amp;U5&amp;",0.0),"&amp;$O21&amp;")"</f>
        <v>C10Nov20171000=Pay(Max(EURUSD(10Nov2017)-GBPUSD(10Nov2017)*1,0.0),10Nov2017)</v>
      </c>
      <c r="V21" s="66" t="str">
        <f>"C"&amp;V13&amp;"=Pay(Max(EURUSD("&amp;$O21&amp;")-GBPUSD("&amp;$O21&amp;")*"&amp;V5&amp;",0.0),"&amp;$O21&amp;")"</f>
        <v>C10Nov20171009=Pay(Max(EURUSD(10Nov2017)-GBPUSD(10Nov2017)*1.00880749772649,0.0),10Nov2017)</v>
      </c>
      <c r="W21" s="66" t="str">
        <f>"C"&amp;W13&amp;"=Pay(Max(EURUSD("&amp;$O21&amp;")-GBPUSD("&amp;$O21&amp;")*"&amp;W5&amp;",0.0),"&amp;$O21&amp;")"</f>
        <v>C10Nov20171016=Pay(Max(EURUSD(10Nov2017)-GBPUSD(10Nov2017)*1.01576638894292,0.0),10Nov2017)</v>
      </c>
      <c r="X21" s="66" t="str">
        <f>"C"&amp;X13&amp;"=Pay(Max(EURUSD("&amp;$O21&amp;")-GBPUSD("&amp;$O21&amp;")*"&amp;X5&amp;",0.0),"&amp;$O21&amp;")"</f>
        <v>C10Nov20171025=Pay(Max(EURUSD(10Nov2017)-GBPUSD(10Nov2017)*1.02505318306059,0.0),10Nov2017)</v>
      </c>
      <c r="Y21" s="66" t="str">
        <f>"C"&amp;Y13&amp;"=Pay(Max(EURUSD("&amp;$O21&amp;")-GBPUSD("&amp;$O21&amp;")*"&amp;Y5&amp;",0.0),"&amp;$O21&amp;")"</f>
        <v>C10Nov20171032=Pay(Max(EURUSD(10Nov2017)-GBPUSD(10Nov2017)*1.03215551548913,0.0),10Nov2017)</v>
      </c>
      <c r="Z21" s="66" t="str">
        <f>"C"&amp;Z13&amp;"=Pay(Max(EURUSD("&amp;$O21&amp;")-GBPUSD("&amp;$O21&amp;")*"&amp;Z5&amp;",0.0),"&amp;$O21&amp;")"</f>
        <v>C10Nov20171043=Pay(Max(EURUSD(10Nov2017)-GBPUSD(10Nov2017)*1.04321072434234,0.0),10Nov2017)</v>
      </c>
      <c r="AA21" s="26"/>
    </row>
    <row r="22" spans="2:27">
      <c r="J22" s="39" t="s">
        <v>37</v>
      </c>
      <c r="K22" s="43" t="str">
        <f>_xll.qlRealMCScript(,J5:J6,K5:K6,P21:Z25,TRUE)</f>
        <v>obj_00668#0001</v>
      </c>
      <c r="M22" s="71" t="str">
        <f>M14</f>
        <v>3m</v>
      </c>
      <c r="N22" s="59">
        <f>_xll.qlCalendarAdvance("NullCalendar",$D$2,M22)</f>
        <v>43110</v>
      </c>
      <c r="O22" s="60" t="str">
        <f>TEXT(N22,"[$-900]TTMMMJJJ")</f>
        <v>10Jan2018</v>
      </c>
      <c r="P22" s="67" t="str">
        <f>"C"&amp;P14&amp;"=Pay(Max(EURUSD("&amp;$O22&amp;")-GBPUSD("&amp;$O22&amp;")*"&amp;P6&amp;",0.0),"&amp;$O22&amp;")"</f>
        <v>C10Jan20180938=Pay(Max(EURUSD(10Jan2018)-GBPUSD(10Jan2018)*0.937830841962115,0.0),10Jan2018)</v>
      </c>
      <c r="Q22" s="48" t="str">
        <f>"C"&amp;Q14&amp;"=Pay(Max(EURUSD("&amp;$O22&amp;")-GBPUSD("&amp;$O22&amp;")*"&amp;Q6&amp;",0.0),"&amp;$O22&amp;")"</f>
        <v>C10Jan20180953=Pay(Max(EURUSD(10Jan2018)-GBPUSD(10Jan2018)*0.952525059514659,0.0),10Jan2018)</v>
      </c>
      <c r="R22" s="48" t="str">
        <f>"C"&amp;R14&amp;"=Pay(Max(EURUSD("&amp;$O22&amp;")-GBPUSD("&amp;$O22&amp;")*"&amp;R6&amp;",0.0),"&amp;$O22&amp;")"</f>
        <v>C10Jan20180962=Pay(Max(EURUSD(10Jan2018)-GBPUSD(10Jan2018)*0.962137880947387,0.0),10Jan2018)</v>
      </c>
      <c r="S22" s="48" t="str">
        <f>"C"&amp;S14&amp;"=Pay(Max(EURUSD("&amp;$O22&amp;")-GBPUSD("&amp;$O22&amp;")*"&amp;S6&amp;",0.0),"&amp;$O22&amp;")"</f>
        <v>C10Jan20180976=Pay(Max(EURUSD(10Jan2018)-GBPUSD(10Jan2018)*0.975801285267632,0.0),10Jan2018)</v>
      </c>
      <c r="T22" s="48" t="str">
        <f>"C"&amp;T14&amp;"=Pay(Max(EURUSD("&amp;$O22&amp;")-GBPUSD("&amp;$O22&amp;")*"&amp;T6&amp;",0.0),"&amp;$O22&amp;")"</f>
        <v>C10Jan20180986=Pay(Max(EURUSD(10Jan2018)-GBPUSD(10Jan2018)*0.986424102267751,0.0),10Jan2018)</v>
      </c>
      <c r="U22" s="48" t="str">
        <f>"C"&amp;U14&amp;"=Pay(Max(EURUSD("&amp;$O22&amp;")-GBPUSD("&amp;$O22&amp;")*"&amp;U6&amp;",0.0),"&amp;$O22&amp;")"</f>
        <v>C10Jan20181000=Pay(Max(EURUSD(10Jan2018)-GBPUSD(10Jan2018)*1,0.0),10Jan2018)</v>
      </c>
      <c r="V22" s="48" t="str">
        <f>"C"&amp;V14&amp;"=Pay(Max(EURUSD("&amp;$O22&amp;")-GBPUSD("&amp;$O22&amp;")*"&amp;V6&amp;",0.0),"&amp;$O22&amp;")"</f>
        <v>C10Jan20181016=Pay(Max(EURUSD(10Jan2018)-GBPUSD(10Jan2018)*1.01591730942477,0.0),10Jan2018)</v>
      </c>
      <c r="W22" s="48" t="str">
        <f>"C"&amp;W14&amp;"=Pay(Max(EURUSD("&amp;$O22&amp;")-GBPUSD("&amp;$O22&amp;")*"&amp;W6&amp;",0.0),"&amp;$O22&amp;")"</f>
        <v>C10Jan20181029=Pay(Max(EURUSD(10Jan2018)-GBPUSD(10Jan2018)*1.02865871160643,0.0),10Jan2018)</v>
      </c>
      <c r="X22" s="48" t="str">
        <f>"C"&amp;X14&amp;"=Pay(Max(EURUSD("&amp;$O22&amp;")-GBPUSD("&amp;$O22&amp;")*"&amp;X6&amp;",0.0),"&amp;$O22&amp;")"</f>
        <v>C10Jan20181046=Pay(Max(EURUSD(10Jan2018)-GBPUSD(10Jan2018)*1.04645737633458,0.0),10Jan2018)</v>
      </c>
      <c r="Y22" s="48" t="str">
        <f>"C"&amp;Y14&amp;"=Pay(Max(EURUSD("&amp;$O22&amp;")-GBPUSD("&amp;$O22&amp;")*"&amp;Y6&amp;",0.0),"&amp;$O22&amp;")"</f>
        <v>C10Jan20181061=Pay(Max(EURUSD(10Jan2018)-GBPUSD(10Jan2018)*1.06140486105109,0.0),10Jan2018)</v>
      </c>
      <c r="Z22" s="48" t="str">
        <f>"C"&amp;Z14&amp;"=Pay(Max(EURUSD("&amp;$O22&amp;")-GBPUSD("&amp;$O22&amp;")*"&amp;Z6&amp;",0.0),"&amp;$O22&amp;")"</f>
        <v>C10Jan20181085=Pay(Max(EURUSD(10Jan2018)-GBPUSD(10Jan2018)*1.08468363715354,0.0),10Jan2018)</v>
      </c>
      <c r="AA22" s="26"/>
    </row>
    <row r="23" spans="2:27" ht="14.4">
      <c r="B23" s="181" t="s">
        <v>105</v>
      </c>
      <c r="C23" s="182"/>
      <c r="D23" s="183" t="s">
        <v>152</v>
      </c>
      <c r="J23" s="39" t="s">
        <v>38</v>
      </c>
      <c r="K23" s="43" t="str">
        <f>_xll.qlRealMCScript(,J5:J6,K5:K6,P29:AA33,TRUE)</f>
        <v>obj_00669#0001</v>
      </c>
      <c r="M23" s="71" t="str">
        <f>M15</f>
        <v>6m</v>
      </c>
      <c r="N23" s="59">
        <f>_xll.qlCalendarAdvance("NullCalendar",$D$2,M23)</f>
        <v>43200</v>
      </c>
      <c r="O23" s="60" t="str">
        <f>TEXT(N23,"[$-900]TTMMMJJJ")</f>
        <v>10Apr2018</v>
      </c>
      <c r="P23" s="67" t="str">
        <f>"C"&amp;P15&amp;"=Pay(Max(EURUSD("&amp;$O23&amp;")-GBPUSD("&amp;$O23&amp;")*"&amp;P7&amp;",0.0),"&amp;$O23&amp;")"</f>
        <v>C10Apr20180910=Pay(Max(EURUSD(10Apr2018)-GBPUSD(10Apr2018)*0.909739704034933,0.0),10Apr2018)</v>
      </c>
      <c r="Q23" s="48" t="str">
        <f>"C"&amp;Q15&amp;"=Pay(Max(EURUSD("&amp;$O23&amp;")-GBPUSD("&amp;$O23&amp;")*"&amp;Q7&amp;",0.0),"&amp;$O23&amp;")"</f>
        <v>C10Apr20180931=Pay(Max(EURUSD(10Apr2018)-GBPUSD(10Apr2018)*0.931228799624065,0.0),10Apr2018)</v>
      </c>
      <c r="R23" s="48" t="str">
        <f>"C"&amp;R15&amp;"=Pay(Max(EURUSD("&amp;$O23&amp;")-GBPUSD("&amp;$O23&amp;")*"&amp;R7&amp;",0.0),"&amp;$O23&amp;")"</f>
        <v>C10Apr20180945=Pay(Max(EURUSD(10Apr2018)-GBPUSD(10Apr2018)*0.945252809053506,0.0),10Apr2018)</v>
      </c>
      <c r="S23" s="48" t="str">
        <f>"C"&amp;S15&amp;"=Pay(Max(EURUSD("&amp;$O23&amp;")-GBPUSD("&amp;$O23&amp;")*"&amp;S7&amp;",0.0),"&amp;$O23&amp;")"</f>
        <v>C10Apr20180965=Pay(Max(EURUSD(10Apr2018)-GBPUSD(10Apr2018)*0.965184189688762,0.0),10Apr2018)</v>
      </c>
      <c r="T23" s="48" t="str">
        <f>"C"&amp;T15&amp;"=Pay(Max(EURUSD("&amp;$O23&amp;")-GBPUSD("&amp;$O23&amp;")*"&amp;T7&amp;",0.0),"&amp;$O23&amp;")"</f>
        <v>C10Apr20180981=Pay(Max(EURUSD(10Apr2018)-GBPUSD(10Apr2018)*0.980685897076363,0.0),10Apr2018)</v>
      </c>
      <c r="U23" s="48" t="str">
        <f>"C"&amp;U15&amp;"=Pay(Max(EURUSD("&amp;$O23&amp;")-GBPUSD("&amp;$O23&amp;")*"&amp;U7&amp;",0.0),"&amp;$O23&amp;")"</f>
        <v>C10Apr20181000=Pay(Max(EURUSD(10Apr2018)-GBPUSD(10Apr2018)*1,0.0),10Apr2018)</v>
      </c>
      <c r="V23" s="48" t="str">
        <f>"C"&amp;V15&amp;"=Pay(Max(EURUSD("&amp;$O23&amp;")-GBPUSD("&amp;$O23&amp;")*"&amp;V7&amp;",0.0),"&amp;$O23&amp;")"</f>
        <v>C10Apr20181024=Pay(Max(EURUSD(10Apr2018)-GBPUSD(10Apr2018)*1.02417517738576,0.0),10Apr2018)</v>
      </c>
      <c r="W23" s="48" t="str">
        <f>"C"&amp;W15&amp;"=Pay(Max(EURUSD("&amp;$O23&amp;")-GBPUSD("&amp;$O23&amp;")*"&amp;W7&amp;",0.0),"&amp;$O23&amp;")"</f>
        <v>C10Apr20181044=Pay(Max(EURUSD(10Apr2018)-GBPUSD(10Apr2018)*1.04354393625952,0.0),10Apr2018)</v>
      </c>
      <c r="X23" s="48" t="str">
        <f>"C"&amp;X15&amp;"=Pay(Max(EURUSD("&amp;$O23&amp;")-GBPUSD("&amp;$O23&amp;")*"&amp;X7&amp;",0.0),"&amp;$O23&amp;")"</f>
        <v>C10Apr20181070=Pay(Max(EURUSD(10Apr2018)-GBPUSD(10Apr2018)*1.07024463528802,0.0),10Apr2018)</v>
      </c>
      <c r="Y23" s="48" t="str">
        <f>"C"&amp;Y15&amp;"=Pay(Max(EURUSD("&amp;$O23&amp;")-GBPUSD("&amp;$O23&amp;")*"&amp;Y7&amp;",0.0),"&amp;$O23&amp;")"</f>
        <v>C10Apr20181092=Pay(Max(EURUSD(10Apr2018)-GBPUSD(10Apr2018)*1.09230171302433,0.0),10Apr2018)</v>
      </c>
      <c r="Z23" s="48" t="str">
        <f>"C"&amp;Z15&amp;"=Pay(Max(EURUSD("&amp;$O23&amp;")-GBPUSD("&amp;$O23&amp;")*"&amp;Z7&amp;",0.0),"&amp;$O23&amp;")"</f>
        <v>C10Apr20181127=Pay(Max(EURUSD(10Apr2018)-GBPUSD(10Apr2018)*1.12693619431364,0.0),10Apr2018)</v>
      </c>
      <c r="AA23" s="26"/>
    </row>
    <row r="24" spans="2:27" ht="14.4">
      <c r="B24" s="184" t="s">
        <v>107</v>
      </c>
      <c r="C24" s="185"/>
      <c r="D24" s="186" t="s">
        <v>108</v>
      </c>
      <c r="M24" s="71" t="str">
        <f>M16</f>
        <v>9m</v>
      </c>
      <c r="N24" s="59">
        <f>_xll.qlCalendarAdvance("NullCalendar",$D$2,M24)</f>
        <v>43291</v>
      </c>
      <c r="O24" s="60" t="str">
        <f>TEXT(N24,"[$-900]TTMMMJJJ")</f>
        <v>10Jul2018</v>
      </c>
      <c r="P24" s="67" t="str">
        <f>"C"&amp;P16&amp;"=Pay(Max(EURUSD("&amp;$O24&amp;")-GBPUSD("&amp;$O24&amp;")*"&amp;P8&amp;",0.0),"&amp;$O24&amp;")"</f>
        <v>C10Jul20180890=Pay(Max(EURUSD(10Jul2018)-GBPUSD(10Jul2018)*0.890090246205737,0.0),10Jul2018)</v>
      </c>
      <c r="Q24" s="48" t="str">
        <f>"C"&amp;Q16&amp;"=Pay(Max(EURUSD("&amp;$O24&amp;")-GBPUSD("&amp;$O24&amp;")*"&amp;Q8&amp;",0.0),"&amp;$O24&amp;")"</f>
        <v>C10Jul20180916=Pay(Max(EURUSD(10Jul2018)-GBPUSD(10Jul2018)*0.916065689799452,0.0),10Jul2018)</v>
      </c>
      <c r="R24" s="48" t="str">
        <f>"C"&amp;R16&amp;"=Pay(Max(EURUSD("&amp;$O24&amp;")-GBPUSD("&amp;$O24&amp;")*"&amp;R8&amp;",0.0),"&amp;$O24&amp;")"</f>
        <v>C10Jul20180933=Pay(Max(EURUSD(10Jul2018)-GBPUSD(10Jul2018)*0.933166033785081,0.0),10Jul2018)</v>
      </c>
      <c r="S24" s="48" t="str">
        <f>"C"&amp;S16&amp;"=Pay(Max(EURUSD("&amp;$O24&amp;")-GBPUSD("&amp;$O24&amp;")*"&amp;S8&amp;",0.0),"&amp;$O24&amp;")"</f>
        <v>C10Jul20180957=Pay(Max(EURUSD(10Jul2018)-GBPUSD(10Jul2018)*0.957480676854803,0.0),10Jul2018)</v>
      </c>
      <c r="T24" s="48" t="str">
        <f>"C"&amp;T16&amp;"=Pay(Max(EURUSD("&amp;$O24&amp;")-GBPUSD("&amp;$O24&amp;")*"&amp;T8&amp;",0.0),"&amp;$O24&amp;")"</f>
        <v>C10Jul20180976=Pay(Max(EURUSD(10Jul2018)-GBPUSD(10Jul2018)*0.976464994870026,0.0),10Jul2018)</v>
      </c>
      <c r="U24" s="48" t="str">
        <f>"C"&amp;U16&amp;"=Pay(Max(EURUSD("&amp;$O24&amp;")-GBPUSD("&amp;$O24&amp;")*"&amp;U8&amp;",0.0),"&amp;$O24&amp;")"</f>
        <v>C10Jul20181000=Pay(Max(EURUSD(10Jul2018)-GBPUSD(10Jul2018)*1,0.0),10Jul2018)</v>
      </c>
      <c r="V24" s="48" t="str">
        <f>"C"&amp;V16&amp;"=Pay(Max(EURUSD("&amp;$O24&amp;")-GBPUSD("&amp;$O24&amp;")*"&amp;V8&amp;",0.0),"&amp;$O24&amp;")"</f>
        <v>C10Jul20181031=Pay(Max(EURUSD(10Jul2018)-GBPUSD(10Jul2018)*1.03095789456719,0.0),10Jul2018)</v>
      </c>
      <c r="W24" s="48" t="str">
        <f>"C"&amp;W16&amp;"=Pay(Max(EURUSD("&amp;$O24&amp;")-GBPUSD("&amp;$O24&amp;")*"&amp;W8&amp;",0.0),"&amp;$O24&amp;")"</f>
        <v>C10Jul20181056=Pay(Max(EURUSD(10Jul2018)-GBPUSD(10Jul2018)*1.05564368760849,0.0),10Jul2018)</v>
      </c>
      <c r="X24" s="48" t="str">
        <f>"C"&amp;X16&amp;"=Pay(Max(EURUSD("&amp;$O24&amp;")-GBPUSD("&amp;$O24&amp;")*"&amp;X8&amp;",0.0),"&amp;$O24&amp;")"</f>
        <v>C10Jul20181091=Pay(Max(EURUSD(10Jul2018)-GBPUSD(10Jul2018)*1.09056005594539,0.0),10Jul2018)</v>
      </c>
      <c r="Y24" s="48" t="str">
        <f>"C"&amp;Y16&amp;"=Pay(Max(EURUSD("&amp;$O24&amp;")-GBPUSD("&amp;$O24&amp;")*"&amp;Y8&amp;",0.0),"&amp;$O24&amp;")"</f>
        <v>C10Jul20181119=Pay(Max(EURUSD(10Jul2018)-GBPUSD(10Jul2018)*1.11918240669845,0.0),10Jul2018)</v>
      </c>
      <c r="Z24" s="48" t="str">
        <f>"C"&amp;Z16&amp;"=Pay(Max(EURUSD("&amp;$O24&amp;")-GBPUSD("&amp;$O24&amp;")*"&amp;Z8&amp;",0.0),"&amp;$O24&amp;")"</f>
        <v>C10Jul20181165=Pay(Max(EURUSD(10Jul2018)-GBPUSD(10Jul2018)*1.16489791538212,0.0),10Jul2018)</v>
      </c>
      <c r="AA24" s="26"/>
    </row>
    <row r="25" spans="2:27" ht="14.4">
      <c r="B25" s="184" t="s">
        <v>111</v>
      </c>
      <c r="C25" s="185"/>
      <c r="D25" s="186" t="str">
        <f>_xll.qlGeneralizedBlackScholesProcess2(,VolSurface_EURGBP!C33,VolSurface_EURGBP!C38,,D2,D4,D5)</f>
        <v>obj_0066a#0001</v>
      </c>
      <c r="L25" s="44"/>
      <c r="M25" s="72" t="str">
        <f>M17</f>
        <v>1y</v>
      </c>
      <c r="N25" s="61">
        <f>_xll.qlCalendarAdvance("NullCalendar",$D$2,M25)</f>
        <v>43383</v>
      </c>
      <c r="O25" s="62" t="str">
        <f>TEXT(N25,"[$-900]TTMMMJJJ")</f>
        <v>10Oct2018</v>
      </c>
      <c r="P25" s="68" t="str">
        <f>"C"&amp;P17&amp;"=Pay(Max(EURUSD("&amp;$O25&amp;")-GBPUSD("&amp;$O25&amp;")*"&amp;P9&amp;",0.0),"&amp;$O25&amp;")"</f>
        <v>C10Oct20180872=Pay(Max(EURUSD(10Oct2018)-GBPUSD(10Oct2018)*0.871512062998088,0.0),10Oct2018)</v>
      </c>
      <c r="Q25" s="69" t="str">
        <f>"C"&amp;Q17&amp;"=Pay(Max(EURUSD("&amp;$O25&amp;")-GBPUSD("&amp;$O25&amp;")*"&amp;Q9&amp;",0.0),"&amp;$O25&amp;")"</f>
        <v>C10Oct20180902=Pay(Max(EURUSD(10Oct2018)-GBPUSD(10Oct2018)*0.90216284644338,0.0),10Oct2018)</v>
      </c>
      <c r="R25" s="69" t="str">
        <f>"C"&amp;R17&amp;"=Pay(Max(EURUSD("&amp;$O25&amp;")-GBPUSD("&amp;$O25&amp;")*"&amp;R9&amp;",0.0),"&amp;$O25&amp;")"</f>
        <v>C10Oct20180922=Pay(Max(EURUSD(10Oct2018)-GBPUSD(10Oct2018)*0.922347697858793,0.0),10Oct2018)</v>
      </c>
      <c r="S25" s="69" t="str">
        <f>"C"&amp;S17&amp;"=Pay(Max(EURUSD("&amp;$O25&amp;")-GBPUSD("&amp;$O25&amp;")*"&amp;S9&amp;",0.0),"&amp;$O25&amp;")"</f>
        <v>C10Oct20180951=Pay(Max(EURUSD(10Oct2018)-GBPUSD(10Oct2018)*0.950812867970248,0.0),10Oct2018)</v>
      </c>
      <c r="T25" s="69" t="str">
        <f>"C"&amp;T17&amp;"=Pay(Max(EURUSD("&amp;$O25&amp;")-GBPUSD("&amp;$O25&amp;")*"&amp;T9&amp;",0.0),"&amp;$O25&amp;")"</f>
        <v>C10Oct20180973=Pay(Max(EURUSD(10Oct2018)-GBPUSD(10Oct2018)*0.972948713356291,0.0),10Oct2018)</v>
      </c>
      <c r="U25" s="48" t="str">
        <f>"C"&amp;U17&amp;"=Pay(Max(EURUSD("&amp;$O25&amp;")-GBPUSD("&amp;$O25&amp;")*"&amp;U9&amp;",0.0),"&amp;$O25&amp;")"</f>
        <v>C10Oct20181000=Pay(Max(EURUSD(10Oct2018)-GBPUSD(10Oct2018)*1,0.0),10Oct2018)</v>
      </c>
      <c r="V25" s="69" t="str">
        <f>"C"&amp;V17&amp;"=Pay(Max(EURUSD("&amp;$O25&amp;")-GBPUSD("&amp;$O25&amp;")*"&amp;V9&amp;",0.0),"&amp;$O25&amp;")"</f>
        <v>C10Oct20181037=Pay(Max(EURUSD(10Oct2018)-GBPUSD(10Oct2018)*1.03711207927156,0.0),10Oct2018)</v>
      </c>
      <c r="W25" s="69" t="str">
        <f>"C"&amp;W17&amp;"=Pay(Max(EURUSD("&amp;$O25&amp;")-GBPUSD("&amp;$O25&amp;")*"&amp;W9&amp;",0.0),"&amp;$O25&amp;")"</f>
        <v>C10Oct20181067=Pay(Max(EURUSD(10Oct2018)-GBPUSD(10Oct2018)*1.06684768340851,0.0),10Oct2018)</v>
      </c>
      <c r="X25" s="69" t="str">
        <f>"C"&amp;X17&amp;"=Pay(Max(EURUSD("&amp;$O25&amp;")-GBPUSD("&amp;$O25&amp;")*"&amp;X9&amp;",0.0),"&amp;$O25&amp;")"</f>
        <v>C10Oct20181110=Pay(Max(EURUSD(10Oct2018)-GBPUSD(10Oct2018)*1.10959198554949,0.0),10Oct2018)</v>
      </c>
      <c r="Y25" s="69" t="str">
        <f>"C"&amp;Y17&amp;"=Pay(Max(EURUSD("&amp;$O25&amp;")-GBPUSD("&amp;$O25&amp;")*"&amp;Y9&amp;",0.0),"&amp;$O25&amp;")"</f>
        <v>C10Oct20181146=Pay(Max(EURUSD(10Oct2018)-GBPUSD(10Oct2018)*1.14578076210807,0.0),10Oct2018)</v>
      </c>
      <c r="Z25" s="69" t="str">
        <f>"C"&amp;Z17&amp;"=Pay(Max(EURUSD("&amp;$O25&amp;")-GBPUSD("&amp;$O25&amp;")*"&amp;Z9&amp;",0.0),"&amp;$O25&amp;")"</f>
        <v>C10Oct20181204=Pay(Max(EURUSD(10Oct2018)-GBPUSD(10Oct2018)*1.20364242953699,0.0),10Oct2018)</v>
      </c>
      <c r="AA25" s="26"/>
    </row>
    <row r="26" spans="2:27" ht="14.4">
      <c r="B26" s="187"/>
      <c r="C26" s="188"/>
      <c r="D26" s="189"/>
      <c r="L26" s="44"/>
      <c r="AA26" s="26"/>
    </row>
    <row r="27" spans="2:27">
      <c r="B27" s="174" t="s">
        <v>102</v>
      </c>
      <c r="C27" s="175"/>
      <c r="D27" s="176" t="e">
        <f>_xll.qlCTSlocalInCrossCorrFX(D23,,D20:D21,D25)</f>
        <v>#NUM!</v>
      </c>
      <c r="L27" s="44"/>
      <c r="M27" s="1" t="s">
        <v>36</v>
      </c>
      <c r="N27" s="2"/>
      <c r="O27" s="47"/>
      <c r="P27" s="4" t="s">
        <v>31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6"/>
    </row>
    <row r="28" spans="2:27">
      <c r="B28" s="178" t="s">
        <v>104</v>
      </c>
      <c r="C28" s="179"/>
      <c r="D28" s="180" t="str">
        <f ca="1">_xll.ohRangeRetrieveError(D27)</f>
        <v xml:space="preserve">qlCTSlocalInCrossCorrFX - operToVectorImpl: error converting parameter 'SLVProcesses' to type 'class std::basic_string&lt;char,struct std::char_traits&lt;char&gt;,class std::allocator&lt;char&gt; &gt;' : Unable to convert type 'struct ObjectHandler::empty_property_tag' to </v>
      </c>
      <c r="L28" s="44"/>
      <c r="M28" s="49" t="s">
        <v>25</v>
      </c>
      <c r="N28" s="50" t="s">
        <v>30</v>
      </c>
      <c r="O28" s="50" t="s">
        <v>4</v>
      </c>
      <c r="P28" s="72" t="str">
        <f>P20</f>
        <v>5D Put EUR</v>
      </c>
      <c r="Q28" s="73" t="str">
        <f>Q20</f>
        <v>10D Put EUR</v>
      </c>
      <c r="R28" s="73" t="str">
        <f>R20</f>
        <v>15D Put EUR</v>
      </c>
      <c r="S28" s="73" t="str">
        <f>S20</f>
        <v>25D Put EUR</v>
      </c>
      <c r="T28" s="73" t="str">
        <f>T20</f>
        <v>35D Put EUR</v>
      </c>
      <c r="U28" s="73" t="str">
        <f>U20</f>
        <v>ATM</v>
      </c>
      <c r="V28" s="73" t="str">
        <f>V20</f>
        <v>35D Call EUR</v>
      </c>
      <c r="W28" s="73" t="str">
        <f>W20</f>
        <v>25D Call EUR</v>
      </c>
      <c r="X28" s="73" t="str">
        <f>X20</f>
        <v>15D Call EUR</v>
      </c>
      <c r="Y28" s="73" t="str">
        <f>Y20</f>
        <v>10D Call EUR</v>
      </c>
      <c r="Z28" s="73" t="str">
        <f>Z20</f>
        <v>5D Call EUR</v>
      </c>
      <c r="AA28" s="26"/>
    </row>
    <row r="29" spans="2:27">
      <c r="L29" s="44"/>
      <c r="M29" s="70" t="str">
        <f>M21</f>
        <v>1m</v>
      </c>
      <c r="N29" s="57">
        <f>_xll.qlCalendarAdvance("NullCalendar",$D$2,M29)</f>
        <v>43049</v>
      </c>
      <c r="O29" s="58" t="str">
        <f>TEXT(N29,"[$-900]TTMMMJJJ")</f>
        <v>10Nov2017</v>
      </c>
      <c r="P29" s="65" t="str">
        <f>"P"&amp;P13&amp;"=Pay(Max("&amp;P5&amp;"*GBPUSD("&amp;$O29&amp;")-EURUSD("&amp;$O29&amp;"),0),"&amp;$O29&amp;")"</f>
        <v>P10Nov20170964=Pay(Max(0.963731445115835*GBPUSD(10Nov2017)-EURUSD(10Nov2017),0),10Nov2017)</v>
      </c>
      <c r="Q29" s="66" t="str">
        <f>"P"&amp;Q13&amp;"=Pay(Max("&amp;Q5&amp;"*GBPUSD("&amp;$O29&amp;")-EURUSD("&amp;$O29&amp;"),0),"&amp;$O29&amp;")"</f>
        <v>P10Nov20170972=Pay(Max(0.972320625954507*GBPUSD(10Nov2017)-EURUSD(10Nov2017),0),10Nov2017)</v>
      </c>
      <c r="R29" s="66" t="str">
        <f>"P"&amp;R13&amp;"=Pay(Max("&amp;R5&amp;"*GBPUSD("&amp;$O29&amp;")-EURUSD("&amp;$O29&amp;"),0),"&amp;$O29&amp;")"</f>
        <v>P10Nov20170978=Pay(Max(0.977909799287461*GBPUSD(10Nov2017)-EURUSD(10Nov2017),0),10Nov2017)</v>
      </c>
      <c r="S29" s="66" t="str">
        <f>"P"&amp;S13&amp;"=Pay(Max("&amp;S5&amp;"*GBPUSD("&amp;$O29&amp;")-EURUSD("&amp;$O29&amp;"),0),"&amp;$O29&amp;")"</f>
        <v>P10Nov20170986=Pay(Max(0.985865478968274*GBPUSD(10Nov2017)-EURUSD(10Nov2017),0),10Nov2017)</v>
      </c>
      <c r="T29" s="66" t="str">
        <f>"P"&amp;T13&amp;"=Pay(Max("&amp;T5&amp;"*GBPUSD("&amp;$O29&amp;")-EURUSD("&amp;$O29&amp;"),0),"&amp;$O29&amp;")"</f>
        <v>P10Nov20170992=Pay(Max(0.992035266944078*GBPUSD(10Nov2017)-EURUSD(10Nov2017),0),10Nov2017)</v>
      </c>
      <c r="U29" s="66" t="str">
        <f>"P"&amp;U13&amp;"=Pay(Max("&amp;U5&amp;"*GBPUSD("&amp;$O29&amp;")-EURUSD("&amp;$O29&amp;"),0),"&amp;$O29&amp;")"</f>
        <v>P10Nov20171000=Pay(Max(1*GBPUSD(10Nov2017)-EURUSD(10Nov2017),0),10Nov2017)</v>
      </c>
      <c r="V29" s="66" t="str">
        <f>"P"&amp;V13&amp;"=Pay(Max("&amp;V5&amp;"*GBPUSD("&amp;$O29&amp;")-EURUSD("&amp;$O29&amp;"),0),"&amp;$O29&amp;")"</f>
        <v>P10Nov20171009=Pay(Max(1.00880749772649*GBPUSD(10Nov2017)-EURUSD(10Nov2017),0),10Nov2017)</v>
      </c>
      <c r="W29" s="66" t="str">
        <f>"P"&amp;W13&amp;"=Pay(Max("&amp;W5&amp;"*GBPUSD("&amp;$O29&amp;")-EURUSD("&amp;$O29&amp;"),0),"&amp;$O29&amp;")"</f>
        <v>P10Nov20171016=Pay(Max(1.01576638894292*GBPUSD(10Nov2017)-EURUSD(10Nov2017),0),10Nov2017)</v>
      </c>
      <c r="X29" s="66" t="str">
        <f>"P"&amp;X13&amp;"=Pay(Max("&amp;X5&amp;"*GBPUSD("&amp;$O29&amp;")-EURUSD("&amp;$O29&amp;"),0),"&amp;$O29&amp;")"</f>
        <v>P10Nov20171025=Pay(Max(1.02505318306059*GBPUSD(10Nov2017)-EURUSD(10Nov2017),0),10Nov2017)</v>
      </c>
      <c r="Y29" s="66" t="str">
        <f>"P"&amp;Y13&amp;"=Pay(Max("&amp;Y5&amp;"*GBPUSD("&amp;$O29&amp;")-EURUSD("&amp;$O29&amp;"),0),"&amp;$O29&amp;")"</f>
        <v>P10Nov20171032=Pay(Max(1.03215551548913*GBPUSD(10Nov2017)-EURUSD(10Nov2017),0),10Nov2017)</v>
      </c>
      <c r="Z29" s="66" t="str">
        <f>"P"&amp;Z13&amp;"=Pay(Max("&amp;Z5&amp;"*GBPUSD("&amp;$O29&amp;")-EURUSD("&amp;$O29&amp;"),0),"&amp;$O29&amp;")"</f>
        <v>P10Nov20171043=Pay(Max(1.04321072434234*GBPUSD(10Nov2017)-EURUSD(10Nov2017),0),10Nov2017)</v>
      </c>
      <c r="AA29" s="48"/>
    </row>
    <row r="30" spans="2:27">
      <c r="B30" s="174" t="s">
        <v>103</v>
      </c>
      <c r="C30" s="175"/>
      <c r="D30" s="176" t="s">
        <v>231</v>
      </c>
      <c r="E30" t="str">
        <f>_xll.ohRangeRetrieveError(D30)</f>
        <v/>
      </c>
      <c r="L30" s="44"/>
      <c r="M30" s="71" t="str">
        <f>M22</f>
        <v>3m</v>
      </c>
      <c r="N30" s="59">
        <f>_xll.qlCalendarAdvance("NullCalendar",$D$2,M30)</f>
        <v>43110</v>
      </c>
      <c r="O30" s="60" t="str">
        <f>TEXT(N30,"[$-900]TTMMMJJJ")</f>
        <v>10Jan2018</v>
      </c>
      <c r="P30" s="67" t="str">
        <f>"P"&amp;P14&amp;"=Pay(Max("&amp;P6&amp;"*GBPUSD("&amp;$O30&amp;")-EURUSD("&amp;$O30&amp;"),0),"&amp;$O30&amp;")"</f>
        <v>P10Jan20180938=Pay(Max(0.937830841962115*GBPUSD(10Jan2018)-EURUSD(10Jan2018),0),10Jan2018)</v>
      </c>
      <c r="Q30" s="48" t="str">
        <f>"P"&amp;Q14&amp;"=Pay(Max("&amp;Q6&amp;"*GBPUSD("&amp;$O30&amp;")-EURUSD("&amp;$O30&amp;"),0),"&amp;$O30&amp;")"</f>
        <v>P10Jan20180953=Pay(Max(0.952525059514659*GBPUSD(10Jan2018)-EURUSD(10Jan2018),0),10Jan2018)</v>
      </c>
      <c r="R30" s="48" t="str">
        <f>"P"&amp;R14&amp;"=Pay(Max("&amp;R6&amp;"*GBPUSD("&amp;$O30&amp;")-EURUSD("&amp;$O30&amp;"),0),"&amp;$O30&amp;")"</f>
        <v>P10Jan20180962=Pay(Max(0.962137880947387*GBPUSD(10Jan2018)-EURUSD(10Jan2018),0),10Jan2018)</v>
      </c>
      <c r="S30" s="48" t="str">
        <f>"P"&amp;S14&amp;"=Pay(Max("&amp;S6&amp;"*GBPUSD("&amp;$O30&amp;")-EURUSD("&amp;$O30&amp;"),0),"&amp;$O30&amp;")"</f>
        <v>P10Jan20180976=Pay(Max(0.975801285267632*GBPUSD(10Jan2018)-EURUSD(10Jan2018),0),10Jan2018)</v>
      </c>
      <c r="T30" s="48" t="str">
        <f>"P"&amp;T14&amp;"=Pay(Max("&amp;T6&amp;"*GBPUSD("&amp;$O30&amp;")-EURUSD("&amp;$O30&amp;"),0),"&amp;$O30&amp;")"</f>
        <v>P10Jan20180986=Pay(Max(0.986424102267751*GBPUSD(10Jan2018)-EURUSD(10Jan2018),0),10Jan2018)</v>
      </c>
      <c r="U30" s="48" t="str">
        <f>"P"&amp;U14&amp;"=Pay(Max("&amp;U6&amp;"*GBPUSD("&amp;$O30&amp;")-EURUSD("&amp;$O30&amp;"),0),"&amp;$O30&amp;")"</f>
        <v>P10Jan20181000=Pay(Max(1*GBPUSD(10Jan2018)-EURUSD(10Jan2018),0),10Jan2018)</v>
      </c>
      <c r="V30" s="48" t="str">
        <f>"P"&amp;V14&amp;"=Pay(Max("&amp;V6&amp;"*GBPUSD("&amp;$O30&amp;")-EURUSD("&amp;$O30&amp;"),0),"&amp;$O30&amp;")"</f>
        <v>P10Jan20181016=Pay(Max(1.01591730942477*GBPUSD(10Jan2018)-EURUSD(10Jan2018),0),10Jan2018)</v>
      </c>
      <c r="W30" s="48" t="str">
        <f>"P"&amp;W14&amp;"=Pay(Max("&amp;W6&amp;"*GBPUSD("&amp;$O30&amp;")-EURUSD("&amp;$O30&amp;"),0),"&amp;$O30&amp;")"</f>
        <v>P10Jan20181029=Pay(Max(1.02865871160643*GBPUSD(10Jan2018)-EURUSD(10Jan2018),0),10Jan2018)</v>
      </c>
      <c r="X30" s="48" t="str">
        <f>"P"&amp;X14&amp;"=Pay(Max("&amp;X6&amp;"*GBPUSD("&amp;$O30&amp;")-EURUSD("&amp;$O30&amp;"),0),"&amp;$O30&amp;")"</f>
        <v>P10Jan20181046=Pay(Max(1.04645737633458*GBPUSD(10Jan2018)-EURUSD(10Jan2018),0),10Jan2018)</v>
      </c>
      <c r="Y30" s="48" t="str">
        <f>"P"&amp;Y14&amp;"=Pay(Max("&amp;Y6&amp;"*GBPUSD("&amp;$O30&amp;")-EURUSD("&amp;$O30&amp;"),0),"&amp;$O30&amp;")"</f>
        <v>P10Jan20181061=Pay(Max(1.06140486105109*GBPUSD(10Jan2018)-EURUSD(10Jan2018),0),10Jan2018)</v>
      </c>
      <c r="Z30" s="48" t="str">
        <f>"P"&amp;Z14&amp;"=Pay(Max("&amp;Z6&amp;"*GBPUSD("&amp;$O30&amp;")-EURUSD("&amp;$O30&amp;"),0),"&amp;$O30&amp;")"</f>
        <v>P10Jan20181085=Pay(Max(1.08468363715354*GBPUSD(10Jan2018)-EURUSD(10Jan2018),0),10Jan2018)</v>
      </c>
      <c r="AA30" s="48"/>
    </row>
    <row r="31" spans="2:27">
      <c r="B31" s="178" t="s">
        <v>104</v>
      </c>
      <c r="C31" s="179"/>
      <c r="D31" s="180" t="str">
        <f>_xll.ohRangeRetrieveError(D30)</f>
        <v/>
      </c>
      <c r="L31" s="44"/>
      <c r="M31" s="71" t="str">
        <f>M23</f>
        <v>6m</v>
      </c>
      <c r="N31" s="59">
        <f>_xll.qlCalendarAdvance("NullCalendar",$D$2,M31)</f>
        <v>43200</v>
      </c>
      <c r="O31" s="60" t="str">
        <f>TEXT(N31,"[$-900]TTMMMJJJ")</f>
        <v>10Apr2018</v>
      </c>
      <c r="P31" s="67" t="str">
        <f>"P"&amp;P15&amp;"=Pay(Max("&amp;P7&amp;"*GBPUSD("&amp;$O31&amp;")-EURUSD("&amp;$O31&amp;"),0),"&amp;$O31&amp;")"</f>
        <v>P10Apr20180910=Pay(Max(0.909739704034933*GBPUSD(10Apr2018)-EURUSD(10Apr2018),0),10Apr2018)</v>
      </c>
      <c r="Q31" s="48" t="str">
        <f>"P"&amp;Q15&amp;"=Pay(Max("&amp;Q7&amp;"*GBPUSD("&amp;$O31&amp;")-EURUSD("&amp;$O31&amp;"),0),"&amp;$O31&amp;")"</f>
        <v>P10Apr20180931=Pay(Max(0.931228799624065*GBPUSD(10Apr2018)-EURUSD(10Apr2018),0),10Apr2018)</v>
      </c>
      <c r="R31" s="48" t="str">
        <f>"P"&amp;R15&amp;"=Pay(Max("&amp;R7&amp;"*GBPUSD("&amp;$O31&amp;")-EURUSD("&amp;$O31&amp;"),0),"&amp;$O31&amp;")"</f>
        <v>P10Apr20180945=Pay(Max(0.945252809053506*GBPUSD(10Apr2018)-EURUSD(10Apr2018),0),10Apr2018)</v>
      </c>
      <c r="S31" s="48" t="str">
        <f>"P"&amp;S15&amp;"=Pay(Max("&amp;S7&amp;"*GBPUSD("&amp;$O31&amp;")-EURUSD("&amp;$O31&amp;"),0),"&amp;$O31&amp;")"</f>
        <v>P10Apr20180965=Pay(Max(0.965184189688762*GBPUSD(10Apr2018)-EURUSD(10Apr2018),0),10Apr2018)</v>
      </c>
      <c r="T31" s="48" t="str">
        <f>"P"&amp;T15&amp;"=Pay(Max("&amp;T7&amp;"*GBPUSD("&amp;$O31&amp;")-EURUSD("&amp;$O31&amp;"),0),"&amp;$O31&amp;")"</f>
        <v>P10Apr20180981=Pay(Max(0.980685897076363*GBPUSD(10Apr2018)-EURUSD(10Apr2018),0),10Apr2018)</v>
      </c>
      <c r="U31" s="48" t="str">
        <f>"P"&amp;U15&amp;"=Pay(Max("&amp;U7&amp;"*GBPUSD("&amp;$O31&amp;")-EURUSD("&amp;$O31&amp;"),0),"&amp;$O31&amp;")"</f>
        <v>P10Apr20181000=Pay(Max(1*GBPUSD(10Apr2018)-EURUSD(10Apr2018),0),10Apr2018)</v>
      </c>
      <c r="V31" s="48" t="str">
        <f>"P"&amp;V15&amp;"=Pay(Max("&amp;V7&amp;"*GBPUSD("&amp;$O31&amp;")-EURUSD("&amp;$O31&amp;"),0),"&amp;$O31&amp;")"</f>
        <v>P10Apr20181024=Pay(Max(1.02417517738576*GBPUSD(10Apr2018)-EURUSD(10Apr2018),0),10Apr2018)</v>
      </c>
      <c r="W31" s="48" t="str">
        <f>"P"&amp;W15&amp;"=Pay(Max("&amp;W7&amp;"*GBPUSD("&amp;$O31&amp;")-EURUSD("&amp;$O31&amp;"),0),"&amp;$O31&amp;")"</f>
        <v>P10Apr20181044=Pay(Max(1.04354393625952*GBPUSD(10Apr2018)-EURUSD(10Apr2018),0),10Apr2018)</v>
      </c>
      <c r="X31" s="48" t="str">
        <f>"P"&amp;X15&amp;"=Pay(Max("&amp;X7&amp;"*GBPUSD("&amp;$O31&amp;")-EURUSD("&amp;$O31&amp;"),0),"&amp;$O31&amp;")"</f>
        <v>P10Apr20181070=Pay(Max(1.07024463528802*GBPUSD(10Apr2018)-EURUSD(10Apr2018),0),10Apr2018)</v>
      </c>
      <c r="Y31" s="48" t="str">
        <f>"P"&amp;Y15&amp;"=Pay(Max("&amp;Y7&amp;"*GBPUSD("&amp;$O31&amp;")-EURUSD("&amp;$O31&amp;"),0),"&amp;$O31&amp;")"</f>
        <v>P10Apr20181092=Pay(Max(1.09230171302433*GBPUSD(10Apr2018)-EURUSD(10Apr2018),0),10Apr2018)</v>
      </c>
      <c r="Z31" s="48" t="str">
        <f>"P"&amp;Z15&amp;"=Pay(Max("&amp;Z7&amp;"*GBPUSD("&amp;$O31&amp;")-EURUSD("&amp;$O31&amp;"),0),"&amp;$O31&amp;")"</f>
        <v>P10Apr20181127=Pay(Max(1.12693619431364*GBPUSD(10Apr2018)-EURUSD(10Apr2018),0),10Apr2018)</v>
      </c>
      <c r="AA31" s="48"/>
    </row>
    <row r="32" spans="2:27" ht="14.4">
      <c r="B32" s="181" t="s">
        <v>106</v>
      </c>
      <c r="C32" s="182"/>
      <c r="D32" s="183" t="str">
        <f>D23</f>
        <v>localInCross1Y</v>
      </c>
      <c r="L32" s="44"/>
      <c r="M32" s="71" t="str">
        <f>M24</f>
        <v>9m</v>
      </c>
      <c r="N32" s="59">
        <f>_xll.qlCalendarAdvance("NullCalendar",$D$2,M32)</f>
        <v>43291</v>
      </c>
      <c r="O32" s="60" t="str">
        <f>TEXT(N32,"[$-900]TTMMMJJJ")</f>
        <v>10Jul2018</v>
      </c>
      <c r="P32" s="67" t="str">
        <f>"P"&amp;P16&amp;"=Pay(Max("&amp;P8&amp;"*GBPUSD("&amp;$O32&amp;")-EURUSD("&amp;$O32&amp;"),0),"&amp;$O32&amp;")"</f>
        <v>P10Jul20180890=Pay(Max(0.890090246205737*GBPUSD(10Jul2018)-EURUSD(10Jul2018),0),10Jul2018)</v>
      </c>
      <c r="Q32" s="48" t="str">
        <f>"P"&amp;Q16&amp;"=Pay(Max("&amp;Q8&amp;"*GBPUSD("&amp;$O32&amp;")-EURUSD("&amp;$O32&amp;"),0),"&amp;$O32&amp;")"</f>
        <v>P10Jul20180916=Pay(Max(0.916065689799452*GBPUSD(10Jul2018)-EURUSD(10Jul2018),0),10Jul2018)</v>
      </c>
      <c r="R32" s="48" t="str">
        <f>"P"&amp;R16&amp;"=Pay(Max("&amp;R8&amp;"*GBPUSD("&amp;$O32&amp;")-EURUSD("&amp;$O32&amp;"),0),"&amp;$O32&amp;")"</f>
        <v>P10Jul20180933=Pay(Max(0.933166033785081*GBPUSD(10Jul2018)-EURUSD(10Jul2018),0),10Jul2018)</v>
      </c>
      <c r="S32" s="48" t="str">
        <f>"P"&amp;S16&amp;"=Pay(Max("&amp;S8&amp;"*GBPUSD("&amp;$O32&amp;")-EURUSD("&amp;$O32&amp;"),0),"&amp;$O32&amp;")"</f>
        <v>P10Jul20180957=Pay(Max(0.957480676854803*GBPUSD(10Jul2018)-EURUSD(10Jul2018),0),10Jul2018)</v>
      </c>
      <c r="T32" s="48" t="str">
        <f>"P"&amp;T16&amp;"=Pay(Max("&amp;T8&amp;"*GBPUSD("&amp;$O32&amp;")-EURUSD("&amp;$O32&amp;"),0),"&amp;$O32&amp;")"</f>
        <v>P10Jul20180976=Pay(Max(0.976464994870026*GBPUSD(10Jul2018)-EURUSD(10Jul2018),0),10Jul2018)</v>
      </c>
      <c r="U32" s="48" t="str">
        <f>"P"&amp;U16&amp;"=Pay(Max("&amp;U8&amp;"*GBPUSD("&amp;$O32&amp;")-EURUSD("&amp;$O32&amp;"),0),"&amp;$O32&amp;")"</f>
        <v>P10Jul20181000=Pay(Max(1*GBPUSD(10Jul2018)-EURUSD(10Jul2018),0),10Jul2018)</v>
      </c>
      <c r="V32" s="48" t="str">
        <f>"P"&amp;V16&amp;"=Pay(Max("&amp;V8&amp;"*GBPUSD("&amp;$O32&amp;")-EURUSD("&amp;$O32&amp;"),0),"&amp;$O32&amp;")"</f>
        <v>P10Jul20181031=Pay(Max(1.03095789456719*GBPUSD(10Jul2018)-EURUSD(10Jul2018),0),10Jul2018)</v>
      </c>
      <c r="W32" s="48" t="str">
        <f>"P"&amp;W16&amp;"=Pay(Max("&amp;W8&amp;"*GBPUSD("&amp;$O32&amp;")-EURUSD("&amp;$O32&amp;"),0),"&amp;$O32&amp;")"</f>
        <v>P10Jul20181056=Pay(Max(1.05564368760849*GBPUSD(10Jul2018)-EURUSD(10Jul2018),0),10Jul2018)</v>
      </c>
      <c r="X32" s="48" t="str">
        <f>"P"&amp;X16&amp;"=Pay(Max("&amp;X8&amp;"*GBPUSD("&amp;$O32&amp;")-EURUSD("&amp;$O32&amp;"),0),"&amp;$O32&amp;")"</f>
        <v>P10Jul20181091=Pay(Max(1.09056005594539*GBPUSD(10Jul2018)-EURUSD(10Jul2018),0),10Jul2018)</v>
      </c>
      <c r="Y32" s="48" t="str">
        <f>"P"&amp;Y16&amp;"=Pay(Max("&amp;Y8&amp;"*GBPUSD("&amp;$O32&amp;")-EURUSD("&amp;$O32&amp;"),0),"&amp;$O32&amp;")"</f>
        <v>P10Jul20181119=Pay(Max(1.11918240669845*GBPUSD(10Jul2018)-EURUSD(10Jul2018),0),10Jul2018)</v>
      </c>
      <c r="Z32" s="48" t="str">
        <f>"P"&amp;Z16&amp;"=Pay(Max("&amp;Z8&amp;"*GBPUSD("&amp;$O32&amp;")-EURUSD("&amp;$O32&amp;"),0),"&amp;$O32&amp;")"</f>
        <v>P10Jul20181165=Pay(Max(1.16489791538212*GBPUSD(10Jul2018)-EURUSD(10Jul2018),0),10Jul2018)</v>
      </c>
      <c r="AA32" s="48"/>
    </row>
    <row r="33" spans="2:84" ht="14.4">
      <c r="B33" s="184" t="s">
        <v>109</v>
      </c>
      <c r="C33" s="185"/>
      <c r="D33" s="186" t="s">
        <v>110</v>
      </c>
      <c r="L33" s="44"/>
      <c r="M33" s="72" t="str">
        <f>M25</f>
        <v>1y</v>
      </c>
      <c r="N33" s="61">
        <f>_xll.qlCalendarAdvance("NullCalendar",$D$2,M33)</f>
        <v>43383</v>
      </c>
      <c r="O33" s="62" t="str">
        <f>TEXT(N33,"[$-900]TTMMMJJJ")</f>
        <v>10Oct2018</v>
      </c>
      <c r="P33" s="68" t="str">
        <f>"P"&amp;P17&amp;"=Pay(Max("&amp;P9&amp;"*GBPUSD("&amp;$O33&amp;")-EURUSD("&amp;$O33&amp;"),0),"&amp;$O33&amp;")"</f>
        <v>P10Oct20180872=Pay(Max(0.871512062998088*GBPUSD(10Oct2018)-EURUSD(10Oct2018),0),10Oct2018)</v>
      </c>
      <c r="Q33" s="69" t="str">
        <f>"P"&amp;Q17&amp;"=Pay(Max("&amp;Q9&amp;"*GBPUSD("&amp;$O33&amp;")-EURUSD("&amp;$O33&amp;"),0),"&amp;$O33&amp;")"</f>
        <v>P10Oct20180902=Pay(Max(0.90216284644338*GBPUSD(10Oct2018)-EURUSD(10Oct2018),0),10Oct2018)</v>
      </c>
      <c r="R33" s="69" t="str">
        <f>"P"&amp;R17&amp;"=Pay(Max("&amp;R9&amp;"*GBPUSD("&amp;$O33&amp;")-EURUSD("&amp;$O33&amp;"),0),"&amp;$O33&amp;")"</f>
        <v>P10Oct20180922=Pay(Max(0.922347697858793*GBPUSD(10Oct2018)-EURUSD(10Oct2018),0),10Oct2018)</v>
      </c>
      <c r="S33" s="69" t="str">
        <f>"P"&amp;S17&amp;"=Pay(Max("&amp;S9&amp;"*GBPUSD("&amp;$O33&amp;")-EURUSD("&amp;$O33&amp;"),0),"&amp;$O33&amp;")"</f>
        <v>P10Oct20180951=Pay(Max(0.950812867970248*GBPUSD(10Oct2018)-EURUSD(10Oct2018),0),10Oct2018)</v>
      </c>
      <c r="T33" s="69" t="str">
        <f>"P"&amp;T17&amp;"=Pay(Max("&amp;T9&amp;"*GBPUSD("&amp;$O33&amp;")-EURUSD("&amp;$O33&amp;"),0),"&amp;$O33&amp;")"</f>
        <v>P10Oct20180973=Pay(Max(0.972948713356291*GBPUSD(10Oct2018)-EURUSD(10Oct2018),0),10Oct2018)</v>
      </c>
      <c r="U33" s="48" t="str">
        <f>"P"&amp;U17&amp;"=Pay(Max("&amp;U9&amp;"*GBPUSD("&amp;$O33&amp;")-EURUSD("&amp;$O33&amp;"),0),"&amp;$O33&amp;")"</f>
        <v>P10Oct20181000=Pay(Max(1*GBPUSD(10Oct2018)-EURUSD(10Oct2018),0),10Oct2018)</v>
      </c>
      <c r="V33" s="69" t="str">
        <f>"P"&amp;V17&amp;"=Pay(Max("&amp;V9&amp;"*GBPUSD("&amp;$O33&amp;")-EURUSD("&amp;$O33&amp;"),0),"&amp;$O33&amp;")"</f>
        <v>P10Oct20181037=Pay(Max(1.03711207927156*GBPUSD(10Oct2018)-EURUSD(10Oct2018),0),10Oct2018)</v>
      </c>
      <c r="W33" s="69" t="str">
        <f>"P"&amp;W17&amp;"=Pay(Max("&amp;W9&amp;"*GBPUSD("&amp;$O33&amp;")-EURUSD("&amp;$O33&amp;"),0),"&amp;$O33&amp;")"</f>
        <v>P10Oct20181067=Pay(Max(1.06684768340851*GBPUSD(10Oct2018)-EURUSD(10Oct2018),0),10Oct2018)</v>
      </c>
      <c r="X33" s="69" t="str">
        <f>"P"&amp;X17&amp;"=Pay(Max("&amp;X9&amp;"*GBPUSD("&amp;$O33&amp;")-EURUSD("&amp;$O33&amp;"),0),"&amp;$O33&amp;")"</f>
        <v>P10Oct20181110=Pay(Max(1.10959198554949*GBPUSD(10Oct2018)-EURUSD(10Oct2018),0),10Oct2018)</v>
      </c>
      <c r="Y33" s="69" t="str">
        <f>"P"&amp;Y17&amp;"=Pay(Max("&amp;Y9&amp;"*GBPUSD("&amp;$O33&amp;")-EURUSD("&amp;$O33&amp;"),0),"&amp;$O33&amp;")"</f>
        <v>P10Oct20181146=Pay(Max(1.14578076210807*GBPUSD(10Oct2018)-EURUSD(10Oct2018),0),10Oct2018)</v>
      </c>
      <c r="Z33" s="69" t="str">
        <f>"P"&amp;Z17&amp;"=Pay(Max("&amp;Z9&amp;"*GBPUSD("&amp;$O33&amp;")-EURUSD("&amp;$O33&amp;"),0),"&amp;$O33&amp;")"</f>
        <v>P10Oct20181204=Pay(Max(1.20364242953699*GBPUSD(10Oct2018)-EURUSD(10Oct2018),0),10Oct2018)</v>
      </c>
      <c r="AA33" s="48"/>
    </row>
    <row r="34" spans="2:84" ht="14.4">
      <c r="B34" s="184" t="s">
        <v>112</v>
      </c>
      <c r="C34" s="185"/>
      <c r="D34" s="186">
        <v>80000</v>
      </c>
      <c r="E34" s="353" t="s">
        <v>228</v>
      </c>
      <c r="AA34" s="26"/>
    </row>
    <row r="35" spans="2:84" ht="14.4">
      <c r="B35" s="184" t="s">
        <v>113</v>
      </c>
      <c r="C35" s="185"/>
      <c r="D35" s="186">
        <v>1</v>
      </c>
      <c r="M35" s="1" t="s">
        <v>41</v>
      </c>
      <c r="N35" s="2"/>
      <c r="O35" s="47"/>
      <c r="P35" s="4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6"/>
    </row>
    <row r="36" spans="2:84" ht="14.4">
      <c r="B36" s="184" t="s">
        <v>114</v>
      </c>
      <c r="C36" s="185"/>
      <c r="D36" s="186">
        <f>1/80/2</f>
        <v>6.2500000000000003E-3</v>
      </c>
      <c r="M36" s="49" t="s">
        <v>25</v>
      </c>
      <c r="N36" s="50" t="s">
        <v>30</v>
      </c>
      <c r="O36" s="50" t="s">
        <v>4</v>
      </c>
      <c r="P36" s="72" t="str">
        <f>P28</f>
        <v>5D Put EUR</v>
      </c>
      <c r="Q36" s="73" t="str">
        <f>Q28</f>
        <v>10D Put EUR</v>
      </c>
      <c r="R36" s="73" t="str">
        <f>R28</f>
        <v>15D Put EUR</v>
      </c>
      <c r="S36" s="73" t="str">
        <f>S28</f>
        <v>25D Put EUR</v>
      </c>
      <c r="T36" s="73" t="str">
        <f>T28</f>
        <v>35D Put EUR</v>
      </c>
      <c r="U36" s="73" t="str">
        <f>U28</f>
        <v>ATM</v>
      </c>
      <c r="V36" s="73" t="str">
        <f>V28</f>
        <v>35D Call EUR</v>
      </c>
      <c r="W36" s="73" t="str">
        <f>W28</f>
        <v>25D Call EUR</v>
      </c>
      <c r="X36" s="73" t="str">
        <f>X28</f>
        <v>15D Call EUR</v>
      </c>
      <c r="Y36" s="73" t="str">
        <f>Y28</f>
        <v>10D Call EUR</v>
      </c>
      <c r="Z36" s="62" t="str">
        <f>Z28</f>
        <v>5D Call EUR</v>
      </c>
    </row>
    <row r="37" spans="2:84" ht="14.4">
      <c r="B37" s="184" t="s">
        <v>115</v>
      </c>
      <c r="C37" s="185"/>
      <c r="D37" s="186">
        <v>0.25</v>
      </c>
      <c r="M37" s="70" t="str">
        <f>M29</f>
        <v>1m</v>
      </c>
      <c r="N37" s="57">
        <f>_xll.qlCalendarAdvance("NullCalendar",$D$2,M37)</f>
        <v>43049</v>
      </c>
      <c r="O37" s="58" t="str">
        <f>TEXT(N37,"[$-900]TTMMMJJJ")</f>
        <v>10Nov2017</v>
      </c>
      <c r="P37" s="74" t="e">
        <f>_xll.qlRealMCScriptNPV($K$22,$D$66,"C"&amp;P13,$D$67:$D$69)</f>
        <v>#VALUE!</v>
      </c>
      <c r="Q37" s="75" t="e">
        <f>_xll.qlRealMCScriptNPV($K$22,$D$66,"C"&amp;Q13,$D$67:$D$69)</f>
        <v>#VALUE!</v>
      </c>
      <c r="R37" s="75" t="e">
        <f>_xll.qlRealMCScriptNPV($K$22,$D$66,"C"&amp;R13,$D$67:$D$69)</f>
        <v>#VALUE!</v>
      </c>
      <c r="S37" s="75" t="e">
        <f>_xll.qlRealMCScriptNPV($K$22,$D$66,"C"&amp;S13,$D$67:$D$69)</f>
        <v>#VALUE!</v>
      </c>
      <c r="T37" s="75" t="e">
        <f>_xll.qlRealMCScriptNPV($K$22,$D$66,"C"&amp;T13,$D$67:$D$69)</f>
        <v>#VALUE!</v>
      </c>
      <c r="U37" s="75" t="e">
        <f>_xll.qlRealMCScriptNPV($K$22,$D$66,"C"&amp;U13,$D$67:$D$69)</f>
        <v>#VALUE!</v>
      </c>
      <c r="V37" s="75" t="e">
        <f>_xll.qlRealMCScriptNPV($K$22,$D$66,"C"&amp;V13,$D$67:$D$69)</f>
        <v>#VALUE!</v>
      </c>
      <c r="W37" s="75" t="e">
        <f>_xll.qlRealMCScriptNPV($K$22,$D$66,"C"&amp;W13,$D$67:$D$69)</f>
        <v>#VALUE!</v>
      </c>
      <c r="X37" s="75" t="e">
        <f>_xll.qlRealMCScriptNPV($K$22,$D$66,"C"&amp;X13,$D$67:$D$69)</f>
        <v>#VALUE!</v>
      </c>
      <c r="Y37" s="75" t="e">
        <f>_xll.qlRealMCScriptNPV($K$22,$D$66,"C"&amp;Y13,$D$67:$D$69)</f>
        <v>#VALUE!</v>
      </c>
      <c r="Z37" s="76" t="e">
        <f>_xll.qlRealMCScriptNPV($K$22,$D$66,"C"&amp;Z13,$D$67:$D$69)</f>
        <v>#VALUE!</v>
      </c>
    </row>
    <row r="38" spans="2:84" ht="14.4">
      <c r="B38" s="184" t="s">
        <v>116</v>
      </c>
      <c r="C38" s="185"/>
      <c r="D38" s="186">
        <v>3</v>
      </c>
      <c r="M38" s="71" t="str">
        <f>M30</f>
        <v>3m</v>
      </c>
      <c r="N38" s="59">
        <f>_xll.qlCalendarAdvance("NullCalendar",$D$2,M38)</f>
        <v>43110</v>
      </c>
      <c r="O38" s="60" t="str">
        <f>TEXT(N38,"[$-900]TTMMMJJJ")</f>
        <v>10Jan2018</v>
      </c>
      <c r="P38" s="77" t="e">
        <f>_xll.qlRealMCScriptNPV($K$22,$D$66,"C"&amp;P14,$D$67:$D$69)</f>
        <v>#VALUE!</v>
      </c>
      <c r="Q38" s="78" t="e">
        <f>_xll.qlRealMCScriptNPV($K$22,$D$66,"C"&amp;Q14,$D$67:$D$69)</f>
        <v>#VALUE!</v>
      </c>
      <c r="R38" s="78" t="e">
        <f>_xll.qlRealMCScriptNPV($K$22,$D$66,"C"&amp;R14,$D$67:$D$69)</f>
        <v>#VALUE!</v>
      </c>
      <c r="S38" s="78" t="e">
        <f>_xll.qlRealMCScriptNPV($K$22,$D$66,"C"&amp;S14,$D$67:$D$69)</f>
        <v>#VALUE!</v>
      </c>
      <c r="T38" s="78" t="e">
        <f>_xll.qlRealMCScriptNPV($K$22,$D$66,"C"&amp;T14,$D$67:$D$69)</f>
        <v>#VALUE!</v>
      </c>
      <c r="U38" s="78" t="e">
        <f>_xll.qlRealMCScriptNPV($K$22,$D$66,"C"&amp;U14,$D$67:$D$69)</f>
        <v>#VALUE!</v>
      </c>
      <c r="V38" s="78" t="e">
        <f>_xll.qlRealMCScriptNPV($K$22,$D$66,"C"&amp;V14,$D$67:$D$69)</f>
        <v>#VALUE!</v>
      </c>
      <c r="W38" s="78" t="e">
        <f>_xll.qlRealMCScriptNPV($K$22,$D$66,"C"&amp;W14,$D$67:$D$69)</f>
        <v>#VALUE!</v>
      </c>
      <c r="X38" s="78" t="e">
        <f>_xll.qlRealMCScriptNPV($K$22,$D$66,"C"&amp;X14,$D$67:$D$69)</f>
        <v>#VALUE!</v>
      </c>
      <c r="Y38" s="78" t="e">
        <f>_xll.qlRealMCScriptNPV($K$22,$D$66,"C"&amp;Y14,$D$67:$D$69)</f>
        <v>#VALUE!</v>
      </c>
      <c r="Z38" s="79" t="e">
        <f>_xll.qlRealMCScriptNPV($K$22,$D$66,"C"&amp;Z14,$D$67:$D$69)</f>
        <v>#VALUE!</v>
      </c>
    </row>
    <row r="39" spans="2:84" ht="14.4">
      <c r="B39" s="184" t="s">
        <v>117</v>
      </c>
      <c r="C39" s="185"/>
      <c r="D39" s="233">
        <f>AVERAGE(VolSurface_EURGBP!C8:M19)%</f>
        <v>8.4783939393939398E-2</v>
      </c>
      <c r="E39" s="177"/>
      <c r="F39" s="177"/>
      <c r="G39" s="177"/>
      <c r="H39" s="177"/>
      <c r="I39" s="177"/>
      <c r="M39" s="71" t="str">
        <f>M31</f>
        <v>6m</v>
      </c>
      <c r="N39" s="59">
        <f>_xll.qlCalendarAdvance("NullCalendar",$D$2,M39)</f>
        <v>43200</v>
      </c>
      <c r="O39" s="60" t="str">
        <f>TEXT(N39,"[$-900]TTMMMJJJ")</f>
        <v>10Apr2018</v>
      </c>
      <c r="P39" s="77" t="e">
        <f>_xll.qlRealMCScriptNPV($K$22,$D$66,"C"&amp;P15,$D$67:$D$69)</f>
        <v>#VALUE!</v>
      </c>
      <c r="Q39" s="78" t="e">
        <f>_xll.qlRealMCScriptNPV($K$22,$D$66,"C"&amp;Q15,$D$67:$D$69)</f>
        <v>#VALUE!</v>
      </c>
      <c r="R39" s="78" t="e">
        <f>_xll.qlRealMCScriptNPV($K$22,$D$66,"C"&amp;R15,$D$67:$D$69)</f>
        <v>#VALUE!</v>
      </c>
      <c r="S39" s="78" t="e">
        <f>_xll.qlRealMCScriptNPV($K$22,$D$66,"C"&amp;S15,$D$67:$D$69)</f>
        <v>#VALUE!</v>
      </c>
      <c r="T39" s="78" t="e">
        <f>_xll.qlRealMCScriptNPV($K$22,$D$66,"C"&amp;T15,$D$67:$D$69)</f>
        <v>#VALUE!</v>
      </c>
      <c r="U39" s="78" t="e">
        <f>_xll.qlRealMCScriptNPV($K$22,$D$66,"C"&amp;U15,$D$67:$D$69)</f>
        <v>#VALUE!</v>
      </c>
      <c r="V39" s="78" t="e">
        <f>_xll.qlRealMCScriptNPV($K$22,$D$66,"C"&amp;V15,$D$67:$D$69)</f>
        <v>#VALUE!</v>
      </c>
      <c r="W39" s="78" t="e">
        <f>_xll.qlRealMCScriptNPV($K$22,$D$66,"C"&amp;W15,$D$67:$D$69)</f>
        <v>#VALUE!</v>
      </c>
      <c r="X39" s="78" t="e">
        <f>_xll.qlRealMCScriptNPV($K$22,$D$66,"C"&amp;X15,$D$67:$D$69)</f>
        <v>#VALUE!</v>
      </c>
      <c r="Y39" s="78" t="e">
        <f>_xll.qlRealMCScriptNPV($K$22,$D$66,"C"&amp;Y15,$D$67:$D$69)</f>
        <v>#VALUE!</v>
      </c>
      <c r="Z39" s="79" t="e">
        <f>_xll.qlRealMCScriptNPV($K$22,$D$66,"C"&amp;Z15,$D$67:$D$69)</f>
        <v>#VALUE!</v>
      </c>
    </row>
    <row r="40" spans="2:84" ht="14.4">
      <c r="B40" s="184" t="s">
        <v>118</v>
      </c>
      <c r="C40" s="185"/>
      <c r="D40" s="186">
        <v>-0.2</v>
      </c>
      <c r="E40" s="177"/>
      <c r="F40" s="177"/>
      <c r="G40" s="177"/>
      <c r="H40" s="177"/>
      <c r="I40" s="177"/>
      <c r="M40" s="71" t="str">
        <f>M32</f>
        <v>9m</v>
      </c>
      <c r="N40" s="59">
        <f>_xll.qlCalendarAdvance("NullCalendar",$D$2,M40)</f>
        <v>43291</v>
      </c>
      <c r="O40" s="60" t="str">
        <f>TEXT(N40,"[$-900]TTMMMJJJ")</f>
        <v>10Jul2018</v>
      </c>
      <c r="P40" s="77" t="e">
        <f>_xll.qlRealMCScriptNPV($K$22,$D$66,"C"&amp;P16,$D$67:$D$69)</f>
        <v>#VALUE!</v>
      </c>
      <c r="Q40" s="78" t="e">
        <f>_xll.qlRealMCScriptNPV($K$22,$D$66,"C"&amp;Q16,$D$67:$D$69)</f>
        <v>#VALUE!</v>
      </c>
      <c r="R40" s="78" t="e">
        <f>_xll.qlRealMCScriptNPV($K$22,$D$66,"C"&amp;R16,$D$67:$D$69)</f>
        <v>#VALUE!</v>
      </c>
      <c r="S40" s="78" t="e">
        <f>_xll.qlRealMCScriptNPV($K$22,$D$66,"C"&amp;S16,$D$67:$D$69)</f>
        <v>#VALUE!</v>
      </c>
      <c r="T40" s="78" t="e">
        <f>_xll.qlRealMCScriptNPV($K$22,$D$66,"C"&amp;T16,$D$67:$D$69)</f>
        <v>#VALUE!</v>
      </c>
      <c r="U40" s="78" t="e">
        <f>_xll.qlRealMCScriptNPV($K$22,$D$66,"C"&amp;U16,$D$67:$D$69)</f>
        <v>#VALUE!</v>
      </c>
      <c r="V40" s="78" t="e">
        <f>_xll.qlRealMCScriptNPV($K$22,$D$66,"C"&amp;V16,$D$67:$D$69)</f>
        <v>#VALUE!</v>
      </c>
      <c r="W40" s="78" t="e">
        <f>_xll.qlRealMCScriptNPV($K$22,$D$66,"C"&amp;W16,$D$67:$D$69)</f>
        <v>#VALUE!</v>
      </c>
      <c r="X40" s="78" t="e">
        <f>_xll.qlRealMCScriptNPV($K$22,$D$66,"C"&amp;X16,$D$67:$D$69)</f>
        <v>#VALUE!</v>
      </c>
      <c r="Y40" s="78" t="e">
        <f>_xll.qlRealMCScriptNPV($K$22,$D$66,"C"&amp;Y16,$D$67:$D$69)</f>
        <v>#VALUE!</v>
      </c>
      <c r="Z40" s="79" t="e">
        <f>_xll.qlRealMCScriptNPV($K$22,$D$66,"C"&amp;Z16,$D$67:$D$69)</f>
        <v>#VALUE!</v>
      </c>
    </row>
    <row r="41" spans="2:84" ht="14.4">
      <c r="B41" s="184" t="s">
        <v>119</v>
      </c>
      <c r="C41" s="185"/>
      <c r="D41" s="186">
        <v>0.01</v>
      </c>
      <c r="E41" s="177"/>
      <c r="F41" s="177"/>
      <c r="G41" s="177"/>
      <c r="H41" s="177"/>
      <c r="I41" s="177"/>
      <c r="M41" s="72" t="str">
        <f>M33</f>
        <v>1y</v>
      </c>
      <c r="N41" s="61">
        <f>_xll.qlCalendarAdvance("NullCalendar",$D$2,M41)</f>
        <v>43383</v>
      </c>
      <c r="O41" s="62" t="str">
        <f>TEXT(N41,"[$-900]TTMMMJJJ")</f>
        <v>10Oct2018</v>
      </c>
      <c r="P41" s="80" t="e">
        <f>_xll.qlRealMCScriptNPV($K$22,$D$66,"C"&amp;P17,$D$67:$D$69)</f>
        <v>#VALUE!</v>
      </c>
      <c r="Q41" s="81" t="e">
        <f>_xll.qlRealMCScriptNPV($K$22,$D$66,"C"&amp;Q17,$D$67:$D$69)</f>
        <v>#VALUE!</v>
      </c>
      <c r="R41" s="81" t="e">
        <f>_xll.qlRealMCScriptNPV($K$22,$D$66,"C"&amp;R17,$D$67:$D$69)</f>
        <v>#VALUE!</v>
      </c>
      <c r="S41" s="81" t="e">
        <f>_xll.qlRealMCScriptNPV($K$22,$D$66,"C"&amp;S17,$D$67:$D$69)</f>
        <v>#VALUE!</v>
      </c>
      <c r="T41" s="81" t="e">
        <f>_xll.qlRealMCScriptNPV($K$22,$D$66,"C"&amp;T17,$D$67:$D$69)</f>
        <v>#VALUE!</v>
      </c>
      <c r="U41" s="81" t="e">
        <f>_xll.qlRealMCScriptNPV($K$22,$D$66,"C"&amp;U17,$D$67:$D$69)</f>
        <v>#VALUE!</v>
      </c>
      <c r="V41" s="81" t="e">
        <f>_xll.qlRealMCScriptNPV($K$22,$D$66,"C"&amp;V17,$D$67:$D$69)</f>
        <v>#VALUE!</v>
      </c>
      <c r="W41" s="81" t="e">
        <f>_xll.qlRealMCScriptNPV($K$22,$D$66,"C"&amp;W17,$D$67:$D$69)</f>
        <v>#VALUE!</v>
      </c>
      <c r="X41" s="81" t="e">
        <f>_xll.qlRealMCScriptNPV($K$22,$D$66,"C"&amp;X17,$D$67:$D$69)</f>
        <v>#VALUE!</v>
      </c>
      <c r="Y41" s="81" t="e">
        <f>_xll.qlRealMCScriptNPV($K$22,$D$66,"C"&amp;Y17,$D$67:$D$69)</f>
        <v>#VALUE!</v>
      </c>
      <c r="Z41" s="82" t="e">
        <f>_xll.qlRealMCScriptNPV($K$22,$D$66,"C"&amp;Z17,$D$67:$D$69)</f>
        <v>#VALUE!</v>
      </c>
      <c r="AA41" s="232"/>
    </row>
    <row r="42" spans="2:84" ht="14.4">
      <c r="B42" s="184" t="s">
        <v>120</v>
      </c>
      <c r="C42" s="185"/>
      <c r="D42" s="186">
        <v>0.99</v>
      </c>
      <c r="E42" s="177"/>
      <c r="F42" s="177"/>
      <c r="G42" s="177"/>
      <c r="H42" s="177"/>
      <c r="I42" s="177"/>
      <c r="P42" t="str">
        <f ca="1">_xll.ohRangeRetrieveError(P45)</f>
        <v/>
      </c>
      <c r="U42" s="18"/>
      <c r="Z42" s="18"/>
      <c r="AR42" t="s">
        <v>156</v>
      </c>
      <c r="BG42" t="s">
        <v>154</v>
      </c>
      <c r="BV42" t="s">
        <v>155</v>
      </c>
    </row>
    <row r="43" spans="2:84" ht="14.4">
      <c r="B43" s="184" t="s">
        <v>121</v>
      </c>
      <c r="C43" s="185"/>
      <c r="D43" s="186">
        <v>50</v>
      </c>
      <c r="E43" s="177"/>
      <c r="F43" s="177"/>
      <c r="G43" s="177"/>
      <c r="H43" s="177"/>
      <c r="I43" s="177"/>
      <c r="M43" s="1" t="s">
        <v>42</v>
      </c>
      <c r="N43" s="2"/>
      <c r="O43" s="47"/>
      <c r="P43" s="4" t="s">
        <v>31</v>
      </c>
      <c r="Q43" s="19"/>
      <c r="R43" s="19"/>
      <c r="S43" s="19"/>
      <c r="T43" s="19"/>
      <c r="U43" s="19"/>
      <c r="V43" s="19"/>
      <c r="W43" s="19"/>
      <c r="X43" s="19"/>
      <c r="Y43" s="19"/>
      <c r="Z43" s="40"/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</row>
    <row r="44" spans="2:84" ht="14.4">
      <c r="B44" s="187" t="s">
        <v>122</v>
      </c>
      <c r="C44" s="188"/>
      <c r="D44" s="189">
        <v>30</v>
      </c>
      <c r="E44" s="177"/>
      <c r="F44" s="177"/>
      <c r="G44" s="177"/>
      <c r="H44" s="177"/>
      <c r="I44" s="177"/>
      <c r="M44" s="49" t="s">
        <v>25</v>
      </c>
      <c r="N44" s="50" t="s">
        <v>30</v>
      </c>
      <c r="O44" s="50" t="s">
        <v>4</v>
      </c>
      <c r="P44" s="72" t="str">
        <f>P36</f>
        <v>5D Put EUR</v>
      </c>
      <c r="Q44" s="73" t="str">
        <f>Q36</f>
        <v>10D Put EUR</v>
      </c>
      <c r="R44" s="73" t="str">
        <f>R36</f>
        <v>15D Put EUR</v>
      </c>
      <c r="S44" s="73" t="str">
        <f>S36</f>
        <v>25D Put EUR</v>
      </c>
      <c r="T44" s="73" t="str">
        <f>T36</f>
        <v>35D Put EUR</v>
      </c>
      <c r="U44" s="73" t="str">
        <f>U36</f>
        <v>ATM</v>
      </c>
      <c r="V44" s="73" t="str">
        <f>V36</f>
        <v>35D Call EUR</v>
      </c>
      <c r="W44" s="73" t="str">
        <f>W36</f>
        <v>25D Call EUR</v>
      </c>
      <c r="X44" s="73" t="str">
        <f>X36</f>
        <v>15D Call EUR</v>
      </c>
      <c r="Y44" s="73" t="str">
        <f>Y36</f>
        <v>10D Call EUR</v>
      </c>
      <c r="Z44" s="62" t="str">
        <f>Z36</f>
        <v>5D Call EUR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</row>
    <row r="45" spans="2:84" ht="14.4">
      <c r="E45" s="177"/>
      <c r="F45" s="177"/>
      <c r="G45" s="177"/>
      <c r="H45" s="177"/>
      <c r="I45" s="177"/>
      <c r="M45" s="70" t="str">
        <f>M37</f>
        <v>1m</v>
      </c>
      <c r="N45" s="57">
        <f>_xll.qlCalendarAdvance("NullCalendar",$D$2,M45)</f>
        <v>43049</v>
      </c>
      <c r="O45" s="58" t="str">
        <f>TEXT(N45,"[$-900]TTMMMJJJ")</f>
        <v>10Nov2017</v>
      </c>
      <c r="P45" s="74" t="e">
        <f>_xll.qlRealMCScriptNPV($K$23,$D$66,"P"&amp;P13,$D$67:$D$69)</f>
        <v>#VALUE!</v>
      </c>
      <c r="Q45" s="75" t="e">
        <f>_xll.qlRealMCScriptNPV($K$23,$D$66,"P"&amp;Q13,$D$67:$D$69)</f>
        <v>#VALUE!</v>
      </c>
      <c r="R45" s="75" t="e">
        <f>_xll.qlRealMCScriptNPV($K$23,$D$66,"P"&amp;R13,$D$67:$D$69)</f>
        <v>#VALUE!</v>
      </c>
      <c r="S45" s="75" t="e">
        <f>_xll.qlRealMCScriptNPV($K$23,$D$66,"P"&amp;S13,$D$67:$D$69)</f>
        <v>#VALUE!</v>
      </c>
      <c r="T45" s="75" t="e">
        <f>_xll.qlRealMCScriptNPV($K$23,$D$66,"P"&amp;T13,$D$67:$D$69)</f>
        <v>#VALUE!</v>
      </c>
      <c r="U45" s="75" t="e">
        <f>_xll.qlRealMCScriptNPV($K$23,$D$66,"P"&amp;U13,$D$67:$D$69)</f>
        <v>#VALUE!</v>
      </c>
      <c r="V45" s="75" t="e">
        <f>_xll.qlRealMCScriptNPV($K$23,$D$66,"P"&amp;V13,$D$67:$D$69)</f>
        <v>#VALUE!</v>
      </c>
      <c r="W45" s="75" t="e">
        <f>_xll.qlRealMCScriptNPV($K$23,$D$66,"P"&amp;W13,$D$67:$D$69)</f>
        <v>#VALUE!</v>
      </c>
      <c r="X45" s="75" t="e">
        <f>_xll.qlRealMCScriptNPV($K$23,$D$66,"P"&amp;X13,$D$67:$D$69)</f>
        <v>#VALUE!</v>
      </c>
      <c r="Y45" s="75" t="e">
        <f>_xll.qlRealMCScriptNPV($K$23,$D$66,"P"&amp;Y13,$D$67:$D$69)</f>
        <v>#VALUE!</v>
      </c>
      <c r="Z45" s="76" t="e">
        <f>_xll.qlRealMCScriptNPV($K$23,$D$66,"P"&amp;Z13,$D$67:$D$69)</f>
        <v>#VALUE!</v>
      </c>
      <c r="AA45" s="76">
        <v>1</v>
      </c>
      <c r="AR45" t="s">
        <v>22</v>
      </c>
      <c r="AS45">
        <v>43049</v>
      </c>
      <c r="AT45" t="s">
        <v>142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142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</row>
    <row r="46" spans="2:84" ht="14.4">
      <c r="B46" s="181" t="s">
        <v>105</v>
      </c>
      <c r="C46" s="182"/>
      <c r="D46" s="183" t="s">
        <v>153</v>
      </c>
      <c r="M46" s="71" t="str">
        <f>M38</f>
        <v>3m</v>
      </c>
      <c r="N46" s="59">
        <f>_xll.qlCalendarAdvance("NullCalendar",$D$2,M46)</f>
        <v>43110</v>
      </c>
      <c r="O46" s="60" t="str">
        <f>TEXT(N46,"[$-900]TTMMMJJJ")</f>
        <v>10Jan2018</v>
      </c>
      <c r="P46" s="77" t="e">
        <f>_xll.qlRealMCScriptNPV($K$23,$D$66,"P"&amp;P14,$D$67:$D$69)</f>
        <v>#VALUE!</v>
      </c>
      <c r="Q46" s="78" t="e">
        <f>_xll.qlRealMCScriptNPV($K$23,$D$66,"P"&amp;Q14,$D$67:$D$69)</f>
        <v>#VALUE!</v>
      </c>
      <c r="R46" s="78" t="e">
        <f>_xll.qlRealMCScriptNPV($K$23,$D$66,"P"&amp;R14,$D$67:$D$69)</f>
        <v>#VALUE!</v>
      </c>
      <c r="S46" s="78" t="e">
        <f>_xll.qlRealMCScriptNPV($K$23,$D$66,"P"&amp;S14,$D$67:$D$69)</f>
        <v>#VALUE!</v>
      </c>
      <c r="T46" s="78" t="e">
        <f>_xll.qlRealMCScriptNPV($K$23,$D$66,"P"&amp;T14,$D$67:$D$69)</f>
        <v>#VALUE!</v>
      </c>
      <c r="U46" s="78" t="e">
        <f>_xll.qlRealMCScriptNPV($K$23,$D$66,"P"&amp;U14,$D$67:$D$69)</f>
        <v>#VALUE!</v>
      </c>
      <c r="V46" s="78" t="e">
        <f>_xll.qlRealMCScriptNPV($K$23,$D$66,"P"&amp;V14,$D$67:$D$69)</f>
        <v>#VALUE!</v>
      </c>
      <c r="W46" s="78" t="e">
        <f>_xll.qlRealMCScriptNPV($K$23,$D$66,"P"&amp;W14,$D$67:$D$69)</f>
        <v>#VALUE!</v>
      </c>
      <c r="X46" s="78" t="e">
        <f>_xll.qlRealMCScriptNPV($K$23,$D$66,"P"&amp;X14,$D$67:$D$69)</f>
        <v>#VALUE!</v>
      </c>
      <c r="Y46" s="78" t="e">
        <f>_xll.qlRealMCScriptNPV($K$23,$D$66,"P"&amp;Y14,$D$67:$D$69)</f>
        <v>#VALUE!</v>
      </c>
      <c r="Z46" s="79" t="e">
        <f>_xll.qlRealMCScriptNPV($K$23,$D$66,"P"&amp;Z14,$D$67:$D$69)</f>
        <v>#VALUE!</v>
      </c>
      <c r="AA46" s="76">
        <v>1</v>
      </c>
      <c r="AR46" t="s">
        <v>29</v>
      </c>
      <c r="AS46">
        <v>43110</v>
      </c>
      <c r="AT46" t="s">
        <v>143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143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</row>
    <row r="47" spans="2:84" ht="14.4">
      <c r="B47" s="184" t="s">
        <v>124</v>
      </c>
      <c r="C47" s="185"/>
      <c r="D47" s="186" t="str">
        <f>D4</f>
        <v>obj_00000#0001</v>
      </c>
      <c r="M47" s="71" t="str">
        <f>M39</f>
        <v>6m</v>
      </c>
      <c r="N47" s="59">
        <f>_xll.qlCalendarAdvance("NullCalendar",$D$2,M47)</f>
        <v>43200</v>
      </c>
      <c r="O47" s="60" t="str">
        <f>TEXT(N47,"[$-900]TTMMMJJJ")</f>
        <v>10Apr2018</v>
      </c>
      <c r="P47" s="77" t="e">
        <f>_xll.qlRealMCScriptNPV($K$23,$D$66,"P"&amp;P15,$D$67:$D$69)</f>
        <v>#VALUE!</v>
      </c>
      <c r="Q47" s="78" t="e">
        <f>_xll.qlRealMCScriptNPV($K$23,$D$66,"P"&amp;Q15,$D$67:$D$69)</f>
        <v>#VALUE!</v>
      </c>
      <c r="R47" s="78" t="e">
        <f>_xll.qlRealMCScriptNPV($K$23,$D$66,"P"&amp;R15,$D$67:$D$69)</f>
        <v>#VALUE!</v>
      </c>
      <c r="S47" s="78" t="e">
        <f>_xll.qlRealMCScriptNPV($K$23,$D$66,"P"&amp;S15,$D$67:$D$69)</f>
        <v>#VALUE!</v>
      </c>
      <c r="T47" s="78" t="e">
        <f>_xll.qlRealMCScriptNPV($K$23,$D$66,"P"&amp;T15,$D$67:$D$69)</f>
        <v>#VALUE!</v>
      </c>
      <c r="U47" s="78" t="e">
        <f>_xll.qlRealMCScriptNPV($K$23,$D$66,"P"&amp;U15,$D$67:$D$69)</f>
        <v>#VALUE!</v>
      </c>
      <c r="V47" s="78" t="e">
        <f>_xll.qlRealMCScriptNPV($K$23,$D$66,"P"&amp;V15,$D$67:$D$69)</f>
        <v>#VALUE!</v>
      </c>
      <c r="W47" s="78" t="e">
        <f>_xll.qlRealMCScriptNPV($K$23,$D$66,"P"&amp;W15,$D$67:$D$69)</f>
        <v>#VALUE!</v>
      </c>
      <c r="X47" s="78" t="e">
        <f>_xll.qlRealMCScriptNPV($K$23,$D$66,"P"&amp;X15,$D$67:$D$69)</f>
        <v>#VALUE!</v>
      </c>
      <c r="Y47" s="78" t="e">
        <f>_xll.qlRealMCScriptNPV($K$23,$D$66,"P"&amp;Y15,$D$67:$D$69)</f>
        <v>#VALUE!</v>
      </c>
      <c r="Z47" s="79" t="e">
        <f>_xll.qlRealMCScriptNPV($K$23,$D$66,"P"&amp;Z15,$D$67:$D$69)</f>
        <v>#VALUE!</v>
      </c>
      <c r="AA47" s="76">
        <v>1</v>
      </c>
      <c r="AR47" t="s">
        <v>32</v>
      </c>
      <c r="AS47">
        <v>43200</v>
      </c>
      <c r="AT47" t="s">
        <v>144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144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</row>
    <row r="48" spans="2:84" ht="14.4">
      <c r="B48" s="184" t="s">
        <v>125</v>
      </c>
      <c r="C48" s="185"/>
      <c r="D48" s="186" t="s">
        <v>127</v>
      </c>
      <c r="M48" s="71" t="str">
        <f>M40</f>
        <v>9m</v>
      </c>
      <c r="N48" s="59">
        <f>_xll.qlCalendarAdvance("NullCalendar",$D$2,M48)</f>
        <v>43291</v>
      </c>
      <c r="O48" s="60" t="str">
        <f>TEXT(N48,"[$-900]TTMMMJJJ")</f>
        <v>10Jul2018</v>
      </c>
      <c r="P48" s="77" t="e">
        <f>_xll.qlRealMCScriptNPV($K$23,$D$66,"P"&amp;P16,$D$67:$D$69)</f>
        <v>#VALUE!</v>
      </c>
      <c r="Q48" s="78" t="e">
        <f>_xll.qlRealMCScriptNPV($K$23,$D$66,"P"&amp;Q16,$D$67:$D$69)</f>
        <v>#VALUE!</v>
      </c>
      <c r="R48" s="78" t="e">
        <f>_xll.qlRealMCScriptNPV($K$23,$D$66,"P"&amp;R16,$D$67:$D$69)</f>
        <v>#VALUE!</v>
      </c>
      <c r="S48" s="78" t="e">
        <f>_xll.qlRealMCScriptNPV($K$23,$D$66,"P"&amp;S16,$D$67:$D$69)</f>
        <v>#VALUE!</v>
      </c>
      <c r="T48" s="78" t="e">
        <f>_xll.qlRealMCScriptNPV($K$23,$D$66,"P"&amp;T16,$D$67:$D$69)</f>
        <v>#VALUE!</v>
      </c>
      <c r="U48" s="78" t="e">
        <f>_xll.qlRealMCScriptNPV($K$23,$D$66,"P"&amp;U16,$D$67:$D$69)</f>
        <v>#VALUE!</v>
      </c>
      <c r="V48" s="78" t="e">
        <f>_xll.qlRealMCScriptNPV($K$23,$D$66,"P"&amp;V16,$D$67:$D$69)</f>
        <v>#VALUE!</v>
      </c>
      <c r="W48" s="78" t="e">
        <f>_xll.qlRealMCScriptNPV($K$23,$D$66,"P"&amp;W16,$D$67:$D$69)</f>
        <v>#VALUE!</v>
      </c>
      <c r="X48" s="78" t="e">
        <f>_xll.qlRealMCScriptNPV($K$23,$D$66,"P"&amp;X16,$D$67:$D$69)</f>
        <v>#VALUE!</v>
      </c>
      <c r="Y48" s="78" t="e">
        <f>_xll.qlRealMCScriptNPV($K$23,$D$66,"P"&amp;Y16,$D$67:$D$69)</f>
        <v>#VALUE!</v>
      </c>
      <c r="Z48" s="79" t="e">
        <f>_xll.qlRealMCScriptNPV($K$23,$D$66,"P"&amp;Z16,$D$67:$D$69)</f>
        <v>#VALUE!</v>
      </c>
      <c r="AA48" s="76">
        <v>1</v>
      </c>
      <c r="AR48" t="s">
        <v>33</v>
      </c>
      <c r="AS48">
        <v>43291</v>
      </c>
      <c r="AT48" t="s">
        <v>145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145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</row>
    <row r="49" spans="2:84" ht="14.4">
      <c r="B49" s="184" t="s">
        <v>107</v>
      </c>
      <c r="C49" s="185"/>
      <c r="D49" s="193" t="s">
        <v>128</v>
      </c>
      <c r="M49" s="72" t="str">
        <f>M41</f>
        <v>1y</v>
      </c>
      <c r="N49" s="61">
        <f>_xll.qlCalendarAdvance("NullCalendar",$D$2,M49)</f>
        <v>43383</v>
      </c>
      <c r="O49" s="62" t="str">
        <f>TEXT(N49,"[$-900]TTMMMJJJ")</f>
        <v>10Oct2018</v>
      </c>
      <c r="P49" s="80" t="e">
        <f>_xll.qlRealMCScriptNPV($K$23,$D$66,"P"&amp;P17,$D$67:$D$69)</f>
        <v>#VALUE!</v>
      </c>
      <c r="Q49" s="81" t="e">
        <f>_xll.qlRealMCScriptNPV($K$23,$D$66,"P"&amp;Q17,$D$67:$D$69)</f>
        <v>#VALUE!</v>
      </c>
      <c r="R49" s="81" t="e">
        <f>_xll.qlRealMCScriptNPV($K$23,$D$66,"P"&amp;R17,$D$67:$D$69)</f>
        <v>#VALUE!</v>
      </c>
      <c r="S49" s="81" t="e">
        <f>_xll.qlRealMCScriptNPV($K$23,$D$66,"P"&amp;S17,$D$67:$D$69)</f>
        <v>#VALUE!</v>
      </c>
      <c r="T49" s="81" t="e">
        <f>_xll.qlRealMCScriptNPV($K$23,$D$66,"P"&amp;T17,$D$67:$D$69)</f>
        <v>#VALUE!</v>
      </c>
      <c r="U49" s="81" t="e">
        <f>_xll.qlRealMCScriptNPV($K$23,$D$66,"P"&amp;U17,$D$67:$D$69)</f>
        <v>#VALUE!</v>
      </c>
      <c r="V49" s="81" t="e">
        <f>_xll.qlRealMCScriptNPV($K$23,$D$66,"P"&amp;V17,$D$67:$D$69)</f>
        <v>#VALUE!</v>
      </c>
      <c r="W49" s="81" t="e">
        <f>_xll.qlRealMCScriptNPV($K$23,$D$66,"P"&amp;W17,$D$67:$D$69)</f>
        <v>#VALUE!</v>
      </c>
      <c r="X49" s="81" t="e">
        <f>_xll.qlRealMCScriptNPV($K$23,$D$66,"P"&amp;X17,$D$67:$D$69)</f>
        <v>#VALUE!</v>
      </c>
      <c r="Y49" s="81" t="e">
        <f>_xll.qlRealMCScriptNPV($K$23,$D$66,"P"&amp;Y17,$D$67:$D$69)</f>
        <v>#VALUE!</v>
      </c>
      <c r="Z49" s="82" t="e">
        <f>_xll.qlRealMCScriptNPV($K$23,$D$66,"P"&amp;Z17,$D$67:$D$69)</f>
        <v>#VALUE!</v>
      </c>
      <c r="AA49" s="228">
        <v>1</v>
      </c>
      <c r="AR49" t="s">
        <v>24</v>
      </c>
      <c r="AS49">
        <v>43383</v>
      </c>
      <c r="AT49" t="s">
        <v>146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146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</row>
    <row r="50" spans="2:84" ht="14.4">
      <c r="B50" s="184" t="s">
        <v>111</v>
      </c>
      <c r="C50" s="185"/>
      <c r="D50" s="186" t="str">
        <f>D25</f>
        <v>obj_0066a#0001</v>
      </c>
      <c r="Z50" s="351"/>
    </row>
    <row r="51" spans="2:84" ht="14.4">
      <c r="B51" s="187" t="s">
        <v>126</v>
      </c>
      <c r="C51" s="188"/>
      <c r="D51" s="189" t="e">
        <f>D27</f>
        <v>#NUM!</v>
      </c>
      <c r="M51" s="1" t="s">
        <v>39</v>
      </c>
      <c r="N51" s="2"/>
      <c r="O51" s="47"/>
      <c r="P51" s="4" t="s">
        <v>31</v>
      </c>
      <c r="Q51" s="19"/>
      <c r="R51" s="19"/>
      <c r="S51" s="19"/>
      <c r="T51" s="19"/>
      <c r="U51" s="19"/>
      <c r="V51" s="19"/>
      <c r="W51" s="19"/>
      <c r="X51" s="19"/>
      <c r="Y51" s="19"/>
      <c r="Z51" s="40"/>
      <c r="AR51" t="s">
        <v>40</v>
      </c>
      <c r="AU51" t="s">
        <v>31</v>
      </c>
      <c r="BG51" t="s">
        <v>31</v>
      </c>
      <c r="BS51" t="s">
        <v>40</v>
      </c>
      <c r="BV51" t="s">
        <v>31</v>
      </c>
    </row>
    <row r="52" spans="2:84">
      <c r="B52" s="174" t="s">
        <v>123</v>
      </c>
      <c r="C52" s="175"/>
      <c r="D52" s="176" t="e">
        <f>_xll.qlRealLocalCorrelationSLVModel(D46,D47,C20:C21,D20:D21,D51)</f>
        <v>#VALUE!</v>
      </c>
      <c r="M52" s="49" t="s">
        <v>25</v>
      </c>
      <c r="N52" s="50" t="s">
        <v>30</v>
      </c>
      <c r="O52" s="50" t="s">
        <v>4</v>
      </c>
      <c r="P52" s="72" t="str">
        <f>P44</f>
        <v>5D Put EUR</v>
      </c>
      <c r="Q52" s="73" t="str">
        <f>Q44</f>
        <v>10D Put EUR</v>
      </c>
      <c r="R52" s="73" t="str">
        <f>R44</f>
        <v>15D Put EUR</v>
      </c>
      <c r="S52" s="73" t="str">
        <f>S44</f>
        <v>25D Put EUR</v>
      </c>
      <c r="T52" s="73" t="str">
        <f>T44</f>
        <v>35D Put EUR</v>
      </c>
      <c r="U52" s="73" t="str">
        <f>U44</f>
        <v>ATM</v>
      </c>
      <c r="V52" s="73" t="str">
        <f>V44</f>
        <v>35D Call EUR</v>
      </c>
      <c r="W52" s="73" t="str">
        <f>W44</f>
        <v>25D Call EUR</v>
      </c>
      <c r="X52" s="73" t="str">
        <f>X44</f>
        <v>15D Call EUR</v>
      </c>
      <c r="Y52" s="73" t="str">
        <f>Y44</f>
        <v>10D Call EUR</v>
      </c>
      <c r="Z52" s="62" t="str">
        <f>Z44</f>
        <v>5D Call EUR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</row>
    <row r="53" spans="2:84">
      <c r="B53" s="190" t="s">
        <v>104</v>
      </c>
      <c r="C53" s="191"/>
      <c r="D53" s="192" t="str">
        <f ca="1">_xll.ohRangeRetrieveError(D52)</f>
        <v/>
      </c>
      <c r="M53" s="70" t="str">
        <f>M45</f>
        <v>1m</v>
      </c>
      <c r="N53" s="57">
        <f>_xll.qlCalendarAdvance("NullCalendar",$D$2,M53)</f>
        <v>43049</v>
      </c>
      <c r="O53" s="58" t="str">
        <f>TEXT(N53,"[$-900]TTMMMJJJ")</f>
        <v>10Nov2017</v>
      </c>
      <c r="P53" s="83" t="e">
        <f>_xll.qlBlackFormulaImpliedStdDev("Call",P5,$D$17/$D$18,P37)/SQRT(($N53-$D$2)/365)</f>
        <v>#VALUE!</v>
      </c>
      <c r="Q53" s="84" t="e">
        <f>_xll.qlBlackFormulaImpliedStdDev("Call",Q5,$D$17/$D$18,Q37)/SQRT(($N53-$D$2)/365)</f>
        <v>#VALUE!</v>
      </c>
      <c r="R53" s="84" t="e">
        <f>_xll.qlBlackFormulaImpliedStdDev("Call",R5,$D$17/$D$18,R37)/SQRT(($N53-$D$2)/365)</f>
        <v>#VALUE!</v>
      </c>
      <c r="S53" s="84" t="e">
        <f>_xll.qlBlackFormulaImpliedStdDev("Call",S5,$D$17/$D$18,S37)/SQRT(($N53-$D$2)/365)</f>
        <v>#VALUE!</v>
      </c>
      <c r="T53" s="84" t="e">
        <f>_xll.qlBlackFormulaImpliedStdDev("Call",T5,$D$17/$D$18,T37)/SQRT(($N53-$D$2)/365)</f>
        <v>#VALUE!</v>
      </c>
      <c r="U53" s="84" t="e">
        <f>_xll.qlBlackFormulaImpliedStdDev("Call",U5,$D$17/$D$18,U37)/SQRT(($N53-$D$2)/365)</f>
        <v>#VALUE!</v>
      </c>
      <c r="V53" s="84" t="e">
        <f>_xll.qlBlackFormulaImpliedStdDev("Call",V5,$D$17/$D$18,V37)/SQRT(($N53-$D$2)/365)</f>
        <v>#VALUE!</v>
      </c>
      <c r="W53" s="84" t="e">
        <f>_xll.qlBlackFormulaImpliedStdDev("Call",W5,$D$17/$D$18,W37)/SQRT(($N53-$D$2)/365)</f>
        <v>#VALUE!</v>
      </c>
      <c r="X53" s="84" t="e">
        <f>_xll.qlBlackFormulaImpliedStdDev("Call",X5,$D$17/$D$18,X37)/SQRT(($N53-$D$2)/365)</f>
        <v>#VALUE!</v>
      </c>
      <c r="Y53" s="84" t="e">
        <f>_xll.qlBlackFormulaImpliedStdDev("Call",Y5,$D$17/$D$18,Y37)/SQRT(($N53-$D$2)/365)</f>
        <v>#VALUE!</v>
      </c>
      <c r="Z53" s="85" t="e">
        <f>_xll.qlBlackFormulaImpliedStdDev("Call",Z5,$D$17/$D$18,Z37)/SQRT(($N53-$D$2)/365)</f>
        <v>#VALUE!</v>
      </c>
      <c r="AR53" t="s">
        <v>22</v>
      </c>
      <c r="AS53">
        <v>43049</v>
      </c>
      <c r="AT53" t="s">
        <v>142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142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</row>
    <row r="54" spans="2:84">
      <c r="M54" s="71" t="str">
        <f>M46</f>
        <v>3m</v>
      </c>
      <c r="N54" s="59">
        <f>_xll.qlCalendarAdvance("NullCalendar",$D$2,M54)</f>
        <v>43110</v>
      </c>
      <c r="O54" s="60" t="str">
        <f>TEXT(N54,"[$-900]TTMMMJJJ")</f>
        <v>10Jan2018</v>
      </c>
      <c r="P54" s="86" t="e">
        <f>_xll.qlBlackFormulaImpliedStdDev("Call",P6,$D$17/$D$18,P38)/SQRT(($N54-$D$2)/365)</f>
        <v>#VALUE!</v>
      </c>
      <c r="Q54" s="87" t="e">
        <f>_xll.qlBlackFormulaImpliedStdDev("Call",Q6,$D$17/$D$18,Q38)/SQRT(($N54-$D$2)/365)</f>
        <v>#VALUE!</v>
      </c>
      <c r="R54" s="87" t="e">
        <f>_xll.qlBlackFormulaImpliedStdDev("Call",R6,$D$17/$D$18,R38)/SQRT(($N54-$D$2)/365)</f>
        <v>#VALUE!</v>
      </c>
      <c r="S54" s="87" t="e">
        <f>_xll.qlBlackFormulaImpliedStdDev("Call",S6,$D$17/$D$18,S38)/SQRT(($N54-$D$2)/365)</f>
        <v>#VALUE!</v>
      </c>
      <c r="T54" s="87" t="e">
        <f>_xll.qlBlackFormulaImpliedStdDev("Call",T6,$D$17/$D$18,T38)/SQRT(($N54-$D$2)/365)</f>
        <v>#VALUE!</v>
      </c>
      <c r="U54" s="87" t="e">
        <f>_xll.qlBlackFormulaImpliedStdDev("Call",U6,$D$17/$D$18,U38)/SQRT(($N54-$D$2)/365)</f>
        <v>#VALUE!</v>
      </c>
      <c r="V54" s="87" t="e">
        <f>_xll.qlBlackFormulaImpliedStdDev("Call",V6,$D$17/$D$18,V38)/SQRT(($N54-$D$2)/365)</f>
        <v>#VALUE!</v>
      </c>
      <c r="W54" s="87" t="e">
        <f>_xll.qlBlackFormulaImpliedStdDev("Call",W6,$D$17/$D$18,W38)/SQRT(($N54-$D$2)/365)</f>
        <v>#VALUE!</v>
      </c>
      <c r="X54" s="87" t="e">
        <f>_xll.qlBlackFormulaImpliedStdDev("Call",X6,$D$17/$D$18,X38)/SQRT(($N54-$D$2)/365)</f>
        <v>#VALUE!</v>
      </c>
      <c r="Y54" s="87" t="e">
        <f>_xll.qlBlackFormulaImpliedStdDev("Call",Y6,$D$17/$D$18,Y38)/SQRT(($N54-$D$2)/365)</f>
        <v>#VALUE!</v>
      </c>
      <c r="Z54" s="88" t="e">
        <f>_xll.qlBlackFormulaImpliedStdDev("Call",Z6,$D$17/$D$18,Z38)/SQRT(($N54-$D$2)/365)</f>
        <v>#VALUE!</v>
      </c>
      <c r="AR54" t="s">
        <v>29</v>
      </c>
      <c r="AS54">
        <v>43110</v>
      </c>
      <c r="AT54" t="s">
        <v>143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143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</row>
    <row r="55" spans="2:84">
      <c r="B55" s="242" t="s">
        <v>8</v>
      </c>
      <c r="C55" s="243" t="s">
        <v>101</v>
      </c>
      <c r="M55" s="71" t="str">
        <f>M47</f>
        <v>6m</v>
      </c>
      <c r="N55" s="59">
        <f>_xll.qlCalendarAdvance("NullCalendar",$D$2,M55)</f>
        <v>43200</v>
      </c>
      <c r="O55" s="60" t="str">
        <f>TEXT(N55,"[$-900]TTMMMJJJ")</f>
        <v>10Apr2018</v>
      </c>
      <c r="P55" s="86" t="e">
        <f>_xll.qlBlackFormulaImpliedStdDev("Call",P7,$D$17/$D$18,P39)/SQRT(($N55-$D$2)/365)</f>
        <v>#VALUE!</v>
      </c>
      <c r="Q55" s="87" t="e">
        <f>_xll.qlBlackFormulaImpliedStdDev("Call",Q7,$D$17/$D$18,Q39)/SQRT(($N55-$D$2)/365)</f>
        <v>#VALUE!</v>
      </c>
      <c r="R55" s="87" t="e">
        <f>_xll.qlBlackFormulaImpliedStdDev("Call",R7,$D$17/$D$18,R39)/SQRT(($N55-$D$2)/365)</f>
        <v>#VALUE!</v>
      </c>
      <c r="S55" s="87" t="e">
        <f>_xll.qlBlackFormulaImpliedStdDev("Call",S7,$D$17/$D$18,S39)/SQRT(($N55-$D$2)/365)</f>
        <v>#VALUE!</v>
      </c>
      <c r="T55" s="87" t="e">
        <f>_xll.qlBlackFormulaImpliedStdDev("Call",T7,$D$17/$D$18,T39)/SQRT(($N55-$D$2)/365)</f>
        <v>#VALUE!</v>
      </c>
      <c r="U55" s="87" t="e">
        <f>_xll.qlBlackFormulaImpliedStdDev("Call",U7,$D$17/$D$18,U39)/SQRT(($N55-$D$2)/365)</f>
        <v>#VALUE!</v>
      </c>
      <c r="V55" s="87" t="e">
        <f>_xll.qlBlackFormulaImpliedStdDev("Call",V7,$D$17/$D$18,V39)/SQRT(($N55-$D$2)/365)</f>
        <v>#VALUE!</v>
      </c>
      <c r="W55" s="87" t="e">
        <f>_xll.qlBlackFormulaImpliedStdDev("Call",W7,$D$17/$D$18,W39)/SQRT(($N55-$D$2)/365)</f>
        <v>#VALUE!</v>
      </c>
      <c r="X55" s="87" t="e">
        <f>_xll.qlBlackFormulaImpliedStdDev("Call",X7,$D$17/$D$18,X39)/SQRT(($N55-$D$2)/365)</f>
        <v>#VALUE!</v>
      </c>
      <c r="Y55" s="87" t="e">
        <f>_xll.qlBlackFormulaImpliedStdDev("Call",Y7,$D$17/$D$18,Y39)/SQRT(($N55-$D$2)/365)</f>
        <v>#VALUE!</v>
      </c>
      <c r="Z55" s="88" t="e">
        <f>_xll.qlBlackFormulaImpliedStdDev("Call",Z7,$D$17/$D$18,Z39)/SQRT(($N55-$D$2)/365)</f>
        <v>#VALUE!</v>
      </c>
      <c r="AR55" t="s">
        <v>32</v>
      </c>
      <c r="AS55">
        <v>43200</v>
      </c>
      <c r="AT55" t="s">
        <v>144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144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</row>
    <row r="56" spans="2:84">
      <c r="B56" s="1" t="s">
        <v>8</v>
      </c>
      <c r="C56" s="2"/>
      <c r="D56" s="244" t="e">
        <f>IF(C55="multiasset",_xll.qlMultiAssetBSModel(,D4,C20:C21,D20:D21,C11:D12),D52)</f>
        <v>#VALUE!</v>
      </c>
      <c r="M56" s="71" t="str">
        <f>M48</f>
        <v>9m</v>
      </c>
      <c r="N56" s="59">
        <f>_xll.qlCalendarAdvance("NullCalendar",$D$2,M56)</f>
        <v>43291</v>
      </c>
      <c r="O56" s="60" t="str">
        <f>TEXT(N56,"[$-900]TTMMMJJJ")</f>
        <v>10Jul2018</v>
      </c>
      <c r="P56" s="86" t="e">
        <f>_xll.qlBlackFormulaImpliedStdDev("Call",P8,$D$17/$D$18,P40)/SQRT(($N56-$D$2)/365)</f>
        <v>#VALUE!</v>
      </c>
      <c r="Q56" s="87" t="e">
        <f>_xll.qlBlackFormulaImpliedStdDev("Call",Q8,$D$17/$D$18,Q40)/SQRT(($N56-$D$2)/365)</f>
        <v>#VALUE!</v>
      </c>
      <c r="R56" s="87" t="e">
        <f>_xll.qlBlackFormulaImpliedStdDev("Call",R8,$D$17/$D$18,R40)/SQRT(($N56-$D$2)/365)</f>
        <v>#VALUE!</v>
      </c>
      <c r="S56" s="87" t="e">
        <f>_xll.qlBlackFormulaImpliedStdDev("Call",S8,$D$17/$D$18,S40)/SQRT(($N56-$D$2)/365)</f>
        <v>#VALUE!</v>
      </c>
      <c r="T56" s="87" t="e">
        <f>_xll.qlBlackFormulaImpliedStdDev("Call",T8,$D$17/$D$18,T40)/SQRT(($N56-$D$2)/365)</f>
        <v>#VALUE!</v>
      </c>
      <c r="U56" s="87" t="e">
        <f>_xll.qlBlackFormulaImpliedStdDev("Call",U8,$D$17/$D$18,U40)/SQRT(($N56-$D$2)/365)</f>
        <v>#VALUE!</v>
      </c>
      <c r="V56" s="87" t="e">
        <f>_xll.qlBlackFormulaImpliedStdDev("Call",V8,$D$17/$D$18,V40)/SQRT(($N56-$D$2)/365)</f>
        <v>#VALUE!</v>
      </c>
      <c r="W56" s="87" t="e">
        <f>_xll.qlBlackFormulaImpliedStdDev("Call",W8,$D$17/$D$18,W40)/SQRT(($N56-$D$2)/365)</f>
        <v>#VALUE!</v>
      </c>
      <c r="X56" s="87" t="e">
        <f>_xll.qlBlackFormulaImpliedStdDev("Call",X8,$D$17/$D$18,X40)/SQRT(($N56-$D$2)/365)</f>
        <v>#VALUE!</v>
      </c>
      <c r="Y56" s="87" t="e">
        <f>_xll.qlBlackFormulaImpliedStdDev("Call",Y8,$D$17/$D$18,Y40)/SQRT(($N56-$D$2)/365)</f>
        <v>#VALUE!</v>
      </c>
      <c r="Z56" s="88" t="e">
        <f>_xll.qlBlackFormulaImpliedStdDev("Call",Z8,$D$17/$D$18,Z40)/SQRT(($N56-$D$2)/365)</f>
        <v>#VALUE!</v>
      </c>
      <c r="AR56" t="s">
        <v>33</v>
      </c>
      <c r="AS56">
        <v>43291</v>
      </c>
      <c r="AT56" t="s">
        <v>145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145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</row>
    <row r="57" spans="2:84">
      <c r="M57" s="72" t="str">
        <f>M49</f>
        <v>1y</v>
      </c>
      <c r="N57" s="61">
        <f>_xll.qlCalendarAdvance("NullCalendar",$D$2,M57)</f>
        <v>43383</v>
      </c>
      <c r="O57" s="62" t="str">
        <f>TEXT(N57,"[$-900]TTMMMJJJ")</f>
        <v>10Oct2018</v>
      </c>
      <c r="P57" s="89" t="e">
        <f>_xll.qlBlackFormulaImpliedStdDev("Call",P9,$D$17/$D$18,P41)/SQRT(($N57-$D$2)/365)</f>
        <v>#VALUE!</v>
      </c>
      <c r="Q57" s="90" t="e">
        <f>_xll.qlBlackFormulaImpliedStdDev("Call",Q9,$D$17/$D$18,Q41)/SQRT(($N57-$D$2)/365)</f>
        <v>#VALUE!</v>
      </c>
      <c r="R57" s="90" t="e">
        <f>_xll.qlBlackFormulaImpliedStdDev("Call",R9,$D$17/$D$18,R41)/SQRT(($N57-$D$2)/365)</f>
        <v>#VALUE!</v>
      </c>
      <c r="S57" s="90" t="e">
        <f>_xll.qlBlackFormulaImpliedStdDev("Call",S9,$D$17/$D$18,S41)/SQRT(($N57-$D$2)/365)</f>
        <v>#VALUE!</v>
      </c>
      <c r="T57" s="90" t="e">
        <f>_xll.qlBlackFormulaImpliedStdDev("Call",T9,$D$17/$D$18,T41)/SQRT(($N57-$D$2)/365)</f>
        <v>#VALUE!</v>
      </c>
      <c r="U57" s="90" t="e">
        <f>_xll.qlBlackFormulaImpliedStdDev("Call",U9,$D$17/$D$18,U41)/SQRT(($N57-$D$2)/365)</f>
        <v>#VALUE!</v>
      </c>
      <c r="V57" s="90" t="e">
        <f>_xll.qlBlackFormulaImpliedStdDev("Call",V9,$D$17/$D$18,V41)/SQRT(($N57-$D$2)/365)</f>
        <v>#VALUE!</v>
      </c>
      <c r="W57" s="90" t="e">
        <f>_xll.qlBlackFormulaImpliedStdDev("Call",W9,$D$17/$D$18,W41)/SQRT(($N57-$D$2)/365)</f>
        <v>#VALUE!</v>
      </c>
      <c r="X57" s="90" t="e">
        <f>_xll.qlBlackFormulaImpliedStdDev("Call",X9,$D$17/$D$18,X41)/SQRT(($N57-$D$2)/365)</f>
        <v>#VALUE!</v>
      </c>
      <c r="Y57" s="90" t="e">
        <f>_xll.qlBlackFormulaImpliedStdDev("Call",Y9,$D$17/$D$18,Y41)/SQRT(($N57-$D$2)/365)</f>
        <v>#VALUE!</v>
      </c>
      <c r="Z57" s="91" t="e">
        <f>_xll.qlBlackFormulaImpliedStdDev("Call",Z9,$D$17/$D$18,Z41)/SQRT(($N57-$D$2)/365)</f>
        <v>#VALUE!</v>
      </c>
      <c r="AR57" t="s">
        <v>24</v>
      </c>
      <c r="AS57">
        <v>43383</v>
      </c>
      <c r="AT57" t="s">
        <v>146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146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</row>
    <row r="58" spans="2:84">
      <c r="B58" s="4" t="s">
        <v>9</v>
      </c>
      <c r="C58" s="19"/>
      <c r="D58" s="25" t="s">
        <v>21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</row>
    <row r="59" spans="2:84">
      <c r="B59" s="7" t="s">
        <v>10</v>
      </c>
      <c r="C59" s="26"/>
      <c r="D59" s="27" t="s">
        <v>220</v>
      </c>
      <c r="M59" s="1" t="s">
        <v>40</v>
      </c>
      <c r="N59" s="2"/>
      <c r="O59" s="47"/>
      <c r="P59" s="4" t="s">
        <v>31</v>
      </c>
      <c r="Q59" s="19"/>
      <c r="R59" s="19"/>
      <c r="S59" s="19"/>
      <c r="T59" s="19"/>
      <c r="U59" s="19"/>
      <c r="V59" s="19"/>
      <c r="W59" s="19"/>
      <c r="X59" s="19"/>
      <c r="Y59" s="19"/>
      <c r="Z59" s="40"/>
      <c r="AR59" t="s">
        <v>89</v>
      </c>
      <c r="AU59" t="s">
        <v>31</v>
      </c>
      <c r="BG59" t="s">
        <v>31</v>
      </c>
      <c r="BS59" t="s">
        <v>89</v>
      </c>
      <c r="BV59" t="s">
        <v>31</v>
      </c>
    </row>
    <row r="60" spans="2:84">
      <c r="B60" s="7" t="s">
        <v>11</v>
      </c>
      <c r="C60" s="26"/>
      <c r="D60" s="9" t="str">
        <f>_xll.qlSchedule(,D2,D58,D59)</f>
        <v>obj_0066d#0001</v>
      </c>
      <c r="M60" s="49" t="s">
        <v>25</v>
      </c>
      <c r="N60" s="50" t="s">
        <v>30</v>
      </c>
      <c r="O60" s="50" t="s">
        <v>4</v>
      </c>
      <c r="P60" s="72" t="str">
        <f>P52</f>
        <v>5D Put EUR</v>
      </c>
      <c r="Q60" s="73" t="str">
        <f>Q52</f>
        <v>10D Put EUR</v>
      </c>
      <c r="R60" s="73" t="str">
        <f>R52</f>
        <v>15D Put EUR</v>
      </c>
      <c r="S60" s="73" t="str">
        <f>S52</f>
        <v>25D Put EUR</v>
      </c>
      <c r="T60" s="73" t="str">
        <f>T52</f>
        <v>35D Put EUR</v>
      </c>
      <c r="U60" s="73" t="str">
        <f>U52</f>
        <v>ATM</v>
      </c>
      <c r="V60" s="73" t="str">
        <f>V52</f>
        <v>35D Call EUR</v>
      </c>
      <c r="W60" s="73" t="str">
        <f>W52</f>
        <v>25D Call EUR</v>
      </c>
      <c r="X60" s="73" t="str">
        <f>X52</f>
        <v>15D Call EUR</v>
      </c>
      <c r="Y60" s="73" t="str">
        <f>Y52</f>
        <v>10D Call EUR</v>
      </c>
      <c r="Z60" s="62" t="str">
        <f>Z52</f>
        <v>5D Call EUR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</row>
    <row r="61" spans="2:84" ht="14.4">
      <c r="B61" s="7" t="s">
        <v>12</v>
      </c>
      <c r="C61" s="26"/>
      <c r="D61" s="28">
        <v>80000</v>
      </c>
      <c r="E61" s="353" t="s">
        <v>229</v>
      </c>
      <c r="M61" s="70" t="str">
        <f>M53</f>
        <v>1m</v>
      </c>
      <c r="N61" s="57">
        <f>_xll.qlCalendarAdvance("NullCalendar",$D$2,M61)</f>
        <v>43049</v>
      </c>
      <c r="O61" s="58" t="str">
        <f>TEXT(N61,"[$-900]TTMMMJJJ")</f>
        <v>10Nov2017</v>
      </c>
      <c r="P61" s="83" t="e">
        <f>_xll.qlBlackFormulaImpliedStdDev("Put",P5,$D$17/$D$18,P45)/SQRT(($N61-$D$2)/365)</f>
        <v>#VALUE!</v>
      </c>
      <c r="Q61" s="84" t="e">
        <f>_xll.qlBlackFormulaImpliedStdDev("Put",Q5,$D$17/$D$18,Q45)/SQRT(($N61-$D$2)/365)</f>
        <v>#VALUE!</v>
      </c>
      <c r="R61" s="84" t="e">
        <f>_xll.qlBlackFormulaImpliedStdDev("Put",R5,$D$17/$D$18,R45)/SQRT(($N61-$D$2)/365)</f>
        <v>#VALUE!</v>
      </c>
      <c r="S61" s="84" t="e">
        <f>_xll.qlBlackFormulaImpliedStdDev("Put",S5,$D$17/$D$18,S45)/SQRT(($N61-$D$2)/365)</f>
        <v>#VALUE!</v>
      </c>
      <c r="T61" s="84" t="e">
        <f>_xll.qlBlackFormulaImpliedStdDev("Put",T5,$D$17/$D$18,T45)/SQRT(($N61-$D$2)/365)</f>
        <v>#VALUE!</v>
      </c>
      <c r="U61" s="84" t="e">
        <f>_xll.qlBlackFormulaImpliedStdDev("Put",U5,$D$17/$D$18,U45)/SQRT(($N61-$D$2)/365)</f>
        <v>#VALUE!</v>
      </c>
      <c r="V61" s="84" t="e">
        <f>_xll.qlBlackFormulaImpliedStdDev("Put",V5,$D$17/$D$18,V45)/SQRT(($N61-$D$2)/365)</f>
        <v>#VALUE!</v>
      </c>
      <c r="W61" s="84" t="e">
        <f>_xll.qlBlackFormulaImpliedStdDev("Put",W5,$D$17/$D$18,W45)/SQRT(($N61-$D$2)/365)</f>
        <v>#VALUE!</v>
      </c>
      <c r="X61" s="84" t="e">
        <f>_xll.qlBlackFormulaImpliedStdDev("Put",X5,$D$17/$D$18,X45)/SQRT(($N61-$D$2)/365)</f>
        <v>#VALUE!</v>
      </c>
      <c r="Y61" s="84" t="e">
        <f>_xll.qlBlackFormulaImpliedStdDev("Put",Y5,$D$17/$D$18,Y45)/SQRT(($N61-$D$2)/365)</f>
        <v>#VALUE!</v>
      </c>
      <c r="Z61" s="85" t="e">
        <f>_xll.qlBlackFormulaImpliedStdDev("Put",Z5,$D$17/$D$18,Z45)/SQRT(($N61-$D$2)/365)</f>
        <v>#VALUE!</v>
      </c>
      <c r="AR61" t="s">
        <v>22</v>
      </c>
      <c r="AS61">
        <v>43049</v>
      </c>
      <c r="AT61" t="s">
        <v>142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142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</row>
    <row r="62" spans="2:84">
      <c r="B62" s="7" t="s">
        <v>13</v>
      </c>
      <c r="C62" s="26"/>
      <c r="D62" s="28">
        <v>1</v>
      </c>
      <c r="M62" s="71" t="str">
        <f>M54</f>
        <v>3m</v>
      </c>
      <c r="N62" s="59">
        <f>_xll.qlCalendarAdvance("NullCalendar",$D$2,M62)</f>
        <v>43110</v>
      </c>
      <c r="O62" s="60" t="str">
        <f>TEXT(N62,"[$-900]TTMMMJJJ")</f>
        <v>10Jan2018</v>
      </c>
      <c r="P62" s="86" t="e">
        <f>_xll.qlBlackFormulaImpliedStdDev("Put",P6,$D$17/$D$18,P46)/SQRT(($N62-$D$2)/365)</f>
        <v>#VALUE!</v>
      </c>
      <c r="Q62" s="87" t="e">
        <f>_xll.qlBlackFormulaImpliedStdDev("Put",Q6,$D$17/$D$18,Q46)/SQRT(($N62-$D$2)/365)</f>
        <v>#VALUE!</v>
      </c>
      <c r="R62" s="87" t="e">
        <f>_xll.qlBlackFormulaImpliedStdDev("Put",R6,$D$17/$D$18,R46)/SQRT(($N62-$D$2)/365)</f>
        <v>#VALUE!</v>
      </c>
      <c r="S62" s="87" t="e">
        <f>_xll.qlBlackFormulaImpliedStdDev("Put",S6,$D$17/$D$18,S46)/SQRT(($N62-$D$2)/365)</f>
        <v>#VALUE!</v>
      </c>
      <c r="T62" s="87" t="e">
        <f>_xll.qlBlackFormulaImpliedStdDev("Put",T6,$D$17/$D$18,T46)/SQRT(($N62-$D$2)/365)</f>
        <v>#VALUE!</v>
      </c>
      <c r="U62" s="87" t="e">
        <f>_xll.qlBlackFormulaImpliedStdDev("Put",U6,$D$17/$D$18,U46)/SQRT(($N62-$D$2)/365)</f>
        <v>#VALUE!</v>
      </c>
      <c r="V62" s="87" t="e">
        <f>_xll.qlBlackFormulaImpliedStdDev("Put",V6,$D$17/$D$18,V46)/SQRT(($N62-$D$2)/365)</f>
        <v>#VALUE!</v>
      </c>
      <c r="W62" s="87" t="e">
        <f>_xll.qlBlackFormulaImpliedStdDev("Put",W6,$D$17/$D$18,W46)/SQRT(($N62-$D$2)/365)</f>
        <v>#VALUE!</v>
      </c>
      <c r="X62" s="87" t="e">
        <f>_xll.qlBlackFormulaImpliedStdDev("Put",X6,$D$17/$D$18,X46)/SQRT(($N62-$D$2)/365)</f>
        <v>#VALUE!</v>
      </c>
      <c r="Y62" s="87" t="e">
        <f>_xll.qlBlackFormulaImpliedStdDev("Put",Y6,$D$17/$D$18,Y46)/SQRT(($N62-$D$2)/365)</f>
        <v>#VALUE!</v>
      </c>
      <c r="Z62" s="88" t="e">
        <f>_xll.qlBlackFormulaImpliedStdDev("Put",Z6,$D$17/$D$18,Z46)/SQRT(($N62-$D$2)/365)</f>
        <v>#VALUE!</v>
      </c>
      <c r="AR62" t="s">
        <v>29</v>
      </c>
      <c r="AS62">
        <v>43110</v>
      </c>
      <c r="AT62" t="s">
        <v>143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143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</row>
    <row r="63" spans="2:84">
      <c r="B63" s="7" t="s">
        <v>14</v>
      </c>
      <c r="C63" s="26"/>
      <c r="D63" s="27" t="b">
        <v>1</v>
      </c>
      <c r="M63" s="71" t="str">
        <f>M55</f>
        <v>6m</v>
      </c>
      <c r="N63" s="59">
        <f>_xll.qlCalendarAdvance("NullCalendar",$D$2,M63)</f>
        <v>43200</v>
      </c>
      <c r="O63" s="60" t="str">
        <f>TEXT(N63,"[$-900]TTMMMJJJ")</f>
        <v>10Apr2018</v>
      </c>
      <c r="P63" s="86" t="e">
        <f>_xll.qlBlackFormulaImpliedStdDev("Put",P7,$D$17/$D$18,P47)/SQRT(($N63-$D$2)/365)</f>
        <v>#VALUE!</v>
      </c>
      <c r="Q63" s="87" t="e">
        <f>_xll.qlBlackFormulaImpliedStdDev("Put",Q7,$D$17/$D$18,Q47)/SQRT(($N63-$D$2)/365)</f>
        <v>#VALUE!</v>
      </c>
      <c r="R63" s="87" t="e">
        <f>_xll.qlBlackFormulaImpliedStdDev("Put",R7,$D$17/$D$18,R47)/SQRT(($N63-$D$2)/365)</f>
        <v>#VALUE!</v>
      </c>
      <c r="S63" s="87" t="e">
        <f>_xll.qlBlackFormulaImpliedStdDev("Put",S7,$D$17/$D$18,S47)/SQRT(($N63-$D$2)/365)</f>
        <v>#VALUE!</v>
      </c>
      <c r="T63" s="87" t="e">
        <f>_xll.qlBlackFormulaImpliedStdDev("Put",T7,$D$17/$D$18,T47)/SQRT(($N63-$D$2)/365)</f>
        <v>#VALUE!</v>
      </c>
      <c r="U63" s="87" t="e">
        <f>_xll.qlBlackFormulaImpliedStdDev("Put",U7,$D$17/$D$18,U47)/SQRT(($N63-$D$2)/365)</f>
        <v>#VALUE!</v>
      </c>
      <c r="V63" s="87" t="e">
        <f>_xll.qlBlackFormulaImpliedStdDev("Put",V7,$D$17/$D$18,V47)/SQRT(($N63-$D$2)/365)</f>
        <v>#VALUE!</v>
      </c>
      <c r="W63" s="87" t="e">
        <f>_xll.qlBlackFormulaImpliedStdDev("Put",W7,$D$17/$D$18,W47)/SQRT(($N63-$D$2)/365)</f>
        <v>#VALUE!</v>
      </c>
      <c r="X63" s="87" t="e">
        <f>_xll.qlBlackFormulaImpliedStdDev("Put",X7,$D$17/$D$18,X47)/SQRT(($N63-$D$2)/365)</f>
        <v>#VALUE!</v>
      </c>
      <c r="Y63" s="87" t="e">
        <f>_xll.qlBlackFormulaImpliedStdDev("Put",Y7,$D$17/$D$18,Y47)/SQRT(($N63-$D$2)/365)</f>
        <v>#VALUE!</v>
      </c>
      <c r="Z63" s="88" t="e">
        <f>_xll.qlBlackFormulaImpliedStdDev("Put",Z7,$D$17/$D$18,Z47)/SQRT(($N63-$D$2)/365)</f>
        <v>#VALUE!</v>
      </c>
      <c r="AR63" t="s">
        <v>32</v>
      </c>
      <c r="AS63">
        <v>43200</v>
      </c>
      <c r="AT63" t="s">
        <v>144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144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</row>
    <row r="64" spans="2:84">
      <c r="B64" s="7" t="s">
        <v>15</v>
      </c>
      <c r="C64" s="26"/>
      <c r="D64" s="27" t="b">
        <v>1</v>
      </c>
      <c r="M64" s="71" t="str">
        <f>M56</f>
        <v>9m</v>
      </c>
      <c r="N64" s="59">
        <f>_xll.qlCalendarAdvance("NullCalendar",$D$2,M64)</f>
        <v>43291</v>
      </c>
      <c r="O64" s="60" t="str">
        <f>TEXT(N64,"[$-900]TTMMMJJJ")</f>
        <v>10Jul2018</v>
      </c>
      <c r="P64" s="86" t="e">
        <f>_xll.qlBlackFormulaImpliedStdDev("Put",P8,$D$17/$D$18,P48)/SQRT(($N64-$D$2)/365)</f>
        <v>#VALUE!</v>
      </c>
      <c r="Q64" s="87" t="e">
        <f>_xll.qlBlackFormulaImpliedStdDev("Put",Q8,$D$17/$D$18,Q48)/SQRT(($N64-$D$2)/365)</f>
        <v>#VALUE!</v>
      </c>
      <c r="R64" s="87" t="e">
        <f>_xll.qlBlackFormulaImpliedStdDev("Put",R8,$D$17/$D$18,R48)/SQRT(($N64-$D$2)/365)</f>
        <v>#VALUE!</v>
      </c>
      <c r="S64" s="87" t="e">
        <f>_xll.qlBlackFormulaImpliedStdDev("Put",S8,$D$17/$D$18,S48)/SQRT(($N64-$D$2)/365)</f>
        <v>#VALUE!</v>
      </c>
      <c r="T64" s="87" t="e">
        <f>_xll.qlBlackFormulaImpliedStdDev("Put",T8,$D$17/$D$18,T48)/SQRT(($N64-$D$2)/365)</f>
        <v>#VALUE!</v>
      </c>
      <c r="U64" s="87" t="e">
        <f>_xll.qlBlackFormulaImpliedStdDev("Put",U8,$D$17/$D$18,U48)/SQRT(($N64-$D$2)/365)</f>
        <v>#VALUE!</v>
      </c>
      <c r="V64" s="87" t="e">
        <f>_xll.qlBlackFormulaImpliedStdDev("Put",V8,$D$17/$D$18,V48)/SQRT(($N64-$D$2)/365)</f>
        <v>#VALUE!</v>
      </c>
      <c r="W64" s="87" t="e">
        <f>_xll.qlBlackFormulaImpliedStdDev("Put",W8,$D$17/$D$18,W48)/SQRT(($N64-$D$2)/365)</f>
        <v>#VALUE!</v>
      </c>
      <c r="X64" s="87" t="e">
        <f>_xll.qlBlackFormulaImpliedStdDev("Put",X8,$D$17/$D$18,X48)/SQRT(($N64-$D$2)/365)</f>
        <v>#VALUE!</v>
      </c>
      <c r="Y64" s="87" t="e">
        <f>_xll.qlBlackFormulaImpliedStdDev("Put",Y8,$D$17/$D$18,Y48)/SQRT(($N64-$D$2)/365)</f>
        <v>#VALUE!</v>
      </c>
      <c r="Z64" s="88" t="e">
        <f>_xll.qlBlackFormulaImpliedStdDev("Put",Z8,$D$17/$D$18,Z48)/SQRT(($N64-$D$2)/365)</f>
        <v>#VALUE!</v>
      </c>
      <c r="AR64" t="s">
        <v>33</v>
      </c>
      <c r="AS64">
        <v>43291</v>
      </c>
      <c r="AT64" t="s">
        <v>145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145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</row>
    <row r="65" spans="2:84">
      <c r="B65" s="7" t="s">
        <v>16</v>
      </c>
      <c r="C65" s="26"/>
      <c r="D65" s="27" t="b">
        <v>0</v>
      </c>
      <c r="M65" s="72" t="str">
        <f>M57</f>
        <v>1y</v>
      </c>
      <c r="N65" s="61">
        <f>_xll.qlCalendarAdvance("NullCalendar",$D$2,M65)</f>
        <v>43383</v>
      </c>
      <c r="O65" s="62" t="str">
        <f>TEXT(N65,"[$-900]TTMMMJJJ")</f>
        <v>10Oct2018</v>
      </c>
      <c r="P65" s="89" t="e">
        <f>_xll.qlBlackFormulaImpliedStdDev("Put",P9,$D$17/$D$18,P49)/SQRT(($N65-$D$2)/365)</f>
        <v>#VALUE!</v>
      </c>
      <c r="Q65" s="90" t="e">
        <f>_xll.qlBlackFormulaImpliedStdDev("Put",Q9,$D$17/$D$18,Q49)/SQRT(($N65-$D$2)/365)</f>
        <v>#VALUE!</v>
      </c>
      <c r="R65" s="90" t="e">
        <f>_xll.qlBlackFormulaImpliedStdDev("Put",R9,$D$17/$D$18,R49)/SQRT(($N65-$D$2)/365)</f>
        <v>#VALUE!</v>
      </c>
      <c r="S65" s="90" t="e">
        <f>_xll.qlBlackFormulaImpliedStdDev("Put",S9,$D$17/$D$18,S49)/SQRT(($N65-$D$2)/365)</f>
        <v>#VALUE!</v>
      </c>
      <c r="T65" s="90" t="e">
        <f>_xll.qlBlackFormulaImpliedStdDev("Put",T9,$D$17/$D$18,T49)/SQRT(($N65-$D$2)/365)</f>
        <v>#VALUE!</v>
      </c>
      <c r="U65" s="230" t="e">
        <f>_xll.qlBlackFormulaImpliedStdDev("Put",U9,$D$17/$D$18,U49)/SQRT(($N65-$D$2)/365)</f>
        <v>#VALUE!</v>
      </c>
      <c r="V65" s="230" t="e">
        <f>_xll.qlBlackFormulaImpliedStdDev("Put",V9,$D$17/$D$18,V49)/SQRT(($N65-$D$2)/365)</f>
        <v>#VALUE!</v>
      </c>
      <c r="W65" s="230" t="e">
        <f>_xll.qlBlackFormulaImpliedStdDev("Put",W9,$D$17/$D$18,W49)/SQRT(($N65-$D$2)/365)</f>
        <v>#VALUE!</v>
      </c>
      <c r="X65" s="230" t="e">
        <f>_xll.qlBlackFormulaImpliedStdDev("Put",X9,$D$17/$D$18,X49)/SQRT(($N65-$D$2)/365)</f>
        <v>#VALUE!</v>
      </c>
      <c r="Y65" s="230" t="e">
        <f>_xll.qlBlackFormulaImpliedStdDev("Put",Y9,$D$17/$D$18,Y49)/SQRT(($N65-$D$2)/365)</f>
        <v>#VALUE!</v>
      </c>
      <c r="Z65" s="231" t="e">
        <f>_xll.qlBlackFormulaImpliedStdDev("Put",Z9,$D$17/$D$18,Z49)/SQRT(($N65-$D$2)/365)</f>
        <v>#VALUE!</v>
      </c>
      <c r="AR65" t="s">
        <v>24</v>
      </c>
      <c r="AS65">
        <v>43383</v>
      </c>
      <c r="AT65" t="s">
        <v>146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146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</row>
    <row r="66" spans="2:84">
      <c r="B66" s="10" t="s">
        <v>17</v>
      </c>
      <c r="C66" s="21"/>
      <c r="D66" s="213" t="e">
        <f>_xll.qlRealMCSimulation(,D56,B72:B255,B72:B255,D61,D62,D63,D64,D65)</f>
        <v>#VALUE!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2:84">
      <c r="B67" s="13" t="s">
        <v>18</v>
      </c>
      <c r="C67" s="19"/>
      <c r="D67" s="229" t="s">
        <v>232</v>
      </c>
      <c r="M67" s="1" t="s">
        <v>222</v>
      </c>
      <c r="N67" s="2"/>
      <c r="O67" s="47"/>
      <c r="P67" s="4" t="s">
        <v>31</v>
      </c>
      <c r="Q67" s="19"/>
      <c r="R67" s="19"/>
      <c r="S67" s="19"/>
      <c r="T67" s="19"/>
      <c r="U67" s="19"/>
      <c r="V67" s="19"/>
      <c r="W67" s="19"/>
      <c r="X67" s="19"/>
      <c r="Y67" s="19"/>
      <c r="Z67" s="40"/>
      <c r="AR67" t="s">
        <v>93</v>
      </c>
      <c r="AU67" t="s">
        <v>31</v>
      </c>
      <c r="BG67" t="s">
        <v>31</v>
      </c>
      <c r="BS67" t="s">
        <v>93</v>
      </c>
      <c r="BV67" t="s">
        <v>31</v>
      </c>
    </row>
    <row r="68" spans="2:84">
      <c r="B68" s="29" t="s">
        <v>19</v>
      </c>
      <c r="C68" s="26"/>
      <c r="D68" s="30" t="b">
        <v>1</v>
      </c>
      <c r="M68" s="49" t="s">
        <v>25</v>
      </c>
      <c r="N68" s="50" t="s">
        <v>30</v>
      </c>
      <c r="O68" s="50" t="s">
        <v>4</v>
      </c>
      <c r="P68" s="72" t="str">
        <f>P60</f>
        <v>5D Put EUR</v>
      </c>
      <c r="Q68" s="73" t="str">
        <f>Q60</f>
        <v>10D Put EUR</v>
      </c>
      <c r="R68" s="73" t="str">
        <f>R60</f>
        <v>15D Put EUR</v>
      </c>
      <c r="S68" s="73" t="str">
        <f>S60</f>
        <v>25D Put EUR</v>
      </c>
      <c r="T68" s="73" t="str">
        <f>T60</f>
        <v>35D Put EUR</v>
      </c>
      <c r="U68" s="73" t="str">
        <f>U60</f>
        <v>ATM</v>
      </c>
      <c r="V68" s="73" t="str">
        <f>V60</f>
        <v>35D Call EUR</v>
      </c>
      <c r="W68" s="73" t="str">
        <f>W60</f>
        <v>25D Call EUR</v>
      </c>
      <c r="X68" s="73" t="str">
        <f>X60</f>
        <v>15D Call EUR</v>
      </c>
      <c r="Y68" s="73" t="str">
        <f>Y60</f>
        <v>10D Call EUR</v>
      </c>
      <c r="Z68" s="62" t="str">
        <f>Z60</f>
        <v>5D Call EUR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</row>
    <row r="69" spans="2:84">
      <c r="B69" s="15" t="s">
        <v>20</v>
      </c>
      <c r="C69" s="21"/>
      <c r="D69" s="31" t="e">
        <f>IF(D68,_xll.qlRealMCSimulationCalcAssetAdjuster(D66,B72:B255,C20:C21,D67),"[DISABLED]")</f>
        <v>#VALUE!</v>
      </c>
      <c r="M69" s="70" t="str">
        <f>M61</f>
        <v>1m</v>
      </c>
      <c r="N69" s="57">
        <f>_xll.qlCalendarAdvance("NullCalendar",$D$2,M69)</f>
        <v>43049</v>
      </c>
      <c r="O69" s="58" t="str">
        <f>TEXT(N69,"[$-900]TTMMMJJJ")</f>
        <v>10Nov2017</v>
      </c>
      <c r="P69" s="83" t="e">
        <f>P61</f>
        <v>#VALUE!</v>
      </c>
      <c r="Q69" s="84" t="e">
        <f>Q61</f>
        <v>#VALUE!</v>
      </c>
      <c r="R69" s="84" t="e">
        <f>R61</f>
        <v>#VALUE!</v>
      </c>
      <c r="S69" s="84" t="e">
        <f>S61</f>
        <v>#VALUE!</v>
      </c>
      <c r="T69" s="84" t="e">
        <f>T61</f>
        <v>#VALUE!</v>
      </c>
      <c r="U69" s="84" t="e">
        <f>U53</f>
        <v>#VALUE!</v>
      </c>
      <c r="V69" s="84" t="e">
        <f>V53</f>
        <v>#VALUE!</v>
      </c>
      <c r="W69" s="84" t="e">
        <f>W53</f>
        <v>#VALUE!</v>
      </c>
      <c r="X69" s="84" t="e">
        <f>X53</f>
        <v>#VALUE!</v>
      </c>
      <c r="Y69" s="84" t="e">
        <f>Y53</f>
        <v>#VALUE!</v>
      </c>
      <c r="Z69" s="85" t="e">
        <f>Z53</f>
        <v>#VALUE!</v>
      </c>
      <c r="AR69" t="s">
        <v>22</v>
      </c>
      <c r="AS69">
        <v>43049</v>
      </c>
      <c r="AT69" t="s">
        <v>142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142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</row>
    <row r="70" spans="2:84">
      <c r="M70" s="71" t="str">
        <f>M62</f>
        <v>3m</v>
      </c>
      <c r="N70" s="59">
        <f>_xll.qlCalendarAdvance("NullCalendar",$D$2,M70)</f>
        <v>43110</v>
      </c>
      <c r="O70" s="60" t="str">
        <f>TEXT(N70,"[$-900]TTMMMJJJ")</f>
        <v>10Jan2018</v>
      </c>
      <c r="P70" s="86" t="e">
        <f>P62</f>
        <v>#VALUE!</v>
      </c>
      <c r="Q70" s="87" t="e">
        <f>Q62</f>
        <v>#VALUE!</v>
      </c>
      <c r="R70" s="87" t="e">
        <f>R62</f>
        <v>#VALUE!</v>
      </c>
      <c r="S70" s="87" t="e">
        <f>S62</f>
        <v>#VALUE!</v>
      </c>
      <c r="T70" s="87" t="e">
        <f>T62</f>
        <v>#VALUE!</v>
      </c>
      <c r="U70" s="87" t="e">
        <f>U54</f>
        <v>#VALUE!</v>
      </c>
      <c r="V70" s="87" t="e">
        <f>V54</f>
        <v>#VALUE!</v>
      </c>
      <c r="W70" s="87" t="e">
        <f>W54</f>
        <v>#VALUE!</v>
      </c>
      <c r="X70" s="87" t="e">
        <f>X54</f>
        <v>#VALUE!</v>
      </c>
      <c r="Y70" s="87" t="e">
        <f>Y54</f>
        <v>#VALUE!</v>
      </c>
      <c r="Z70" s="88" t="e">
        <f>Z54</f>
        <v>#VALUE!</v>
      </c>
      <c r="AR70" t="s">
        <v>29</v>
      </c>
      <c r="AS70">
        <v>43110</v>
      </c>
      <c r="AT70" t="s">
        <v>143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143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</row>
    <row r="71" spans="2:84">
      <c r="M71" s="71" t="str">
        <f>M63</f>
        <v>6m</v>
      </c>
      <c r="N71" s="59">
        <f>_xll.qlCalendarAdvance("NullCalendar",$D$2,M71)</f>
        <v>43200</v>
      </c>
      <c r="O71" s="60" t="str">
        <f>TEXT(N71,"[$-900]TTMMMJJJ")</f>
        <v>10Apr2018</v>
      </c>
      <c r="P71" s="86" t="e">
        <f>P63</f>
        <v>#VALUE!</v>
      </c>
      <c r="Q71" s="87" t="e">
        <f>Q63</f>
        <v>#VALUE!</v>
      </c>
      <c r="R71" s="87" t="e">
        <f>R63</f>
        <v>#VALUE!</v>
      </c>
      <c r="S71" s="87" t="e">
        <f>S63</f>
        <v>#VALUE!</v>
      </c>
      <c r="T71" s="87" t="e">
        <f>T63</f>
        <v>#VALUE!</v>
      </c>
      <c r="U71" s="87" t="e">
        <f>U55</f>
        <v>#VALUE!</v>
      </c>
      <c r="V71" s="87" t="e">
        <f>V55</f>
        <v>#VALUE!</v>
      </c>
      <c r="W71" s="87" t="e">
        <f>W55</f>
        <v>#VALUE!</v>
      </c>
      <c r="X71" s="87" t="e">
        <f>X55</f>
        <v>#VALUE!</v>
      </c>
      <c r="Y71" s="87" t="e">
        <f>Y55</f>
        <v>#VALUE!</v>
      </c>
      <c r="Z71" s="88" t="e">
        <f>Z55</f>
        <v>#VALUE!</v>
      </c>
      <c r="AR71" t="s">
        <v>32</v>
      </c>
      <c r="AS71">
        <v>43200</v>
      </c>
      <c r="AT71" t="s">
        <v>144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144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</row>
    <row r="72" spans="2:84">
      <c r="B72">
        <f t="array" ref="B72:B794">(_xll.qlScheduleDates(D60)-D2)/365</f>
        <v>0</v>
      </c>
      <c r="D72">
        <v>1.2500000000000001E-2</v>
      </c>
      <c r="M72" s="71" t="str">
        <f>M64</f>
        <v>9m</v>
      </c>
      <c r="N72" s="59">
        <f>_xll.qlCalendarAdvance("NullCalendar",$D$2,M72)</f>
        <v>43291</v>
      </c>
      <c r="O72" s="60" t="str">
        <f>TEXT(N72,"[$-900]TTMMMJJJ")</f>
        <v>10Jul2018</v>
      </c>
      <c r="P72" s="86" t="e">
        <f>P64</f>
        <v>#VALUE!</v>
      </c>
      <c r="Q72" s="87" t="e">
        <f>Q64</f>
        <v>#VALUE!</v>
      </c>
      <c r="R72" s="87" t="e">
        <f>R64</f>
        <v>#VALUE!</v>
      </c>
      <c r="S72" s="87" t="e">
        <f>S64</f>
        <v>#VALUE!</v>
      </c>
      <c r="T72" s="87" t="e">
        <f>T64</f>
        <v>#VALUE!</v>
      </c>
      <c r="U72" s="87" t="e">
        <f>U56</f>
        <v>#VALUE!</v>
      </c>
      <c r="V72" s="87" t="e">
        <f>V56</f>
        <v>#VALUE!</v>
      </c>
      <c r="W72" s="87" t="e">
        <f>W56</f>
        <v>#VALUE!</v>
      </c>
      <c r="X72" s="87" t="e">
        <f>X56</f>
        <v>#VALUE!</v>
      </c>
      <c r="Y72" s="87" t="e">
        <f>Y56</f>
        <v>#VALUE!</v>
      </c>
      <c r="Z72" s="88" t="e">
        <f>Z56</f>
        <v>#VALUE!</v>
      </c>
      <c r="AR72" t="s">
        <v>33</v>
      </c>
      <c r="AS72">
        <v>43291</v>
      </c>
      <c r="AT72" t="s">
        <v>145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145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</row>
    <row r="73" spans="2:84">
      <c r="B73">
        <v>5.4794520547945206E-3</v>
      </c>
      <c r="D73">
        <f>D72+$D$72</f>
        <v>2.5000000000000001E-2</v>
      </c>
      <c r="M73" s="72" t="str">
        <f>M65</f>
        <v>1y</v>
      </c>
      <c r="N73" s="61">
        <f>_xll.qlCalendarAdvance("NullCalendar",$D$2,M73)</f>
        <v>43383</v>
      </c>
      <c r="O73" s="62" t="str">
        <f>TEXT(N73,"[$-900]TTMMMJJJ")</f>
        <v>10Oct2018</v>
      </c>
      <c r="P73" s="89" t="e">
        <f>P65</f>
        <v>#VALUE!</v>
      </c>
      <c r="Q73" s="90" t="e">
        <f>Q65</f>
        <v>#VALUE!</v>
      </c>
      <c r="R73" s="90" t="e">
        <f>R65</f>
        <v>#VALUE!</v>
      </c>
      <c r="S73" s="90" t="e">
        <f>S65</f>
        <v>#VALUE!</v>
      </c>
      <c r="T73" s="90" t="e">
        <f>T65</f>
        <v>#VALUE!</v>
      </c>
      <c r="U73" s="230" t="e">
        <f>U57</f>
        <v>#VALUE!</v>
      </c>
      <c r="V73" s="230" t="e">
        <f>V57</f>
        <v>#VALUE!</v>
      </c>
      <c r="W73" s="230" t="e">
        <f>W57</f>
        <v>#VALUE!</v>
      </c>
      <c r="X73" s="230" t="e">
        <f>X57</f>
        <v>#VALUE!</v>
      </c>
      <c r="Y73" s="230" t="e">
        <f>Y57</f>
        <v>#VALUE!</v>
      </c>
      <c r="Z73" s="231" t="e">
        <f>Z57</f>
        <v>#VALUE!</v>
      </c>
      <c r="AR73" t="s">
        <v>24</v>
      </c>
      <c r="AS73">
        <v>43383</v>
      </c>
      <c r="AT73" t="s">
        <v>146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146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</row>
    <row r="74" spans="2:84">
      <c r="B74">
        <v>1.0958904109589041E-2</v>
      </c>
      <c r="D74">
        <f>D73+$D$72</f>
        <v>3.7500000000000006E-2</v>
      </c>
    </row>
    <row r="75" spans="2:84">
      <c r="B75">
        <v>1.643835616438356E-2</v>
      </c>
      <c r="D75">
        <f>D74+$D$72</f>
        <v>0.05</v>
      </c>
      <c r="M75" s="1" t="s">
        <v>89</v>
      </c>
      <c r="N75" s="2"/>
      <c r="O75" s="47"/>
      <c r="P75" s="4" t="s">
        <v>31</v>
      </c>
      <c r="Q75" s="19"/>
      <c r="R75" s="19"/>
      <c r="S75" s="19"/>
      <c r="T75" s="19"/>
      <c r="U75" s="19"/>
      <c r="V75" s="19"/>
      <c r="W75" s="19"/>
      <c r="X75" s="19"/>
      <c r="Y75" s="19"/>
      <c r="Z75" s="40"/>
    </row>
    <row r="76" spans="2:84">
      <c r="B76">
        <v>2.1917808219178082E-2</v>
      </c>
      <c r="D76">
        <f>D75+$D$72</f>
        <v>6.25E-2</v>
      </c>
      <c r="M76" s="49" t="s">
        <v>25</v>
      </c>
      <c r="N76" s="50" t="s">
        <v>30</v>
      </c>
      <c r="O76" s="50" t="s">
        <v>4</v>
      </c>
      <c r="P76" s="72" t="str">
        <f>P60</f>
        <v>5D Put EUR</v>
      </c>
      <c r="Q76" s="73" t="str">
        <f>Q60</f>
        <v>10D Put EUR</v>
      </c>
      <c r="R76" s="73" t="str">
        <f>R60</f>
        <v>15D Put EUR</v>
      </c>
      <c r="S76" s="73" t="str">
        <f>S60</f>
        <v>25D Put EUR</v>
      </c>
      <c r="T76" s="73" t="str">
        <f>T60</f>
        <v>35D Put EUR</v>
      </c>
      <c r="U76" s="73" t="str">
        <f>U60</f>
        <v>ATM</v>
      </c>
      <c r="V76" s="73" t="str">
        <f>V60</f>
        <v>35D Call EUR</v>
      </c>
      <c r="W76" s="73" t="str">
        <f>W60</f>
        <v>25D Call EUR</v>
      </c>
      <c r="X76" s="73" t="str">
        <f>X60</f>
        <v>15D Call EUR</v>
      </c>
      <c r="Y76" s="73" t="str">
        <f>Y60</f>
        <v>10D Call EUR</v>
      </c>
      <c r="Z76" s="62" t="str">
        <f>Z60</f>
        <v>5D Call EUR</v>
      </c>
    </row>
    <row r="77" spans="2:84">
      <c r="B77">
        <v>2.7397260273972601E-2</v>
      </c>
      <c r="D77">
        <f>D76+$D$72</f>
        <v>7.4999999999999997E-2</v>
      </c>
      <c r="M77" s="70" t="str">
        <f>M61</f>
        <v>1m</v>
      </c>
      <c r="N77" s="57">
        <f>_xll.qlCalendarAdvance("NullCalendar",$D$2,M77)</f>
        <v>43049</v>
      </c>
      <c r="O77" s="58" t="str">
        <f>TEXT(N77,"[$-900]TTMMMJJJ")</f>
        <v>10Nov2017</v>
      </c>
      <c r="P77" s="83">
        <f>_xll.qlBlackVolTermStructureBlackVol(VolSurface_EURGBP!$C$33,$N77,P5/$AA45,TRUE)</f>
        <v>7.7882473477283748E-2</v>
      </c>
      <c r="Q77" s="84">
        <f>_xll.qlBlackVolTermStructureBlackVol(VolSurface_EURGBP!$C$33,$N77,Q5/$AA45,TRUE)</f>
        <v>7.556582846918114E-2</v>
      </c>
      <c r="R77" s="84">
        <f>_xll.qlBlackVolTermStructureBlackVol(VolSurface_EURGBP!$C$33,$N77,R5/$AA45,TRUE)</f>
        <v>7.4466259616848662E-2</v>
      </c>
      <c r="S77" s="84">
        <f>_xll.qlBlackVolTermStructureBlackVol(VolSurface_EURGBP!$C$33,$N77,S5/$AA45,TRUE)</f>
        <v>7.357172529784442E-2</v>
      </c>
      <c r="T77" s="84">
        <f>_xll.qlBlackVolTermStructureBlackVol(VolSurface_EURGBP!$C$33,$N77,T5/$AA45,TRUE)</f>
        <v>7.3479337160145097E-2</v>
      </c>
      <c r="U77" s="84">
        <f>_xll.qlBlackVolTermStructureBlackVol(VolSurface_EURGBP!$C$33,$N77,U5/$AA45,TRUE)</f>
        <v>7.4156369822302767E-2</v>
      </c>
      <c r="V77" s="84">
        <f>_xll.qlBlackVolTermStructureBlackVol(VolSurface_EURGBP!$C$33,$N77,V5/$AA45,TRUE)</f>
        <v>7.58632875945143E-2</v>
      </c>
      <c r="W77" s="84">
        <f>_xll.qlBlackVolTermStructureBlackVol(VolSurface_EURGBP!$C$33,$N77,W5/$AA45,TRUE)</f>
        <v>7.7797436164675257E-2</v>
      </c>
      <c r="X77" s="84">
        <f>_xll.qlBlackVolTermStructureBlackVol(VolSurface_EURGBP!$C$33,$N77,X5/$AA45,TRUE)</f>
        <v>8.0971991305013633E-2</v>
      </c>
      <c r="Y77" s="84">
        <f>_xll.qlBlackVolTermStructureBlackVol(VolSurface_EURGBP!$C$33,$N77,Y5/$AA45,TRUE)</f>
        <v>8.3721446660666415E-2</v>
      </c>
      <c r="Z77" s="85">
        <f>_xll.qlBlackVolTermStructureBlackVol(VolSurface_EURGBP!$C$33,$N77,Z5/$AA45,TRUE)</f>
        <v>8.8344888062042465E-2</v>
      </c>
    </row>
    <row r="78" spans="2:84">
      <c r="B78">
        <v>3.287671232876712E-2</v>
      </c>
      <c r="D78">
        <f>D77+$D$72</f>
        <v>8.7499999999999994E-2</v>
      </c>
      <c r="M78" s="71" t="str">
        <f>M62</f>
        <v>3m</v>
      </c>
      <c r="N78" s="59">
        <f>_xll.qlCalendarAdvance("NullCalendar",$D$2,M78)</f>
        <v>43110</v>
      </c>
      <c r="O78" s="60" t="str">
        <f>TEXT(N78,"[$-900]TTMMMJJJ")</f>
        <v>10Jan2018</v>
      </c>
      <c r="P78" s="86">
        <f>_xll.qlBlackVolTermStructureBlackVol(VolSurface_EURGBP!$C$33,$N78,P6/$AA46,TRUE)</f>
        <v>7.9615494253410732E-2</v>
      </c>
      <c r="Q78" s="87">
        <f>_xll.qlBlackVolTermStructureBlackVol(VolSurface_EURGBP!$C$33,$N78,Q6/$AA46,TRUE)</f>
        <v>7.6626762020780184E-2</v>
      </c>
      <c r="R78" s="87">
        <f>_xll.qlBlackVolTermStructureBlackVol(VolSurface_EURGBP!$C$33,$N78,R6/$AA46,TRUE)</f>
        <v>7.5222361878135649E-2</v>
      </c>
      <c r="S78" s="87">
        <f>_xll.qlBlackVolTermStructureBlackVol(VolSurface_EURGBP!$C$33,$N78,S6/$AA46,TRUE)</f>
        <v>7.4167841421392197E-2</v>
      </c>
      <c r="T78" s="87">
        <f>_xll.qlBlackVolTermStructureBlackVol(VolSurface_EURGBP!$C$33,$N78,T6/$AA46,TRUE)</f>
        <v>7.420703772154931E-2</v>
      </c>
      <c r="U78" s="87">
        <f>_xll.qlBlackVolTermStructureBlackVol(VolSurface_EURGBP!$C$33,$N78,U6/$AA46,TRUE)</f>
        <v>7.5357265045065402E-2</v>
      </c>
      <c r="V78" s="87">
        <f>_xll.qlBlackVolTermStructureBlackVol(VolSurface_EURGBP!$C$33,$N78,V6/$AA46,TRUE)</f>
        <v>7.8054174387966371E-2</v>
      </c>
      <c r="W78" s="87">
        <f>_xll.qlBlackVolTermStructureBlackVol(VolSurface_EURGBP!$C$33,$N78,W6/$AA46,TRUE)</f>
        <v>8.0981882654651394E-2</v>
      </c>
      <c r="X78" s="87">
        <f>_xll.qlBlackVolTermStructureBlackVol(VolSurface_EURGBP!$C$33,$N78,X6/$AA46,TRUE)</f>
        <v>8.5779696164909505E-2</v>
      </c>
      <c r="Y78" s="87">
        <f>_xll.qlBlackVolTermStructureBlackVol(VolSurface_EURGBP!$C$33,$N78,Y6/$AA46,TRUE)</f>
        <v>9.0165294443121075E-2</v>
      </c>
      <c r="Z78" s="88">
        <f>_xll.qlBlackVolTermStructureBlackVol(VolSurface_EURGBP!$C$33,$N78,Z6/$AA46,TRUE)</f>
        <v>9.7257963350684901E-2</v>
      </c>
    </row>
    <row r="79" spans="2:84">
      <c r="B79">
        <v>3.8356164383561646E-2</v>
      </c>
      <c r="D79">
        <f>D78+$D$72</f>
        <v>9.9999999999999992E-2</v>
      </c>
      <c r="M79" s="71" t="str">
        <f>M63</f>
        <v>6m</v>
      </c>
      <c r="N79" s="59">
        <f>_xll.qlCalendarAdvance("NullCalendar",$D$2,M79)</f>
        <v>43200</v>
      </c>
      <c r="O79" s="60" t="str">
        <f>TEXT(N79,"[$-900]TTMMMJJJ")</f>
        <v>10Apr2018</v>
      </c>
      <c r="P79" s="86">
        <f>_xll.qlBlackVolTermStructureBlackVol(VolSurface_EURGBP!$C$33,$N79,P7/$AA47,TRUE)</f>
        <v>8.3410809827364013E-2</v>
      </c>
      <c r="Q79" s="87">
        <f>_xll.qlBlackVolTermStructureBlackVol(VolSurface_EURGBP!$C$33,$N79,Q7/$AA47,TRUE)</f>
        <v>8.0140952331005461E-2</v>
      </c>
      <c r="R79" s="87">
        <f>_xll.qlBlackVolTermStructureBlackVol(VolSurface_EURGBP!$C$33,$N79,R7/$AA47,TRUE)</f>
        <v>7.862722825397328E-2</v>
      </c>
      <c r="S79" s="87">
        <f>_xll.qlBlackVolTermStructureBlackVol(VolSurface_EURGBP!$C$33,$N79,S7/$AA47,TRUE)</f>
        <v>7.7515846825642526E-2</v>
      </c>
      <c r="T79" s="87">
        <f>_xll.qlBlackVolTermStructureBlackVol(VolSurface_EURGBP!$C$33,$N79,T7/$AA47,TRUE)</f>
        <v>7.7583175160511497E-2</v>
      </c>
      <c r="U79" s="87">
        <f>_xll.qlBlackVolTermStructureBlackVol(VolSurface_EURGBP!$C$33,$N79,U7/$AA47,TRUE)</f>
        <v>7.8787763519221551E-2</v>
      </c>
      <c r="V79" s="87">
        <f>_xll.qlBlackVolTermStructureBlackVol(VolSurface_EURGBP!$C$33,$N79,V7/$AA47,TRUE)</f>
        <v>8.1754163624224982E-2</v>
      </c>
      <c r="W79" s="87">
        <f>_xll.qlBlackVolTermStructureBlackVol(VolSurface_EURGBP!$C$33,$N79,W7/$AA47,TRUE)</f>
        <v>8.4954609368017589E-2</v>
      </c>
      <c r="X79" s="87">
        <f>_xll.qlBlackVolTermStructureBlackVol(VolSurface_EURGBP!$C$33,$N79,X7/$AA47,TRUE)</f>
        <v>9.0063431618914752E-2</v>
      </c>
      <c r="Y79" s="87">
        <f>_xll.qlBlackVolTermStructureBlackVol(VolSurface_EURGBP!$C$33,$N79,Y7/$AA47,TRUE)</f>
        <v>9.4596063440108027E-2</v>
      </c>
      <c r="Z79" s="88">
        <f>_xll.qlBlackVolTermStructureBlackVol(VolSurface_EURGBP!$C$33,$N79,Z7/$AA47,TRUE)</f>
        <v>0.1018951314925409</v>
      </c>
    </row>
    <row r="80" spans="2:84">
      <c r="B80">
        <v>4.3835616438356165E-2</v>
      </c>
      <c r="D80">
        <f>D79+$D$72</f>
        <v>0.11249999999999999</v>
      </c>
      <c r="M80" s="71" t="str">
        <f>M64</f>
        <v>9m</v>
      </c>
      <c r="N80" s="59">
        <f>_xll.qlCalendarAdvance("NullCalendar",$D$2,M80)</f>
        <v>43291</v>
      </c>
      <c r="O80" s="60" t="str">
        <f>TEXT(N80,"[$-900]TTMMMJJJ")</f>
        <v>10Jul2018</v>
      </c>
      <c r="P80" s="86">
        <f>_xll.qlBlackVolTermStructureBlackVol(VolSurface_EURGBP!$C$33,$N80,P8/$AA48,TRUE)</f>
        <v>8.4140266579714851E-2</v>
      </c>
      <c r="Q80" s="87">
        <f>_xll.qlBlackVolTermStructureBlackVol(VolSurface_EURGBP!$C$33,$N80,Q8/$AA48,TRUE)</f>
        <v>8.0884858405652377E-2</v>
      </c>
      <c r="R80" s="87">
        <f>_xll.qlBlackVolTermStructureBlackVol(VolSurface_EURGBP!$C$33,$N80,R8/$AA48,TRUE)</f>
        <v>7.942387098316657E-2</v>
      </c>
      <c r="S80" s="87">
        <f>_xll.qlBlackVolTermStructureBlackVol(VolSurface_EURGBP!$C$33,$N80,S8/$AA48,TRUE)</f>
        <v>7.8474450964090017E-2</v>
      </c>
      <c r="T80" s="87">
        <f>_xll.qlBlackVolTermStructureBlackVol(VolSurface_EURGBP!$C$33,$N80,T8/$AA48,TRUE)</f>
        <v>7.8725639447725954E-2</v>
      </c>
      <c r="U80" s="87">
        <f>_xll.qlBlackVolTermStructureBlackVol(VolSurface_EURGBP!$C$33,$N80,U8/$AA48,TRUE)</f>
        <v>8.0185112419941543E-2</v>
      </c>
      <c r="V80" s="87">
        <f>_xll.qlBlackVolTermStructureBlackVol(VolSurface_EURGBP!$C$33,$N80,V8/$AA48,TRUE)</f>
        <v>8.3642451770989668E-2</v>
      </c>
      <c r="W80" s="87">
        <f>_xll.qlBlackVolTermStructureBlackVol(VolSurface_EURGBP!$C$33,$N80,W8/$AA48,TRUE)</f>
        <v>8.7227055973398318E-2</v>
      </c>
      <c r="X80" s="87">
        <f>_xll.qlBlackVolTermStructureBlackVol(VolSurface_EURGBP!$C$33,$N80,X8/$AA48,TRUE)</f>
        <v>9.2953187317370095E-2</v>
      </c>
      <c r="Y80" s="87">
        <f>_xll.qlBlackVolTermStructureBlackVol(VolSurface_EURGBP!$C$33,$N80,Y8/$AA48,TRUE)</f>
        <v>9.7895441357103985E-2</v>
      </c>
      <c r="Z80" s="88">
        <f>_xll.qlBlackVolTermStructureBlackVol(VolSurface_EURGBP!$C$33,$N80,Z8/$AA48,TRUE)</f>
        <v>0.10584801349113598</v>
      </c>
    </row>
    <row r="81" spans="2:85">
      <c r="B81">
        <v>4.9315068493150684E-2</v>
      </c>
      <c r="D81">
        <f>D80+$D$72</f>
        <v>0.12499999999999999</v>
      </c>
      <c r="M81" s="72" t="str">
        <f>M65</f>
        <v>1y</v>
      </c>
      <c r="N81" s="61">
        <f>_xll.qlCalendarAdvance("NullCalendar",$D$2,M81)</f>
        <v>43383</v>
      </c>
      <c r="O81" s="62" t="str">
        <f>TEXT(N81,"[$-900]TTMMMJJJ")</f>
        <v>10Oct2018</v>
      </c>
      <c r="P81" s="89">
        <f>_xll.qlBlackVolTermStructureBlackVol(VolSurface_EURGBP!$C$33,$N81,P9/$AA49,TRUE)</f>
        <v>8.6398845629197071E-2</v>
      </c>
      <c r="Q81" s="90">
        <f>_xll.qlBlackVolTermStructureBlackVol(VolSurface_EURGBP!$C$33,$N81,Q9/$AA49,TRUE)</f>
        <v>8.251309397062416E-2</v>
      </c>
      <c r="R81" s="90">
        <f>_xll.qlBlackVolTermStructureBlackVol(VolSurface_EURGBP!$C$33,$N81,R9/$AA49,TRUE)</f>
        <v>8.0731351593366613E-2</v>
      </c>
      <c r="S81" s="90">
        <f>_xll.qlBlackVolTermStructureBlackVol(VolSurface_EURGBP!$C$33,$N81,S9/$AA49,TRUE)</f>
        <v>7.9517968835842126E-2</v>
      </c>
      <c r="T81" s="90">
        <f>_xll.qlBlackVolTermStructureBlackVol(VolSurface_EURGBP!$C$33,$N81,T9/$AA49,TRUE)</f>
        <v>7.9722938058606432E-2</v>
      </c>
      <c r="U81" s="90">
        <f>_xll.qlBlackVolTermStructureBlackVol(VolSurface_EURGBP!$C$33,$N81,U9/$AA49,TRUE)</f>
        <v>8.1269363029003214E-2</v>
      </c>
      <c r="V81" s="90">
        <f>_xll.qlBlackVolTermStructureBlackVol(VolSurface_EURGBP!$C$33,$N81,V9/$AA49,TRUE)</f>
        <v>8.5185865900935659E-2</v>
      </c>
      <c r="W81" s="90">
        <f>_xll.qlBlackVolTermStructureBlackVol(VolSurface_EURGBP!$C$33,$N81,W9/$AA49,TRUE)</f>
        <v>8.925986812376209E-2</v>
      </c>
      <c r="X81" s="90">
        <f>_xll.qlBlackVolTermStructureBlackVol(VolSurface_EURGBP!$C$33,$N81,X9/$AA49,TRUE)</f>
        <v>9.5795165214728792E-2</v>
      </c>
      <c r="Y81" s="90">
        <f>_xll.qlBlackVolTermStructureBlackVol(VolSurface_EURGBP!$C$33,$N81,Y9/$AA49,TRUE)</f>
        <v>0.10153871577942293</v>
      </c>
      <c r="Z81" s="91">
        <f>_xll.qlBlackVolTermStructureBlackVol(VolSurface_EURGBP!$C$33,$N81,Z9/$AA49,TRUE)</f>
        <v>0.1106419237141483</v>
      </c>
    </row>
    <row r="82" spans="2:85">
      <c r="B82">
        <v>5.4794520547945202E-2</v>
      </c>
      <c r="D82">
        <f>D81+$D$72</f>
        <v>0.13749999999999998</v>
      </c>
    </row>
    <row r="83" spans="2:85">
      <c r="B83">
        <v>6.0273972602739728E-2</v>
      </c>
      <c r="D83">
        <f>D82+$D$72</f>
        <v>0.15</v>
      </c>
      <c r="M83" s="1" t="s">
        <v>221</v>
      </c>
      <c r="N83" s="2"/>
      <c r="O83" s="47"/>
      <c r="P83" s="4" t="s">
        <v>31</v>
      </c>
      <c r="Q83" s="19"/>
      <c r="R83" s="19"/>
      <c r="S83" s="19"/>
      <c r="T83" s="19"/>
      <c r="U83" s="19"/>
      <c r="V83" s="19"/>
      <c r="W83" s="19"/>
      <c r="X83" s="19"/>
      <c r="Y83" s="19"/>
      <c r="Z83" s="40"/>
    </row>
    <row r="84" spans="2:85">
      <c r="B84">
        <v>6.575342465753424E-2</v>
      </c>
      <c r="D84">
        <f>D83+$D$72</f>
        <v>0.16250000000000001</v>
      </c>
      <c r="M84" s="49" t="s">
        <v>25</v>
      </c>
      <c r="N84" s="50" t="s">
        <v>30</v>
      </c>
      <c r="O84" s="50" t="s">
        <v>4</v>
      </c>
      <c r="P84" s="72" t="str">
        <f>P76</f>
        <v>5D Put EUR</v>
      </c>
      <c r="Q84" s="73" t="str">
        <f>Q76</f>
        <v>10D Put EUR</v>
      </c>
      <c r="R84" s="73" t="str">
        <f>R76</f>
        <v>15D Put EUR</v>
      </c>
      <c r="S84" s="73" t="str">
        <f>S76</f>
        <v>25D Put EUR</v>
      </c>
      <c r="T84" s="73" t="str">
        <f>T76</f>
        <v>35D Put EUR</v>
      </c>
      <c r="U84" s="73" t="str">
        <f>U76</f>
        <v>ATM</v>
      </c>
      <c r="V84" s="73" t="str">
        <f>V76</f>
        <v>35D Call EUR</v>
      </c>
      <c r="W84" s="73" t="str">
        <f>W76</f>
        <v>25D Call EUR</v>
      </c>
      <c r="X84" s="73" t="str">
        <f>X76</f>
        <v>15D Call EUR</v>
      </c>
      <c r="Y84" s="73" t="str">
        <f>Y76</f>
        <v>10D Call EUR</v>
      </c>
      <c r="Z84" s="62" t="str">
        <f>Z76</f>
        <v>5D Call EUR</v>
      </c>
      <c r="BS84" s="352"/>
      <c r="BT84" s="352"/>
      <c r="BU84" s="352"/>
      <c r="BV84" s="352"/>
      <c r="BW84" s="352"/>
      <c r="BX84" s="352"/>
      <c r="BY84" s="352"/>
      <c r="BZ84" s="352"/>
      <c r="CA84" s="352"/>
      <c r="CB84" s="352"/>
      <c r="CC84" s="352"/>
      <c r="CD84" s="352"/>
      <c r="CE84" s="352"/>
      <c r="CF84" s="352"/>
      <c r="CG84" s="352"/>
    </row>
    <row r="85" spans="2:85">
      <c r="B85">
        <v>7.1232876712328766E-2</v>
      </c>
      <c r="D85">
        <f>D84+$D$72</f>
        <v>0.17500000000000002</v>
      </c>
      <c r="M85" s="70" t="str">
        <f>M77</f>
        <v>1m</v>
      </c>
      <c r="N85" s="57">
        <f>_xll.qlCalendarAdvance("NullCalendar",$D$2,M85)</f>
        <v>43049</v>
      </c>
      <c r="O85" s="58" t="str">
        <f>TEXT(N85,"[$-900]TTMMMJJJ")</f>
        <v>10Nov2017</v>
      </c>
      <c r="P85" s="342" t="e">
        <f>P69-P77</f>
        <v>#VALUE!</v>
      </c>
      <c r="Q85" s="343" t="e">
        <f>Q69-Q77</f>
        <v>#VALUE!</v>
      </c>
      <c r="R85" s="343" t="e">
        <f>R69-R77</f>
        <v>#VALUE!</v>
      </c>
      <c r="S85" s="343" t="e">
        <f>S69-S77</f>
        <v>#VALUE!</v>
      </c>
      <c r="T85" s="343" t="e">
        <f>T69-T77</f>
        <v>#VALUE!</v>
      </c>
      <c r="U85" s="343" t="e">
        <f>U69-U77</f>
        <v>#VALUE!</v>
      </c>
      <c r="V85" s="343" t="e">
        <f>V69-V77</f>
        <v>#VALUE!</v>
      </c>
      <c r="W85" s="343" t="e">
        <f>W69-W77</f>
        <v>#VALUE!</v>
      </c>
      <c r="X85" s="343" t="e">
        <f>X69-X77</f>
        <v>#VALUE!</v>
      </c>
      <c r="Y85" s="343" t="e">
        <f>Y69-Y77</f>
        <v>#VALUE!</v>
      </c>
      <c r="Z85" s="344" t="e">
        <f>Z69-Z77</f>
        <v>#VALUE!</v>
      </c>
      <c r="BS85" s="352"/>
      <c r="BT85" s="352"/>
      <c r="BU85" s="352"/>
      <c r="BV85" s="352"/>
      <c r="BW85" s="352"/>
      <c r="BX85" s="352"/>
      <c r="BY85" s="352"/>
      <c r="BZ85" s="352"/>
      <c r="CA85" s="352"/>
      <c r="CB85" s="352"/>
      <c r="CC85" s="352"/>
      <c r="CD85" s="352"/>
      <c r="CE85" s="352"/>
      <c r="CF85" s="352"/>
      <c r="CG85" s="352"/>
    </row>
    <row r="86" spans="2:85">
      <c r="B86">
        <v>7.6712328767123292E-2</v>
      </c>
      <c r="D86">
        <f>D85+$D$72</f>
        <v>0.18750000000000003</v>
      </c>
      <c r="M86" s="71" t="str">
        <f>M78</f>
        <v>3m</v>
      </c>
      <c r="N86" s="59">
        <f>_xll.qlCalendarAdvance("NullCalendar",$D$2,M86)</f>
        <v>43110</v>
      </c>
      <c r="O86" s="60" t="str">
        <f>TEXT(N86,"[$-900]TTMMMJJJ")</f>
        <v>10Jan2018</v>
      </c>
      <c r="P86" s="345" t="e">
        <f>P70-P78</f>
        <v>#VALUE!</v>
      </c>
      <c r="Q86" s="346" t="e">
        <f>Q70-Q78</f>
        <v>#VALUE!</v>
      </c>
      <c r="R86" s="346" t="e">
        <f>R70-R78</f>
        <v>#VALUE!</v>
      </c>
      <c r="S86" s="346" t="e">
        <f>S70-S78</f>
        <v>#VALUE!</v>
      </c>
      <c r="T86" s="346" t="e">
        <f>T70-T78</f>
        <v>#VALUE!</v>
      </c>
      <c r="U86" s="346" t="e">
        <f>U70-U78</f>
        <v>#VALUE!</v>
      </c>
      <c r="V86" s="346" t="e">
        <f>V70-V78</f>
        <v>#VALUE!</v>
      </c>
      <c r="W86" s="346" t="e">
        <f>W70-W78</f>
        <v>#VALUE!</v>
      </c>
      <c r="X86" s="346" t="e">
        <f>X70-X78</f>
        <v>#VALUE!</v>
      </c>
      <c r="Y86" s="346" t="e">
        <f>Y70-Y78</f>
        <v>#VALUE!</v>
      </c>
      <c r="Z86" s="347" t="e">
        <f>Z70-Z78</f>
        <v>#VALUE!</v>
      </c>
      <c r="BS86" s="352"/>
      <c r="BT86" s="352"/>
      <c r="BU86" s="352"/>
      <c r="BV86" s="352"/>
      <c r="BW86" s="352"/>
      <c r="BX86" s="352"/>
      <c r="BY86" s="352"/>
      <c r="BZ86" s="352"/>
      <c r="CA86" s="352"/>
      <c r="CB86" s="352"/>
      <c r="CC86" s="352"/>
      <c r="CD86" s="352"/>
      <c r="CE86" s="352"/>
      <c r="CF86" s="352"/>
      <c r="CG86" s="352"/>
    </row>
    <row r="87" spans="2:85">
      <c r="B87">
        <v>8.2191780821917804E-2</v>
      </c>
      <c r="D87">
        <f>D86+$D$72</f>
        <v>0.20000000000000004</v>
      </c>
      <c r="M87" s="71" t="str">
        <f>M79</f>
        <v>6m</v>
      </c>
      <c r="N87" s="59">
        <f>_xll.qlCalendarAdvance("NullCalendar",$D$2,M87)</f>
        <v>43200</v>
      </c>
      <c r="O87" s="60" t="str">
        <f>TEXT(N87,"[$-900]TTMMMJJJ")</f>
        <v>10Apr2018</v>
      </c>
      <c r="P87" s="345" t="e">
        <f>P71-P79</f>
        <v>#VALUE!</v>
      </c>
      <c r="Q87" s="346" t="e">
        <f>Q71-Q79</f>
        <v>#VALUE!</v>
      </c>
      <c r="R87" s="346" t="e">
        <f>R71-R79</f>
        <v>#VALUE!</v>
      </c>
      <c r="S87" s="346" t="e">
        <f>S71-S79</f>
        <v>#VALUE!</v>
      </c>
      <c r="T87" s="346" t="e">
        <f>T71-T79</f>
        <v>#VALUE!</v>
      </c>
      <c r="U87" s="346" t="e">
        <f>U71-U79</f>
        <v>#VALUE!</v>
      </c>
      <c r="V87" s="346" t="e">
        <f>V71-V79</f>
        <v>#VALUE!</v>
      </c>
      <c r="W87" s="346" t="e">
        <f>W71-W79</f>
        <v>#VALUE!</v>
      </c>
      <c r="X87" s="346" t="e">
        <f>X71-X79</f>
        <v>#VALUE!</v>
      </c>
      <c r="Y87" s="346" t="e">
        <f>Y71-Y79</f>
        <v>#VALUE!</v>
      </c>
      <c r="Z87" s="347" t="e">
        <f>Z71-Z79</f>
        <v>#VALUE!</v>
      </c>
      <c r="BS87" s="352"/>
      <c r="BT87" s="352"/>
      <c r="BU87" s="352"/>
      <c r="BV87" s="352"/>
      <c r="BW87" s="352"/>
      <c r="BX87" s="352"/>
      <c r="BY87" s="352"/>
      <c r="BZ87" s="352"/>
      <c r="CA87" s="352"/>
      <c r="CB87" s="352"/>
      <c r="CC87" s="352"/>
      <c r="CD87" s="352"/>
      <c r="CE87" s="352"/>
      <c r="CF87" s="352"/>
      <c r="CG87" s="352"/>
    </row>
    <row r="88" spans="2:85">
      <c r="B88">
        <v>8.7671232876712329E-2</v>
      </c>
      <c r="D88">
        <f>D87+$D$72</f>
        <v>0.21250000000000005</v>
      </c>
      <c r="M88" s="71" t="str">
        <f>M80</f>
        <v>9m</v>
      </c>
      <c r="N88" s="59">
        <f>_xll.qlCalendarAdvance("NullCalendar",$D$2,M88)</f>
        <v>43291</v>
      </c>
      <c r="O88" s="60" t="str">
        <f>TEXT(N88,"[$-900]TTMMMJJJ")</f>
        <v>10Jul2018</v>
      </c>
      <c r="P88" s="345" t="e">
        <f>P72-P80</f>
        <v>#VALUE!</v>
      </c>
      <c r="Q88" s="346" t="e">
        <f>Q72-Q80</f>
        <v>#VALUE!</v>
      </c>
      <c r="R88" s="346" t="e">
        <f>R72-R80</f>
        <v>#VALUE!</v>
      </c>
      <c r="S88" s="346" t="e">
        <f>S72-S80</f>
        <v>#VALUE!</v>
      </c>
      <c r="T88" s="346" t="e">
        <f>T72-T80</f>
        <v>#VALUE!</v>
      </c>
      <c r="U88" s="346" t="e">
        <f>U72-U80</f>
        <v>#VALUE!</v>
      </c>
      <c r="V88" s="346" t="e">
        <f>V72-V80</f>
        <v>#VALUE!</v>
      </c>
      <c r="W88" s="346" t="e">
        <f>W72-W80</f>
        <v>#VALUE!</v>
      </c>
      <c r="X88" s="346" t="e">
        <f>X72-X80</f>
        <v>#VALUE!</v>
      </c>
      <c r="Y88" s="346" t="e">
        <f>Y72-Y80</f>
        <v>#VALUE!</v>
      </c>
      <c r="Z88" s="347" t="e">
        <f>Z72-Z80</f>
        <v>#VALUE!</v>
      </c>
      <c r="BS88" s="352"/>
      <c r="BT88" s="352"/>
      <c r="BU88" s="352"/>
      <c r="BV88" s="352"/>
      <c r="BW88" s="352"/>
      <c r="BX88" s="352"/>
      <c r="BY88" s="352"/>
      <c r="BZ88" s="352"/>
      <c r="CA88" s="352"/>
      <c r="CB88" s="352"/>
      <c r="CC88" s="352"/>
      <c r="CD88" s="352"/>
      <c r="CE88" s="352"/>
      <c r="CF88" s="352"/>
      <c r="CG88" s="352"/>
    </row>
    <row r="89" spans="2:85">
      <c r="B89">
        <v>9.3150684931506855E-2</v>
      </c>
      <c r="D89">
        <f>D88+$D$72</f>
        <v>0.22500000000000006</v>
      </c>
      <c r="M89" s="72" t="str">
        <f>M81</f>
        <v>1y</v>
      </c>
      <c r="N89" s="61">
        <f>_xll.qlCalendarAdvance("NullCalendar",$D$2,M89)</f>
        <v>43383</v>
      </c>
      <c r="O89" s="62" t="str">
        <f>TEXT(N89,"[$-900]TTMMMJJJ")</f>
        <v>10Oct2018</v>
      </c>
      <c r="P89" s="348" t="e">
        <f>P73-P81</f>
        <v>#VALUE!</v>
      </c>
      <c r="Q89" s="349" t="e">
        <f>Q73-Q81</f>
        <v>#VALUE!</v>
      </c>
      <c r="R89" s="349" t="e">
        <f>R73-R81</f>
        <v>#VALUE!</v>
      </c>
      <c r="S89" s="349" t="e">
        <f>S73-S81</f>
        <v>#VALUE!</v>
      </c>
      <c r="T89" s="349" t="e">
        <f>T73-T81</f>
        <v>#VALUE!</v>
      </c>
      <c r="U89" s="349" t="e">
        <f>U73-U81</f>
        <v>#VALUE!</v>
      </c>
      <c r="V89" s="349" t="e">
        <f>V73-V81</f>
        <v>#VALUE!</v>
      </c>
      <c r="W89" s="349" t="e">
        <f>W73-W81</f>
        <v>#VALUE!</v>
      </c>
      <c r="X89" s="349" t="e">
        <f>X73-X81</f>
        <v>#VALUE!</v>
      </c>
      <c r="Y89" s="349" t="e">
        <f>Y73-Y81</f>
        <v>#VALUE!</v>
      </c>
      <c r="Z89" s="350" t="e">
        <f>Z73-Z81</f>
        <v>#VALUE!</v>
      </c>
      <c r="BS89" s="352"/>
      <c r="BT89" s="352"/>
      <c r="BU89" s="352"/>
      <c r="BV89" s="352"/>
      <c r="BW89" s="352"/>
      <c r="BX89" s="352"/>
      <c r="BY89" s="352"/>
      <c r="BZ89" s="352"/>
      <c r="CA89" s="352"/>
      <c r="CB89" s="352"/>
      <c r="CC89" s="352"/>
      <c r="CD89" s="352"/>
      <c r="CE89" s="352"/>
      <c r="CF89" s="352"/>
      <c r="CG89" s="352"/>
    </row>
    <row r="90" spans="2:85">
      <c r="B90">
        <v>9.8630136986301367E-2</v>
      </c>
      <c r="D90">
        <f>D89+$D$72</f>
        <v>0.23750000000000007</v>
      </c>
      <c r="BS90" s="352"/>
      <c r="BT90" s="352"/>
      <c r="BU90" s="352"/>
      <c r="BV90" s="352"/>
      <c r="BW90" s="352"/>
      <c r="BX90" s="352"/>
      <c r="BY90" s="352"/>
      <c r="BZ90" s="352"/>
      <c r="CA90" s="352"/>
      <c r="CB90" s="352"/>
      <c r="CC90" s="352"/>
      <c r="CD90" s="352"/>
      <c r="CE90" s="352"/>
      <c r="CF90" s="352"/>
      <c r="CG90" s="352"/>
    </row>
    <row r="91" spans="2:85">
      <c r="B91">
        <v>0.10410958904109589</v>
      </c>
      <c r="D91">
        <f>D90+$D$72</f>
        <v>0.25000000000000006</v>
      </c>
      <c r="M91" s="240" t="s">
        <v>225</v>
      </c>
      <c r="N91" s="240"/>
      <c r="BS91" s="352"/>
      <c r="BT91" s="352"/>
      <c r="BU91" s="352"/>
      <c r="BV91" s="352"/>
      <c r="BW91" s="352"/>
      <c r="BX91" s="352"/>
      <c r="BY91" s="352"/>
      <c r="BZ91" s="352"/>
      <c r="CA91" s="352"/>
      <c r="CB91" s="352"/>
      <c r="CC91" s="352"/>
      <c r="CD91" s="352"/>
      <c r="CE91" s="352"/>
      <c r="CF91" s="352"/>
      <c r="CG91" s="352"/>
    </row>
    <row r="92" spans="2:85">
      <c r="B92">
        <v>0.1095890410958904</v>
      </c>
      <c r="D92">
        <f>D91+$D$72</f>
        <v>0.26250000000000007</v>
      </c>
      <c r="M92" s="240" t="s">
        <v>223</v>
      </c>
      <c r="N92" s="341" t="e">
        <f>MIN(P85:Z89)</f>
        <v>#VALUE!</v>
      </c>
      <c r="BS92" s="352"/>
      <c r="BT92" s="352"/>
      <c r="BU92" s="352"/>
      <c r="BV92" s="352"/>
      <c r="BW92" s="352"/>
      <c r="BX92" s="352"/>
      <c r="BY92" s="352"/>
      <c r="BZ92" s="352"/>
      <c r="CA92" s="352"/>
      <c r="CB92" s="352"/>
      <c r="CC92" s="352"/>
      <c r="CD92" s="352"/>
      <c r="CE92" s="352"/>
      <c r="CF92" s="352"/>
      <c r="CG92" s="352"/>
    </row>
    <row r="93" spans="2:85">
      <c r="B93">
        <v>0.11506849315068493</v>
      </c>
      <c r="D93">
        <f>D92+$D$72</f>
        <v>0.27500000000000008</v>
      </c>
      <c r="M93" s="240" t="s">
        <v>224</v>
      </c>
      <c r="N93" s="341" t="e">
        <f>MAX(P85:Z89)</f>
        <v>#VALUE!</v>
      </c>
      <c r="BS93" s="352"/>
      <c r="BT93" s="352"/>
      <c r="BU93" s="352"/>
      <c r="BV93" s="352"/>
      <c r="BW93" s="352"/>
      <c r="BX93" s="352"/>
      <c r="BY93" s="352"/>
      <c r="BZ93" s="352"/>
      <c r="CA93" s="352"/>
      <c r="CB93" s="352"/>
      <c r="CC93" s="352"/>
      <c r="CD93" s="352"/>
      <c r="CE93" s="352"/>
      <c r="CF93" s="352"/>
      <c r="CG93" s="352"/>
    </row>
    <row r="94" spans="2:85">
      <c r="B94">
        <v>0.12054794520547946</v>
      </c>
      <c r="D94">
        <f>D93+$D$72</f>
        <v>0.28750000000000009</v>
      </c>
      <c r="M94" s="240" t="s">
        <v>226</v>
      </c>
      <c r="N94" s="240" t="e">
        <f>SUMPRODUCT(SIGN(P85:Z89),P85:Z89)</f>
        <v>#VALUE!</v>
      </c>
      <c r="O94" s="227"/>
      <c r="P94" s="227"/>
      <c r="BS94" s="352"/>
      <c r="BT94" s="352"/>
      <c r="BU94" s="352"/>
      <c r="BV94" s="352"/>
      <c r="BW94" s="352"/>
      <c r="BX94" s="352"/>
      <c r="BY94" s="352"/>
      <c r="BZ94" s="352"/>
      <c r="CA94" s="352"/>
      <c r="CB94" s="352"/>
      <c r="CC94" s="352"/>
      <c r="CD94" s="352"/>
      <c r="CE94" s="352"/>
      <c r="CF94" s="352"/>
      <c r="CG94" s="352"/>
    </row>
    <row r="95" spans="2:85">
      <c r="B95">
        <v>0.12602739726027398</v>
      </c>
      <c r="D95">
        <f>D94+$D$72</f>
        <v>0.3000000000000001</v>
      </c>
      <c r="BS95" s="352"/>
      <c r="BT95" s="352"/>
      <c r="BU95" s="352"/>
      <c r="BV95" s="352"/>
      <c r="BW95" s="352"/>
      <c r="BX95" s="352"/>
      <c r="BY95" s="352"/>
      <c r="BZ95" s="352"/>
      <c r="CA95" s="352"/>
      <c r="CB95" s="352"/>
      <c r="CC95" s="352"/>
      <c r="CD95" s="352"/>
      <c r="CE95" s="352"/>
      <c r="CF95" s="352"/>
      <c r="CG95" s="352"/>
    </row>
    <row r="96" spans="2:85">
      <c r="B96">
        <v>0.13150684931506848</v>
      </c>
      <c r="D96">
        <f>D95+$D$72</f>
        <v>0.31250000000000011</v>
      </c>
      <c r="BS96" s="352"/>
      <c r="BT96" s="352"/>
      <c r="BU96" s="352"/>
      <c r="BV96" s="352"/>
      <c r="BW96" s="352"/>
      <c r="BX96" s="352"/>
      <c r="BY96" s="352"/>
      <c r="BZ96" s="352"/>
      <c r="CA96" s="352"/>
      <c r="CB96" s="352"/>
      <c r="CC96" s="352"/>
      <c r="CD96" s="352"/>
      <c r="CE96" s="352"/>
      <c r="CF96" s="352"/>
      <c r="CG96" s="352"/>
    </row>
    <row r="97" spans="2:85">
      <c r="B97">
        <v>0.13698630136986301</v>
      </c>
      <c r="D97">
        <f>D96+$D$72</f>
        <v>0.32500000000000012</v>
      </c>
      <c r="BS97" s="352"/>
      <c r="BT97" s="352"/>
      <c r="BU97" s="352"/>
      <c r="BV97" s="352"/>
      <c r="BW97" s="352"/>
      <c r="BX97" s="352"/>
      <c r="BY97" s="352"/>
      <c r="BZ97" s="352"/>
      <c r="CA97" s="352"/>
      <c r="CB97" s="352"/>
      <c r="CC97" s="352"/>
      <c r="CD97" s="352"/>
      <c r="CE97" s="352"/>
      <c r="CF97" s="352"/>
      <c r="CG97" s="352"/>
    </row>
    <row r="98" spans="2:85">
      <c r="B98">
        <v>0.14246575342465753</v>
      </c>
      <c r="D98">
        <f>D97+$D$72</f>
        <v>0.33750000000000013</v>
      </c>
      <c r="BS98" s="352"/>
      <c r="BT98" s="352"/>
      <c r="BU98" s="352"/>
      <c r="BV98" s="352"/>
      <c r="BW98" s="352"/>
      <c r="BX98" s="352"/>
      <c r="BY98" s="352"/>
      <c r="BZ98" s="352"/>
      <c r="CA98" s="352"/>
      <c r="CB98" s="352"/>
      <c r="CC98" s="352"/>
      <c r="CD98" s="352"/>
      <c r="CE98" s="352"/>
      <c r="CF98" s="352"/>
      <c r="CG98" s="352"/>
    </row>
    <row r="99" spans="2:85">
      <c r="B99">
        <v>0.14794520547945206</v>
      </c>
      <c r="D99">
        <f>D98+$D$72</f>
        <v>0.35000000000000014</v>
      </c>
      <c r="BS99" s="352"/>
      <c r="BT99" s="352"/>
      <c r="BU99" s="352"/>
      <c r="BV99" s="352"/>
      <c r="BW99" s="352"/>
      <c r="BX99" s="352"/>
      <c r="BY99" s="352"/>
      <c r="BZ99" s="352"/>
      <c r="CA99" s="352"/>
      <c r="CB99" s="352"/>
      <c r="CC99" s="352"/>
      <c r="CD99" s="352"/>
      <c r="CE99" s="352"/>
      <c r="CF99" s="352"/>
      <c r="CG99" s="352"/>
    </row>
    <row r="100" spans="2:85">
      <c r="B100">
        <v>0.15342465753424658</v>
      </c>
      <c r="D100">
        <f>D99+$D$72</f>
        <v>0.36250000000000016</v>
      </c>
      <c r="BS100" s="352"/>
      <c r="BT100" s="352"/>
      <c r="BU100" s="352"/>
      <c r="BV100" s="352"/>
      <c r="BW100" s="352"/>
      <c r="BX100" s="352"/>
      <c r="BY100" s="352"/>
      <c r="BZ100" s="352"/>
      <c r="CA100" s="352"/>
      <c r="CB100" s="352"/>
      <c r="CC100" s="352"/>
      <c r="CD100" s="352"/>
      <c r="CE100" s="352"/>
      <c r="CF100" s="352"/>
      <c r="CG100" s="352"/>
    </row>
    <row r="101" spans="2:85">
      <c r="B101">
        <v>0.15890410958904111</v>
      </c>
      <c r="D101">
        <f>D100+$D$72</f>
        <v>0.37500000000000017</v>
      </c>
      <c r="BS101" s="352"/>
      <c r="BT101" s="352"/>
      <c r="BU101" s="352"/>
      <c r="BV101" s="352"/>
      <c r="BW101" s="352"/>
      <c r="BX101" s="352"/>
      <c r="BY101" s="352"/>
      <c r="BZ101" s="352"/>
      <c r="CA101" s="352"/>
      <c r="CB101" s="352"/>
      <c r="CC101" s="352"/>
      <c r="CD101" s="352"/>
      <c r="CE101" s="352"/>
      <c r="CF101" s="352"/>
      <c r="CG101" s="352"/>
    </row>
    <row r="102" spans="2:85">
      <c r="B102">
        <v>0.16438356164383561</v>
      </c>
      <c r="D102">
        <f>D101+$D$72</f>
        <v>0.38750000000000018</v>
      </c>
      <c r="BS102" s="352"/>
      <c r="BT102" s="352"/>
      <c r="BU102" s="352"/>
      <c r="BV102" s="352"/>
      <c r="BW102" s="352"/>
      <c r="BX102" s="352"/>
      <c r="BY102" s="352"/>
      <c r="BZ102" s="352"/>
      <c r="CA102" s="352"/>
      <c r="CB102" s="352"/>
      <c r="CC102" s="352"/>
      <c r="CD102" s="352"/>
      <c r="CE102" s="352"/>
      <c r="CF102" s="352"/>
      <c r="CG102" s="352"/>
    </row>
    <row r="103" spans="2:85">
      <c r="B103">
        <v>0.16986301369863013</v>
      </c>
      <c r="D103">
        <f>D102+$D$72</f>
        <v>0.40000000000000019</v>
      </c>
      <c r="BS103" s="352"/>
      <c r="BT103" s="352"/>
      <c r="BU103" s="352"/>
      <c r="BV103" s="352"/>
      <c r="BW103" s="352"/>
      <c r="BX103" s="352"/>
      <c r="BY103" s="352"/>
      <c r="BZ103" s="352"/>
      <c r="CA103" s="352"/>
      <c r="CB103" s="352"/>
      <c r="CC103" s="352"/>
      <c r="CD103" s="352"/>
      <c r="CE103" s="352"/>
      <c r="CF103" s="352"/>
      <c r="CG103" s="352"/>
    </row>
    <row r="104" spans="2:85">
      <c r="B104">
        <v>0.17534246575342466</v>
      </c>
      <c r="D104">
        <f>D103+$D$72</f>
        <v>0.4125000000000002</v>
      </c>
      <c r="BS104" s="352"/>
      <c r="BT104" s="352"/>
      <c r="BU104" s="352"/>
      <c r="BV104" s="352"/>
      <c r="BW104" s="352"/>
      <c r="BX104" s="352"/>
      <c r="BY104" s="352"/>
      <c r="BZ104" s="352"/>
      <c r="CA104" s="352"/>
      <c r="CB104" s="352"/>
      <c r="CC104" s="352"/>
      <c r="CD104" s="352"/>
      <c r="CE104" s="352"/>
      <c r="CF104" s="352"/>
      <c r="CG104" s="352"/>
    </row>
    <row r="105" spans="2:85">
      <c r="B105">
        <v>0.18082191780821918</v>
      </c>
      <c r="D105">
        <f>D104+$D$72</f>
        <v>0.42500000000000021</v>
      </c>
      <c r="BS105" s="352"/>
      <c r="BT105" s="352"/>
      <c r="BU105" s="352"/>
      <c r="BV105" s="352"/>
      <c r="BW105" s="352"/>
      <c r="BX105" s="352"/>
      <c r="BY105" s="352"/>
      <c r="BZ105" s="352"/>
      <c r="CA105" s="352"/>
      <c r="CB105" s="352"/>
      <c r="CC105" s="352"/>
      <c r="CD105" s="352"/>
      <c r="CE105" s="352"/>
      <c r="CF105" s="352"/>
      <c r="CG105" s="352"/>
    </row>
    <row r="106" spans="2:85">
      <c r="B106">
        <v>0.18630136986301371</v>
      </c>
      <c r="D106">
        <f>D105+$D$72</f>
        <v>0.43750000000000022</v>
      </c>
      <c r="BS106" s="352"/>
      <c r="BT106" s="352"/>
      <c r="BU106" s="352"/>
      <c r="BV106" s="352"/>
      <c r="BW106" s="352"/>
      <c r="BX106" s="352"/>
      <c r="BY106" s="352"/>
      <c r="BZ106" s="352"/>
      <c r="CA106" s="352"/>
      <c r="CB106" s="352"/>
      <c r="CC106" s="352"/>
      <c r="CD106" s="352"/>
      <c r="CE106" s="352"/>
      <c r="CF106" s="352"/>
      <c r="CG106" s="352"/>
    </row>
    <row r="107" spans="2:85">
      <c r="B107">
        <v>0.19178082191780821</v>
      </c>
      <c r="D107">
        <f>D106+$D$72</f>
        <v>0.45000000000000023</v>
      </c>
      <c r="BS107" s="352"/>
      <c r="BT107" s="352"/>
      <c r="BU107" s="352"/>
      <c r="BV107" s="352"/>
      <c r="BW107" s="352"/>
      <c r="BX107" s="352"/>
      <c r="BY107" s="352"/>
      <c r="BZ107" s="352"/>
      <c r="CA107" s="352"/>
      <c r="CB107" s="352"/>
      <c r="CC107" s="352"/>
      <c r="CD107" s="352"/>
      <c r="CE107" s="352"/>
      <c r="CF107" s="352"/>
      <c r="CG107" s="352"/>
    </row>
    <row r="108" spans="2:85">
      <c r="B108">
        <v>0.19726027397260273</v>
      </c>
      <c r="D108">
        <f>D107+$D$72</f>
        <v>0.46250000000000024</v>
      </c>
      <c r="BS108" s="352"/>
      <c r="BT108" s="352"/>
      <c r="BU108" s="352"/>
      <c r="BV108" s="352"/>
      <c r="BW108" s="352"/>
      <c r="BX108" s="352"/>
      <c r="BY108" s="352"/>
      <c r="BZ108" s="352"/>
      <c r="CA108" s="352"/>
      <c r="CB108" s="352"/>
      <c r="CC108" s="352"/>
      <c r="CD108" s="352"/>
      <c r="CE108" s="352"/>
      <c r="CF108" s="352"/>
      <c r="CG108" s="352"/>
    </row>
    <row r="109" spans="2:85">
      <c r="B109">
        <v>0.20273972602739726</v>
      </c>
      <c r="D109">
        <f>D108+$D$72</f>
        <v>0.47500000000000026</v>
      </c>
      <c r="BS109" s="352"/>
      <c r="BT109" s="352"/>
      <c r="BU109" s="352"/>
      <c r="BV109" s="352"/>
      <c r="BW109" s="352"/>
      <c r="BX109" s="352"/>
      <c r="BY109" s="352"/>
      <c r="BZ109" s="352"/>
      <c r="CA109" s="352"/>
      <c r="CB109" s="352"/>
      <c r="CC109" s="352"/>
      <c r="CD109" s="352"/>
      <c r="CE109" s="352"/>
      <c r="CF109" s="352"/>
      <c r="CG109" s="352"/>
    </row>
    <row r="110" spans="2:85">
      <c r="B110">
        <v>0.20821917808219179</v>
      </c>
      <c r="D110">
        <f>D109+$D$72</f>
        <v>0.48750000000000027</v>
      </c>
      <c r="BS110" s="352"/>
      <c r="BT110" s="352"/>
      <c r="BU110" s="352"/>
      <c r="BV110" s="352"/>
      <c r="BW110" s="352"/>
      <c r="BX110" s="352"/>
      <c r="BY110" s="352"/>
      <c r="BZ110" s="352"/>
      <c r="CA110" s="352"/>
      <c r="CB110" s="352"/>
      <c r="CC110" s="352"/>
      <c r="CD110" s="352"/>
      <c r="CE110" s="352"/>
      <c r="CF110" s="352"/>
      <c r="CG110" s="352"/>
    </row>
    <row r="111" spans="2:85">
      <c r="B111">
        <v>0.21369863013698631</v>
      </c>
      <c r="D111">
        <f>D110+$D$72</f>
        <v>0.50000000000000022</v>
      </c>
      <c r="BS111" s="352"/>
      <c r="BT111" s="352"/>
      <c r="BU111" s="352"/>
      <c r="BV111" s="352"/>
      <c r="BW111" s="352"/>
      <c r="BX111" s="352"/>
      <c r="BY111" s="352"/>
      <c r="BZ111" s="352"/>
      <c r="CA111" s="352"/>
      <c r="CB111" s="352"/>
      <c r="CC111" s="352"/>
      <c r="CD111" s="352"/>
      <c r="CE111" s="352"/>
      <c r="CF111" s="352"/>
      <c r="CG111" s="352"/>
    </row>
    <row r="112" spans="2:85">
      <c r="B112">
        <v>0.21917808219178081</v>
      </c>
      <c r="D112">
        <f>D111+$D$72</f>
        <v>0.51250000000000018</v>
      </c>
      <c r="BS112" s="352"/>
      <c r="BT112" s="352"/>
      <c r="BU112" s="352"/>
      <c r="BV112" s="352"/>
      <c r="BW112" s="352"/>
      <c r="BX112" s="352"/>
      <c r="BY112" s="352"/>
      <c r="BZ112" s="352"/>
      <c r="CA112" s="352"/>
      <c r="CB112" s="352"/>
      <c r="CC112" s="352"/>
      <c r="CD112" s="352"/>
      <c r="CE112" s="352"/>
      <c r="CF112" s="352"/>
      <c r="CG112" s="352"/>
    </row>
    <row r="113" spans="2:85">
      <c r="B113">
        <v>0.22465753424657534</v>
      </c>
      <c r="D113">
        <f>D112+$D$72</f>
        <v>0.52500000000000013</v>
      </c>
      <c r="BS113" s="352"/>
      <c r="BT113" s="352"/>
      <c r="BU113" s="352"/>
      <c r="BV113" s="352"/>
      <c r="BW113" s="352"/>
      <c r="BX113" s="352"/>
      <c r="BY113" s="352"/>
      <c r="BZ113" s="352"/>
      <c r="CA113" s="352"/>
      <c r="CB113" s="352"/>
      <c r="CC113" s="352"/>
      <c r="CD113" s="352"/>
      <c r="CE113" s="352"/>
      <c r="CF113" s="352"/>
      <c r="CG113" s="352"/>
    </row>
    <row r="114" spans="2:85">
      <c r="B114">
        <v>0.23013698630136986</v>
      </c>
      <c r="D114">
        <f>D113+$D$72</f>
        <v>0.53750000000000009</v>
      </c>
      <c r="BS114" s="352"/>
      <c r="BT114" s="352"/>
      <c r="BU114" s="352"/>
      <c r="BV114" s="352"/>
      <c r="BW114" s="352"/>
      <c r="BX114" s="352"/>
      <c r="BY114" s="352"/>
      <c r="BZ114" s="352"/>
      <c r="CA114" s="352"/>
      <c r="CB114" s="352"/>
      <c r="CC114" s="352"/>
      <c r="CD114" s="352"/>
      <c r="CE114" s="352"/>
      <c r="CF114" s="352"/>
      <c r="CG114" s="352"/>
    </row>
    <row r="115" spans="2:85">
      <c r="B115">
        <v>0.23561643835616439</v>
      </c>
      <c r="D115">
        <f>D114+$D$72</f>
        <v>0.55000000000000004</v>
      </c>
      <c r="BS115" s="352"/>
      <c r="BT115" s="352"/>
      <c r="BU115" s="352"/>
      <c r="BV115" s="352"/>
      <c r="BW115" s="352"/>
      <c r="BX115" s="352"/>
      <c r="BY115" s="352"/>
      <c r="BZ115" s="352"/>
      <c r="CA115" s="352"/>
      <c r="CB115" s="352"/>
      <c r="CC115" s="352"/>
      <c r="CD115" s="352"/>
      <c r="CE115" s="352"/>
      <c r="CF115" s="352"/>
      <c r="CG115" s="352"/>
    </row>
    <row r="116" spans="2:85">
      <c r="B116">
        <v>0.24109589041095891</v>
      </c>
      <c r="D116">
        <f>D115+$D$72</f>
        <v>0.5625</v>
      </c>
      <c r="BS116" s="352"/>
      <c r="BT116" s="352"/>
      <c r="BU116" s="352"/>
      <c r="BV116" s="352"/>
      <c r="BW116" s="352"/>
      <c r="BX116" s="352"/>
      <c r="BY116" s="352"/>
      <c r="BZ116" s="352"/>
      <c r="CA116" s="352"/>
      <c r="CB116" s="352"/>
      <c r="CC116" s="352"/>
      <c r="CD116" s="352"/>
      <c r="CE116" s="352"/>
      <c r="CF116" s="352"/>
      <c r="CG116" s="352"/>
    </row>
    <row r="117" spans="2:85">
      <c r="B117">
        <v>0.24657534246575341</v>
      </c>
      <c r="D117">
        <f>D116+$D$72</f>
        <v>0.57499999999999996</v>
      </c>
      <c r="BS117" s="352"/>
      <c r="BT117" s="352"/>
      <c r="BU117" s="352"/>
      <c r="BV117" s="352"/>
      <c r="BW117" s="352"/>
      <c r="BX117" s="352"/>
      <c r="BY117" s="352"/>
      <c r="BZ117" s="352"/>
      <c r="CA117" s="352"/>
      <c r="CB117" s="352"/>
      <c r="CC117" s="352"/>
      <c r="CD117" s="352"/>
      <c r="CE117" s="352"/>
      <c r="CF117" s="352"/>
      <c r="CG117" s="352"/>
    </row>
    <row r="118" spans="2:85">
      <c r="B118">
        <v>0.25205479452054796</v>
      </c>
      <c r="D118">
        <f>D117+$D$72</f>
        <v>0.58749999999999991</v>
      </c>
      <c r="BS118" s="352"/>
      <c r="BT118" s="352"/>
      <c r="BU118" s="352"/>
      <c r="BV118" s="352"/>
      <c r="BW118" s="352"/>
      <c r="BX118" s="352"/>
      <c r="BY118" s="352"/>
      <c r="BZ118" s="352"/>
      <c r="CA118" s="352"/>
      <c r="CB118" s="352"/>
      <c r="CC118" s="352"/>
      <c r="CD118" s="352"/>
      <c r="CE118" s="352"/>
      <c r="CF118" s="352"/>
      <c r="CG118" s="352"/>
    </row>
    <row r="119" spans="2:85">
      <c r="B119">
        <v>0.25753424657534246</v>
      </c>
      <c r="D119">
        <f>D118+$D$72</f>
        <v>0.59999999999999987</v>
      </c>
      <c r="BS119" s="352"/>
      <c r="BT119" s="352"/>
      <c r="BU119" s="352"/>
      <c r="BV119" s="352"/>
      <c r="BW119" s="352"/>
      <c r="BX119" s="352"/>
      <c r="BY119" s="352"/>
      <c r="BZ119" s="352"/>
      <c r="CA119" s="352"/>
      <c r="CB119" s="352"/>
      <c r="CC119" s="352"/>
      <c r="CD119" s="352"/>
      <c r="CE119" s="352"/>
      <c r="CF119" s="352"/>
      <c r="CG119" s="352"/>
    </row>
    <row r="120" spans="2:85">
      <c r="B120">
        <v>0.26301369863013696</v>
      </c>
      <c r="D120">
        <f>D119+$D$72</f>
        <v>0.61249999999999982</v>
      </c>
      <c r="BS120" s="352"/>
      <c r="BT120" s="352"/>
      <c r="BU120" s="352"/>
      <c r="BV120" s="352"/>
      <c r="BW120" s="352"/>
      <c r="BX120" s="352"/>
      <c r="BY120" s="352"/>
      <c r="BZ120" s="352"/>
      <c r="CA120" s="352"/>
      <c r="CB120" s="352"/>
      <c r="CC120" s="352"/>
      <c r="CD120" s="352"/>
      <c r="CE120" s="352"/>
      <c r="CF120" s="352"/>
      <c r="CG120" s="352"/>
    </row>
    <row r="121" spans="2:85">
      <c r="B121">
        <v>0.26849315068493151</v>
      </c>
      <c r="D121">
        <f>D120+$D$72</f>
        <v>0.62499999999999978</v>
      </c>
      <c r="BS121" s="352"/>
      <c r="BT121" s="352"/>
      <c r="BU121" s="352"/>
      <c r="BV121" s="352"/>
      <c r="BW121" s="352"/>
      <c r="BX121" s="352"/>
      <c r="BY121" s="352"/>
      <c r="BZ121" s="352"/>
      <c r="CA121" s="352"/>
      <c r="CB121" s="352"/>
      <c r="CC121" s="352"/>
      <c r="CD121" s="352"/>
      <c r="CE121" s="352"/>
      <c r="CF121" s="352"/>
      <c r="CG121" s="352"/>
    </row>
    <row r="122" spans="2:85">
      <c r="B122">
        <v>0.27397260273972601</v>
      </c>
      <c r="D122">
        <f>D121+$D$72</f>
        <v>0.63749999999999973</v>
      </c>
      <c r="BS122" s="352"/>
      <c r="BT122" s="352"/>
      <c r="BU122" s="352"/>
      <c r="BV122" s="352"/>
      <c r="BW122" s="352"/>
      <c r="BX122" s="352"/>
      <c r="BY122" s="352"/>
      <c r="BZ122" s="352"/>
      <c r="CA122" s="352"/>
      <c r="CB122" s="352"/>
      <c r="CC122" s="352"/>
      <c r="CD122" s="352"/>
      <c r="CE122" s="352"/>
      <c r="CF122" s="352"/>
      <c r="CG122" s="352"/>
    </row>
    <row r="123" spans="2:85">
      <c r="B123">
        <v>0.27945205479452057</v>
      </c>
      <c r="D123">
        <f>D122+$D$72</f>
        <v>0.64999999999999969</v>
      </c>
      <c r="BS123" s="352"/>
      <c r="BT123" s="352"/>
      <c r="BU123" s="352"/>
      <c r="BV123" s="352"/>
      <c r="BW123" s="352"/>
      <c r="BX123" s="352"/>
      <c r="BY123" s="352"/>
      <c r="BZ123" s="352"/>
      <c r="CA123" s="352"/>
      <c r="CB123" s="352"/>
      <c r="CC123" s="352"/>
      <c r="CD123" s="352"/>
      <c r="CE123" s="352"/>
      <c r="CF123" s="352"/>
      <c r="CG123" s="352"/>
    </row>
    <row r="124" spans="2:85">
      <c r="B124">
        <v>0.28493150684931506</v>
      </c>
      <c r="D124">
        <f>D123+$D$72</f>
        <v>0.66249999999999964</v>
      </c>
      <c r="BS124" s="352"/>
      <c r="BT124" s="352"/>
      <c r="BU124" s="352"/>
      <c r="BV124" s="352"/>
      <c r="BW124" s="352"/>
      <c r="BX124" s="352"/>
      <c r="BY124" s="352"/>
      <c r="BZ124" s="352"/>
      <c r="CA124" s="352"/>
      <c r="CB124" s="352"/>
      <c r="CC124" s="352"/>
      <c r="CD124" s="352"/>
      <c r="CE124" s="352"/>
      <c r="CF124" s="352"/>
      <c r="CG124" s="352"/>
    </row>
    <row r="125" spans="2:85">
      <c r="B125">
        <v>0.29041095890410956</v>
      </c>
      <c r="D125">
        <f>D124+$D$72</f>
        <v>0.6749999999999996</v>
      </c>
      <c r="BS125" s="352"/>
      <c r="BT125" s="352"/>
      <c r="BU125" s="352"/>
      <c r="BV125" s="352"/>
      <c r="BW125" s="352"/>
      <c r="BX125" s="352"/>
      <c r="BY125" s="352"/>
      <c r="BZ125" s="352"/>
      <c r="CA125" s="352"/>
      <c r="CB125" s="352"/>
      <c r="CC125" s="352"/>
      <c r="CD125" s="352"/>
      <c r="CE125" s="352"/>
      <c r="CF125" s="352"/>
      <c r="CG125" s="352"/>
    </row>
    <row r="126" spans="2:85">
      <c r="B126">
        <v>0.29589041095890412</v>
      </c>
      <c r="D126">
        <f>D125+$D$72</f>
        <v>0.68749999999999956</v>
      </c>
      <c r="BS126" s="352"/>
      <c r="BT126" s="352"/>
      <c r="BU126" s="352"/>
      <c r="BV126" s="352"/>
      <c r="BW126" s="352"/>
      <c r="BX126" s="352"/>
      <c r="BY126" s="352"/>
      <c r="BZ126" s="352"/>
      <c r="CA126" s="352"/>
      <c r="CB126" s="352"/>
      <c r="CC126" s="352"/>
      <c r="CD126" s="352"/>
      <c r="CE126" s="352"/>
      <c r="CF126" s="352"/>
      <c r="CG126" s="352"/>
    </row>
    <row r="127" spans="2:85">
      <c r="B127">
        <v>0.30136986301369861</v>
      </c>
      <c r="D127">
        <f>D126+$D$72</f>
        <v>0.69999999999999951</v>
      </c>
      <c r="BS127" s="352"/>
      <c r="BT127" s="352"/>
      <c r="BU127" s="352"/>
      <c r="BV127" s="352"/>
      <c r="BW127" s="352"/>
      <c r="BX127" s="352"/>
      <c r="BY127" s="352"/>
      <c r="BZ127" s="352"/>
      <c r="CA127" s="352"/>
      <c r="CB127" s="352"/>
      <c r="CC127" s="352"/>
      <c r="CD127" s="352"/>
      <c r="CE127" s="352"/>
      <c r="CF127" s="352"/>
      <c r="CG127" s="352"/>
    </row>
    <row r="128" spans="2:85">
      <c r="B128">
        <v>0.30684931506849317</v>
      </c>
      <c r="D128">
        <f>D127+$D$72</f>
        <v>0.71249999999999947</v>
      </c>
      <c r="BS128" s="352"/>
      <c r="BT128" s="352"/>
      <c r="BU128" s="352"/>
      <c r="BV128" s="352"/>
      <c r="BW128" s="352"/>
      <c r="BX128" s="352"/>
      <c r="BY128" s="352"/>
      <c r="BZ128" s="352"/>
      <c r="CA128" s="352"/>
      <c r="CB128" s="352"/>
      <c r="CC128" s="352"/>
      <c r="CD128" s="352"/>
      <c r="CE128" s="352"/>
      <c r="CF128" s="352"/>
      <c r="CG128" s="352"/>
    </row>
    <row r="129" spans="2:85">
      <c r="B129">
        <v>0.31232876712328766</v>
      </c>
      <c r="D129">
        <f>D128+$D$72</f>
        <v>0.72499999999999942</v>
      </c>
      <c r="BS129" s="352"/>
      <c r="BT129" s="352"/>
      <c r="BU129" s="352"/>
      <c r="BV129" s="352"/>
      <c r="BW129" s="352"/>
      <c r="BX129" s="352"/>
      <c r="BY129" s="352"/>
      <c r="BZ129" s="352"/>
      <c r="CA129" s="352"/>
      <c r="CB129" s="352"/>
      <c r="CC129" s="352"/>
      <c r="CD129" s="352"/>
      <c r="CE129" s="352"/>
      <c r="CF129" s="352"/>
      <c r="CG129" s="352"/>
    </row>
    <row r="130" spans="2:85">
      <c r="B130">
        <v>0.31780821917808222</v>
      </c>
      <c r="D130">
        <f>D129+$D$72</f>
        <v>0.73749999999999938</v>
      </c>
      <c r="BS130" s="352"/>
      <c r="BT130" s="352"/>
      <c r="BU130" s="352"/>
      <c r="BV130" s="352"/>
      <c r="BW130" s="352"/>
      <c r="BX130" s="352"/>
      <c r="BY130" s="352"/>
      <c r="BZ130" s="352"/>
      <c r="CA130" s="352"/>
      <c r="CB130" s="352"/>
      <c r="CC130" s="352"/>
      <c r="CD130" s="352"/>
      <c r="CE130" s="352"/>
      <c r="CF130" s="352"/>
      <c r="CG130" s="352"/>
    </row>
    <row r="131" spans="2:85">
      <c r="B131">
        <v>0.32328767123287672</v>
      </c>
      <c r="D131">
        <f>D130+$D$72</f>
        <v>0.74999999999999933</v>
      </c>
      <c r="BS131" s="352"/>
      <c r="BT131" s="352"/>
      <c r="BU131" s="352"/>
      <c r="BV131" s="352"/>
      <c r="BW131" s="352"/>
      <c r="BX131" s="352"/>
      <c r="BY131" s="352"/>
      <c r="BZ131" s="352"/>
      <c r="CA131" s="352"/>
      <c r="CB131" s="352"/>
      <c r="CC131" s="352"/>
      <c r="CD131" s="352"/>
      <c r="CE131" s="352"/>
      <c r="CF131" s="352"/>
      <c r="CG131" s="352"/>
    </row>
    <row r="132" spans="2:85">
      <c r="B132">
        <v>0.32876712328767121</v>
      </c>
      <c r="D132">
        <f>D131+$D$72</f>
        <v>0.76249999999999929</v>
      </c>
      <c r="BS132" s="352"/>
      <c r="BT132" s="352"/>
      <c r="BU132" s="352"/>
      <c r="BV132" s="352"/>
      <c r="BW132" s="352"/>
      <c r="BX132" s="352"/>
      <c r="BY132" s="352"/>
      <c r="BZ132" s="352"/>
      <c r="CA132" s="352"/>
      <c r="CB132" s="352"/>
      <c r="CC132" s="352"/>
      <c r="CD132" s="352"/>
      <c r="CE132" s="352"/>
      <c r="CF132" s="352"/>
      <c r="CG132" s="352"/>
    </row>
    <row r="133" spans="2:85">
      <c r="B133">
        <v>0.33424657534246577</v>
      </c>
      <c r="D133">
        <f>D132+$D$72</f>
        <v>0.77499999999999925</v>
      </c>
      <c r="BS133" s="352"/>
      <c r="BT133" s="352"/>
      <c r="BU133" s="352"/>
      <c r="BV133" s="352"/>
      <c r="BW133" s="352"/>
      <c r="BX133" s="352"/>
      <c r="BY133" s="352"/>
      <c r="BZ133" s="352"/>
      <c r="CA133" s="352"/>
      <c r="CB133" s="352"/>
      <c r="CC133" s="352"/>
      <c r="CD133" s="352"/>
      <c r="CE133" s="352"/>
      <c r="CF133" s="352"/>
      <c r="CG133" s="352"/>
    </row>
    <row r="134" spans="2:85">
      <c r="B134">
        <v>0.33972602739726027</v>
      </c>
      <c r="D134">
        <f>D133+$D$72</f>
        <v>0.7874999999999992</v>
      </c>
      <c r="BS134" s="352"/>
      <c r="BT134" s="352"/>
      <c r="BU134" s="352"/>
      <c r="BV134" s="352"/>
      <c r="BW134" s="352"/>
      <c r="BX134" s="352"/>
      <c r="BY134" s="352"/>
      <c r="BZ134" s="352"/>
      <c r="CA134" s="352"/>
      <c r="CB134" s="352"/>
      <c r="CC134" s="352"/>
      <c r="CD134" s="352"/>
      <c r="CE134" s="352"/>
      <c r="CF134" s="352"/>
      <c r="CG134" s="352"/>
    </row>
    <row r="135" spans="2:85">
      <c r="B135">
        <v>0.34520547945205482</v>
      </c>
      <c r="D135">
        <f>D134+$D$72</f>
        <v>0.79999999999999916</v>
      </c>
      <c r="BS135" s="352"/>
      <c r="BT135" s="352"/>
      <c r="BU135" s="352"/>
      <c r="BV135" s="352"/>
      <c r="BW135" s="352"/>
      <c r="BX135" s="352"/>
      <c r="BY135" s="352"/>
      <c r="BZ135" s="352"/>
      <c r="CA135" s="352"/>
      <c r="CB135" s="352"/>
      <c r="CC135" s="352"/>
      <c r="CD135" s="352"/>
      <c r="CE135" s="352"/>
      <c r="CF135" s="352"/>
      <c r="CG135" s="352"/>
    </row>
    <row r="136" spans="2:85">
      <c r="B136">
        <v>0.35068493150684932</v>
      </c>
      <c r="D136">
        <f>D135+$D$72</f>
        <v>0.81249999999999911</v>
      </c>
      <c r="BS136" s="352"/>
      <c r="BT136" s="352"/>
      <c r="BU136" s="352"/>
      <c r="BV136" s="352"/>
      <c r="BW136" s="352"/>
      <c r="BX136" s="352"/>
      <c r="BY136" s="352"/>
      <c r="BZ136" s="352"/>
      <c r="CA136" s="352"/>
      <c r="CB136" s="352"/>
      <c r="CC136" s="352"/>
      <c r="CD136" s="352"/>
      <c r="CE136" s="352"/>
      <c r="CF136" s="352"/>
      <c r="CG136" s="352"/>
    </row>
    <row r="137" spans="2:85">
      <c r="B137">
        <v>0.35616438356164382</v>
      </c>
      <c r="D137">
        <f>D136+$D$72</f>
        <v>0.82499999999999907</v>
      </c>
      <c r="BS137" s="352"/>
      <c r="BT137" s="352"/>
      <c r="BU137" s="352"/>
      <c r="BV137" s="352"/>
      <c r="BW137" s="352"/>
      <c r="BX137" s="352"/>
      <c r="BY137" s="352"/>
      <c r="BZ137" s="352"/>
      <c r="CA137" s="352"/>
      <c r="CB137" s="352"/>
      <c r="CC137" s="352"/>
      <c r="CD137" s="352"/>
      <c r="CE137" s="352"/>
      <c r="CF137" s="352"/>
      <c r="CG137" s="352"/>
    </row>
    <row r="138" spans="2:85">
      <c r="B138">
        <v>0.36164383561643837</v>
      </c>
      <c r="D138">
        <f>D137+$D$72</f>
        <v>0.83749999999999902</v>
      </c>
      <c r="BS138" s="352"/>
      <c r="BT138" s="352"/>
      <c r="BU138" s="352"/>
      <c r="BV138" s="352"/>
      <c r="BW138" s="352"/>
      <c r="BX138" s="352"/>
      <c r="BY138" s="352"/>
      <c r="BZ138" s="352"/>
      <c r="CA138" s="352"/>
      <c r="CB138" s="352"/>
      <c r="CC138" s="352"/>
      <c r="CD138" s="352"/>
      <c r="CE138" s="352"/>
      <c r="CF138" s="352"/>
      <c r="CG138" s="352"/>
    </row>
    <row r="139" spans="2:85">
      <c r="B139">
        <v>0.36712328767123287</v>
      </c>
      <c r="D139">
        <f>D138+$D$72</f>
        <v>0.84999999999999898</v>
      </c>
      <c r="BS139" s="352"/>
      <c r="BT139" s="352"/>
      <c r="BU139" s="352"/>
      <c r="BV139" s="352"/>
      <c r="BW139" s="352"/>
      <c r="BX139" s="352"/>
      <c r="BY139" s="352"/>
      <c r="BZ139" s="352"/>
      <c r="CA139" s="352"/>
      <c r="CB139" s="352"/>
      <c r="CC139" s="352"/>
      <c r="CD139" s="352"/>
      <c r="CE139" s="352"/>
      <c r="CF139" s="352"/>
      <c r="CG139" s="352"/>
    </row>
    <row r="140" spans="2:85">
      <c r="B140">
        <v>0.37260273972602742</v>
      </c>
      <c r="D140">
        <f>D139+$D$72</f>
        <v>0.86249999999999893</v>
      </c>
      <c r="BS140" s="352"/>
      <c r="BT140" s="352"/>
      <c r="BU140" s="352"/>
      <c r="BV140" s="352"/>
      <c r="BW140" s="352"/>
      <c r="BX140" s="352"/>
      <c r="BY140" s="352"/>
      <c r="BZ140" s="352"/>
      <c r="CA140" s="352"/>
      <c r="CB140" s="352"/>
      <c r="CC140" s="352"/>
      <c r="CD140" s="352"/>
      <c r="CE140" s="352"/>
      <c r="CF140" s="352"/>
      <c r="CG140" s="352"/>
    </row>
    <row r="141" spans="2:85">
      <c r="B141">
        <v>0.37808219178082192</v>
      </c>
      <c r="D141">
        <f>D140+$D$72</f>
        <v>0.87499999999999889</v>
      </c>
      <c r="BS141" s="352"/>
      <c r="BT141" s="352"/>
      <c r="BU141" s="352"/>
      <c r="BV141" s="352"/>
      <c r="BW141" s="352"/>
      <c r="BX141" s="352"/>
      <c r="BY141" s="352"/>
      <c r="BZ141" s="352"/>
      <c r="CA141" s="352"/>
      <c r="CB141" s="352"/>
      <c r="CC141" s="352"/>
      <c r="CD141" s="352"/>
      <c r="CE141" s="352"/>
      <c r="CF141" s="352"/>
      <c r="CG141" s="352"/>
    </row>
    <row r="142" spans="2:85">
      <c r="B142">
        <v>0.38356164383561642</v>
      </c>
      <c r="D142">
        <f>D141+$D$72</f>
        <v>0.88749999999999885</v>
      </c>
      <c r="BS142" s="352"/>
      <c r="BT142" s="352"/>
      <c r="BU142" s="352"/>
      <c r="BV142" s="352"/>
      <c r="BW142" s="352"/>
      <c r="BX142" s="352"/>
      <c r="BY142" s="352"/>
      <c r="BZ142" s="352"/>
      <c r="CA142" s="352"/>
      <c r="CB142" s="352"/>
      <c r="CC142" s="352"/>
      <c r="CD142" s="352"/>
      <c r="CE142" s="352"/>
      <c r="CF142" s="352"/>
      <c r="CG142" s="352"/>
    </row>
    <row r="143" spans="2:85">
      <c r="B143">
        <v>0.38904109589041097</v>
      </c>
      <c r="D143">
        <f>D142+$D$72</f>
        <v>0.8999999999999988</v>
      </c>
      <c r="BS143" s="352"/>
      <c r="BT143" s="352"/>
      <c r="BU143" s="352"/>
      <c r="BV143" s="352"/>
      <c r="BW143" s="352"/>
      <c r="BX143" s="352"/>
      <c r="BY143" s="352"/>
      <c r="BZ143" s="352"/>
      <c r="CA143" s="352"/>
      <c r="CB143" s="352"/>
      <c r="CC143" s="352"/>
      <c r="CD143" s="352"/>
      <c r="CE143" s="352"/>
      <c r="CF143" s="352"/>
      <c r="CG143" s="352"/>
    </row>
    <row r="144" spans="2:85">
      <c r="B144">
        <v>0.39452054794520547</v>
      </c>
      <c r="D144">
        <f>D143+$D$72</f>
        <v>0.91249999999999876</v>
      </c>
      <c r="BS144" s="352"/>
      <c r="BT144" s="352"/>
      <c r="BU144" s="352"/>
      <c r="BV144" s="352"/>
      <c r="BW144" s="352"/>
      <c r="BX144" s="352"/>
      <c r="BY144" s="352"/>
      <c r="BZ144" s="352"/>
      <c r="CA144" s="352"/>
      <c r="CB144" s="352"/>
      <c r="CC144" s="352"/>
      <c r="CD144" s="352"/>
      <c r="CE144" s="352"/>
      <c r="CF144" s="352"/>
      <c r="CG144" s="352"/>
    </row>
    <row r="145" spans="2:85">
      <c r="B145">
        <v>0.4</v>
      </c>
      <c r="D145">
        <f>D144+$D$72</f>
        <v>0.92499999999999871</v>
      </c>
      <c r="BS145" s="352"/>
      <c r="BT145" s="352"/>
      <c r="BU145" s="352"/>
      <c r="BV145" s="352"/>
      <c r="BW145" s="352"/>
      <c r="BX145" s="352"/>
      <c r="BY145" s="352"/>
      <c r="BZ145" s="352"/>
      <c r="CA145" s="352"/>
      <c r="CB145" s="352"/>
      <c r="CC145" s="352"/>
      <c r="CD145" s="352"/>
      <c r="CE145" s="352"/>
      <c r="CF145" s="352"/>
      <c r="CG145" s="352"/>
    </row>
    <row r="146" spans="2:85">
      <c r="B146">
        <v>0.40547945205479452</v>
      </c>
      <c r="D146">
        <f>D145+$D$72</f>
        <v>0.93749999999999867</v>
      </c>
      <c r="BS146" s="352"/>
      <c r="BT146" s="352"/>
      <c r="BU146" s="352"/>
      <c r="BV146" s="352"/>
      <c r="BW146" s="352"/>
      <c r="BX146" s="352"/>
      <c r="BY146" s="352"/>
      <c r="BZ146" s="352"/>
      <c r="CA146" s="352"/>
      <c r="CB146" s="352"/>
      <c r="CC146" s="352"/>
      <c r="CD146" s="352"/>
      <c r="CE146" s="352"/>
      <c r="CF146" s="352"/>
      <c r="CG146" s="352"/>
    </row>
    <row r="147" spans="2:85">
      <c r="B147">
        <v>0.41095890410958902</v>
      </c>
      <c r="D147">
        <f>D146+$D$72</f>
        <v>0.94999999999999862</v>
      </c>
      <c r="BS147" s="352"/>
      <c r="BT147" s="352"/>
      <c r="BU147" s="352"/>
      <c r="BV147" s="352"/>
      <c r="BW147" s="352"/>
      <c r="BX147" s="352"/>
      <c r="BY147" s="352"/>
      <c r="BZ147" s="352"/>
      <c r="CA147" s="352"/>
      <c r="CB147" s="352"/>
      <c r="CC147" s="352"/>
      <c r="CD147" s="352"/>
      <c r="CE147" s="352"/>
      <c r="CF147" s="352"/>
      <c r="CG147" s="352"/>
    </row>
    <row r="148" spans="2:85">
      <c r="B148">
        <v>0.41643835616438357</v>
      </c>
      <c r="D148">
        <f>D147+$D$72</f>
        <v>0.96249999999999858</v>
      </c>
      <c r="BS148" s="352"/>
      <c r="BT148" s="352"/>
      <c r="BU148" s="352"/>
      <c r="BV148" s="352"/>
      <c r="BW148" s="352"/>
      <c r="BX148" s="352"/>
      <c r="BY148" s="352"/>
      <c r="BZ148" s="352"/>
      <c r="CA148" s="352"/>
      <c r="CB148" s="352"/>
      <c r="CC148" s="352"/>
      <c r="CD148" s="352"/>
      <c r="CE148" s="352"/>
      <c r="CF148" s="352"/>
      <c r="CG148" s="352"/>
    </row>
    <row r="149" spans="2:85">
      <c r="B149">
        <v>0.42191780821917807</v>
      </c>
      <c r="D149">
        <f>D148+$D$72</f>
        <v>0.97499999999999853</v>
      </c>
      <c r="BS149" s="352"/>
      <c r="BT149" s="352"/>
      <c r="BU149" s="352"/>
      <c r="BV149" s="352"/>
      <c r="BW149" s="352"/>
      <c r="BX149" s="352"/>
      <c r="BY149" s="352"/>
      <c r="BZ149" s="352"/>
      <c r="CA149" s="352"/>
      <c r="CB149" s="352"/>
      <c r="CC149" s="352"/>
      <c r="CD149" s="352"/>
      <c r="CE149" s="352"/>
      <c r="CF149" s="352"/>
      <c r="CG149" s="352"/>
    </row>
    <row r="150" spans="2:85">
      <c r="B150">
        <v>0.42739726027397262</v>
      </c>
      <c r="D150">
        <f>D149+$D$72</f>
        <v>0.98749999999999849</v>
      </c>
      <c r="BS150" s="352"/>
      <c r="BT150" s="352"/>
      <c r="BU150" s="352"/>
      <c r="BV150" s="352"/>
      <c r="BW150" s="352"/>
      <c r="BX150" s="352"/>
      <c r="BY150" s="352"/>
      <c r="BZ150" s="352"/>
      <c r="CA150" s="352"/>
      <c r="CB150" s="352"/>
      <c r="CC150" s="352"/>
      <c r="CD150" s="352"/>
      <c r="CE150" s="352"/>
      <c r="CF150" s="352"/>
      <c r="CG150" s="352"/>
    </row>
    <row r="151" spans="2:85">
      <c r="B151">
        <v>0.43287671232876712</v>
      </c>
      <c r="D151">
        <f>D150+$D$72</f>
        <v>0.99999999999999845</v>
      </c>
      <c r="BS151" s="352"/>
      <c r="BT151" s="352"/>
      <c r="BU151" s="352"/>
      <c r="BV151" s="352"/>
      <c r="BW151" s="352"/>
      <c r="BX151" s="352"/>
      <c r="BY151" s="352"/>
      <c r="BZ151" s="352"/>
      <c r="CA151" s="352"/>
      <c r="CB151" s="352"/>
      <c r="CC151" s="352"/>
      <c r="CD151" s="352"/>
      <c r="CE151" s="352"/>
      <c r="CF151" s="352"/>
      <c r="CG151" s="352"/>
    </row>
    <row r="152" spans="2:85">
      <c r="B152">
        <v>0.43835616438356162</v>
      </c>
      <c r="BS152" s="352"/>
      <c r="BT152" s="352"/>
      <c r="BU152" s="352"/>
      <c r="BV152" s="352"/>
      <c r="BW152" s="352"/>
      <c r="BX152" s="352"/>
      <c r="BY152" s="352"/>
      <c r="BZ152" s="352"/>
      <c r="CA152" s="352"/>
      <c r="CB152" s="352"/>
      <c r="CC152" s="352"/>
      <c r="CD152" s="352"/>
      <c r="CE152" s="352"/>
      <c r="CF152" s="352"/>
      <c r="CG152" s="352"/>
    </row>
    <row r="153" spans="2:85">
      <c r="B153">
        <v>0.44383561643835617</v>
      </c>
      <c r="BS153" s="352"/>
      <c r="BT153" s="352"/>
      <c r="BU153" s="352"/>
      <c r="BV153" s="352"/>
      <c r="BW153" s="352"/>
      <c r="BX153" s="352"/>
      <c r="BY153" s="352"/>
      <c r="BZ153" s="352"/>
      <c r="CA153" s="352"/>
      <c r="CB153" s="352"/>
      <c r="CC153" s="352"/>
      <c r="CD153" s="352"/>
      <c r="CE153" s="352"/>
      <c r="CF153" s="352"/>
      <c r="CG153" s="352"/>
    </row>
    <row r="154" spans="2:85">
      <c r="B154">
        <v>0.44931506849315067</v>
      </c>
      <c r="BS154" s="352"/>
      <c r="BT154" s="352"/>
      <c r="BU154" s="352"/>
      <c r="BV154" s="352"/>
      <c r="BW154" s="352"/>
      <c r="BX154" s="352"/>
      <c r="BY154" s="352"/>
      <c r="BZ154" s="352"/>
      <c r="CA154" s="352"/>
      <c r="CB154" s="352"/>
      <c r="CC154" s="352"/>
      <c r="CD154" s="352"/>
      <c r="CE154" s="352"/>
      <c r="CF154" s="352"/>
      <c r="CG154" s="352"/>
    </row>
    <row r="155" spans="2:85">
      <c r="B155">
        <v>0.45479452054794522</v>
      </c>
      <c r="BS155" s="352"/>
      <c r="BT155" s="352"/>
      <c r="BU155" s="352"/>
      <c r="BV155" s="352"/>
      <c r="BW155" s="352"/>
      <c r="BX155" s="352"/>
      <c r="BY155" s="352"/>
      <c r="BZ155" s="352"/>
      <c r="CA155" s="352"/>
      <c r="CB155" s="352"/>
      <c r="CC155" s="352"/>
      <c r="CD155" s="352"/>
      <c r="CE155" s="352"/>
      <c r="CF155" s="352"/>
      <c r="CG155" s="352"/>
    </row>
    <row r="156" spans="2:85">
      <c r="B156">
        <v>0.46027397260273972</v>
      </c>
      <c r="BS156" s="352"/>
      <c r="BT156" s="352"/>
      <c r="BU156" s="352"/>
      <c r="BV156" s="352"/>
      <c r="BW156" s="352"/>
      <c r="BX156" s="352"/>
      <c r="BY156" s="352"/>
      <c r="BZ156" s="352"/>
      <c r="CA156" s="352"/>
      <c r="CB156" s="352"/>
      <c r="CC156" s="352"/>
      <c r="CD156" s="352"/>
      <c r="CE156" s="352"/>
      <c r="CF156" s="352"/>
      <c r="CG156" s="352"/>
    </row>
    <row r="157" spans="2:85">
      <c r="B157">
        <v>0.46575342465753422</v>
      </c>
      <c r="BS157" s="352"/>
      <c r="BT157" s="352"/>
      <c r="BU157" s="352"/>
      <c r="BV157" s="352"/>
      <c r="BW157" s="352"/>
      <c r="BX157" s="352"/>
      <c r="BY157" s="352"/>
      <c r="BZ157" s="352"/>
      <c r="CA157" s="352"/>
      <c r="CB157" s="352"/>
      <c r="CC157" s="352"/>
      <c r="CD157" s="352"/>
      <c r="CE157" s="352"/>
      <c r="CF157" s="352"/>
      <c r="CG157" s="352"/>
    </row>
    <row r="158" spans="2:85">
      <c r="B158">
        <v>0.47123287671232877</v>
      </c>
      <c r="BS158" s="352"/>
      <c r="BT158" s="352"/>
      <c r="BU158" s="352"/>
      <c r="BV158" s="352"/>
      <c r="BW158" s="352"/>
      <c r="BX158" s="352"/>
      <c r="BY158" s="352"/>
      <c r="BZ158" s="352"/>
      <c r="CA158" s="352"/>
      <c r="CB158" s="352"/>
      <c r="CC158" s="352"/>
      <c r="CD158" s="352"/>
      <c r="CE158" s="352"/>
      <c r="CF158" s="352"/>
      <c r="CG158" s="352"/>
    </row>
    <row r="159" spans="2:85">
      <c r="B159">
        <v>0.47671232876712327</v>
      </c>
      <c r="BS159" s="352"/>
      <c r="BT159" s="352"/>
      <c r="BU159" s="352"/>
      <c r="BV159" s="352"/>
      <c r="BW159" s="352"/>
      <c r="BX159" s="352"/>
      <c r="BY159" s="352"/>
      <c r="BZ159" s="352"/>
      <c r="CA159" s="352"/>
      <c r="CB159" s="352"/>
      <c r="CC159" s="352"/>
      <c r="CD159" s="352"/>
      <c r="CE159" s="352"/>
      <c r="CF159" s="352"/>
      <c r="CG159" s="352"/>
    </row>
    <row r="160" spans="2:85">
      <c r="B160">
        <v>0.48219178082191783</v>
      </c>
      <c r="BS160" s="352"/>
      <c r="BT160" s="352"/>
      <c r="BU160" s="352"/>
      <c r="BV160" s="352"/>
      <c r="BW160" s="352"/>
      <c r="BX160" s="352"/>
      <c r="BY160" s="352"/>
      <c r="BZ160" s="352"/>
      <c r="CA160" s="352"/>
      <c r="CB160" s="352"/>
      <c r="CC160" s="352"/>
      <c r="CD160" s="352"/>
      <c r="CE160" s="352"/>
      <c r="CF160" s="352"/>
      <c r="CG160" s="352"/>
    </row>
    <row r="161" spans="2:85">
      <c r="B161">
        <v>0.48767123287671232</v>
      </c>
      <c r="BS161" s="352"/>
      <c r="BT161" s="352"/>
      <c r="BU161" s="352"/>
      <c r="BV161" s="352"/>
      <c r="BW161" s="352"/>
      <c r="BX161" s="352"/>
      <c r="BY161" s="352"/>
      <c r="BZ161" s="352"/>
      <c r="CA161" s="352"/>
      <c r="CB161" s="352"/>
      <c r="CC161" s="352"/>
      <c r="CD161" s="352"/>
      <c r="CE161" s="352"/>
      <c r="CF161" s="352"/>
      <c r="CG161" s="352"/>
    </row>
    <row r="162" spans="2:85">
      <c r="B162">
        <v>0.49315068493150682</v>
      </c>
      <c r="BS162" s="352"/>
      <c r="BT162" s="352"/>
      <c r="BU162" s="352"/>
      <c r="BV162" s="352"/>
      <c r="BW162" s="352"/>
      <c r="BX162" s="352"/>
      <c r="BY162" s="352"/>
      <c r="BZ162" s="352"/>
      <c r="CA162" s="352"/>
      <c r="CB162" s="352"/>
      <c r="CC162" s="352"/>
      <c r="CD162" s="352"/>
      <c r="CE162" s="352"/>
      <c r="CF162" s="352"/>
      <c r="CG162" s="352"/>
    </row>
    <row r="163" spans="2:85">
      <c r="B163">
        <v>0.49863013698630138</v>
      </c>
      <c r="BS163" s="352"/>
      <c r="BT163" s="352"/>
      <c r="BU163" s="352"/>
      <c r="BV163" s="352"/>
      <c r="BW163" s="352"/>
      <c r="BX163" s="352"/>
      <c r="BY163" s="352"/>
      <c r="BZ163" s="352"/>
      <c r="CA163" s="352"/>
      <c r="CB163" s="352"/>
      <c r="CC163" s="352"/>
      <c r="CD163" s="352"/>
      <c r="CE163" s="352"/>
      <c r="CF163" s="352"/>
      <c r="CG163" s="352"/>
    </row>
    <row r="164" spans="2:85">
      <c r="B164">
        <v>0.50410958904109593</v>
      </c>
      <c r="BS164" s="352"/>
      <c r="BT164" s="352"/>
      <c r="BU164" s="352"/>
      <c r="BV164" s="352"/>
      <c r="BW164" s="352"/>
      <c r="BX164" s="352"/>
      <c r="BY164" s="352"/>
      <c r="BZ164" s="352"/>
      <c r="CA164" s="352"/>
      <c r="CB164" s="352"/>
      <c r="CC164" s="352"/>
      <c r="CD164" s="352"/>
      <c r="CE164" s="352"/>
      <c r="CF164" s="352"/>
      <c r="CG164" s="352"/>
    </row>
    <row r="165" spans="2:85">
      <c r="B165">
        <v>0.50958904109589043</v>
      </c>
      <c r="BS165" s="352"/>
      <c r="BT165" s="352"/>
      <c r="BU165" s="352"/>
      <c r="BV165" s="352"/>
      <c r="BW165" s="352"/>
      <c r="BX165" s="352"/>
      <c r="BY165" s="352"/>
      <c r="BZ165" s="352"/>
      <c r="CA165" s="352"/>
      <c r="CB165" s="352"/>
      <c r="CC165" s="352"/>
      <c r="CD165" s="352"/>
      <c r="CE165" s="352"/>
      <c r="CF165" s="352"/>
      <c r="CG165" s="352"/>
    </row>
    <row r="166" spans="2:85">
      <c r="B166">
        <v>0.51506849315068493</v>
      </c>
    </row>
    <row r="167" spans="2:85">
      <c r="B167">
        <v>0.52054794520547942</v>
      </c>
    </row>
    <row r="168" spans="2:85">
      <c r="B168">
        <v>0.52602739726027392</v>
      </c>
    </row>
    <row r="169" spans="2:85">
      <c r="B169">
        <v>0.53150684931506853</v>
      </c>
    </row>
    <row r="170" spans="2:85">
      <c r="B170">
        <v>0.53698630136986303</v>
      </c>
    </row>
    <row r="171" spans="2:85">
      <c r="B171">
        <v>0.54246575342465753</v>
      </c>
    </row>
    <row r="172" spans="2:85">
      <c r="B172">
        <v>0.54794520547945202</v>
      </c>
    </row>
    <row r="173" spans="2:85">
      <c r="B173">
        <v>0.55342465753424652</v>
      </c>
    </row>
    <row r="174" spans="2:85">
      <c r="B174">
        <v>0.55890410958904113</v>
      </c>
    </row>
    <row r="175" spans="2:85">
      <c r="B175">
        <v>0.56438356164383563</v>
      </c>
    </row>
    <row r="176" spans="2:85">
      <c r="B176">
        <v>0.56986301369863013</v>
      </c>
    </row>
    <row r="177" spans="2:2">
      <c r="B177">
        <v>0.57534246575342463</v>
      </c>
    </row>
    <row r="178" spans="2:2">
      <c r="B178">
        <v>0.58082191780821912</v>
      </c>
    </row>
    <row r="179" spans="2:2">
      <c r="B179">
        <v>0.58630136986301373</v>
      </c>
    </row>
    <row r="180" spans="2:2">
      <c r="B180">
        <v>0.59178082191780823</v>
      </c>
    </row>
    <row r="181" spans="2:2">
      <c r="B181">
        <v>0.59726027397260273</v>
      </c>
    </row>
    <row r="182" spans="2:2">
      <c r="B182">
        <v>0.60273972602739723</v>
      </c>
    </row>
    <row r="183" spans="2:2">
      <c r="B183">
        <v>0.60821917808219184</v>
      </c>
    </row>
    <row r="184" spans="2:2">
      <c r="B184">
        <v>0.61369863013698633</v>
      </c>
    </row>
    <row r="185" spans="2:2">
      <c r="B185">
        <v>0.61917808219178083</v>
      </c>
    </row>
    <row r="186" spans="2:2">
      <c r="B186">
        <v>0.62465753424657533</v>
      </c>
    </row>
    <row r="187" spans="2:2">
      <c r="B187">
        <v>0.63013698630136983</v>
      </c>
    </row>
    <row r="188" spans="2:2">
      <c r="B188">
        <v>0.63561643835616444</v>
      </c>
    </row>
    <row r="189" spans="2:2">
      <c r="B189">
        <v>0.64109589041095894</v>
      </c>
    </row>
    <row r="190" spans="2:2">
      <c r="B190">
        <v>0.64657534246575343</v>
      </c>
    </row>
    <row r="191" spans="2:2">
      <c r="B191">
        <v>0.65205479452054793</v>
      </c>
    </row>
    <row r="192" spans="2:2">
      <c r="B192">
        <v>0.65753424657534243</v>
      </c>
    </row>
    <row r="193" spans="2:2">
      <c r="B193">
        <v>0.66301369863013704</v>
      </c>
    </row>
    <row r="194" spans="2:2">
      <c r="B194">
        <v>0.66849315068493154</v>
      </c>
    </row>
    <row r="195" spans="2:2">
      <c r="B195">
        <v>0.67397260273972603</v>
      </c>
    </row>
    <row r="196" spans="2:2">
      <c r="B196">
        <v>0.67945205479452053</v>
      </c>
    </row>
    <row r="197" spans="2:2">
      <c r="B197">
        <v>0.68493150684931503</v>
      </c>
    </row>
    <row r="198" spans="2:2">
      <c r="B198">
        <v>0.69041095890410964</v>
      </c>
    </row>
    <row r="199" spans="2:2">
      <c r="B199">
        <v>0.69589041095890414</v>
      </c>
    </row>
    <row r="200" spans="2:2">
      <c r="B200">
        <v>0.70136986301369864</v>
      </c>
    </row>
    <row r="201" spans="2:2">
      <c r="B201">
        <v>0.70684931506849313</v>
      </c>
    </row>
    <row r="202" spans="2:2">
      <c r="B202">
        <v>0.71232876712328763</v>
      </c>
    </row>
    <row r="203" spans="2:2">
      <c r="B203">
        <v>0.71780821917808224</v>
      </c>
    </row>
    <row r="204" spans="2:2">
      <c r="B204">
        <v>0.72328767123287674</v>
      </c>
    </row>
    <row r="205" spans="2:2">
      <c r="B205">
        <v>0.72876712328767124</v>
      </c>
    </row>
    <row r="206" spans="2:2">
      <c r="B206">
        <v>0.73424657534246573</v>
      </c>
    </row>
    <row r="207" spans="2:2">
      <c r="B207">
        <v>0.73972602739726023</v>
      </c>
    </row>
    <row r="208" spans="2:2">
      <c r="B208">
        <v>0.74520547945205484</v>
      </c>
    </row>
    <row r="209" spans="2:2">
      <c r="B209">
        <v>0.75068493150684934</v>
      </c>
    </row>
    <row r="210" spans="2:2">
      <c r="B210">
        <v>0.75616438356164384</v>
      </c>
    </row>
    <row r="211" spans="2:2">
      <c r="B211">
        <v>0.76164383561643834</v>
      </c>
    </row>
    <row r="212" spans="2:2">
      <c r="B212">
        <v>0.76712328767123283</v>
      </c>
    </row>
    <row r="213" spans="2:2">
      <c r="B213">
        <v>0.77260273972602744</v>
      </c>
    </row>
    <row r="214" spans="2:2">
      <c r="B214">
        <v>0.77808219178082194</v>
      </c>
    </row>
    <row r="215" spans="2:2">
      <c r="B215">
        <v>0.78356164383561644</v>
      </c>
    </row>
    <row r="216" spans="2:2">
      <c r="B216">
        <v>0.78904109589041094</v>
      </c>
    </row>
    <row r="217" spans="2:2">
      <c r="B217">
        <v>0.79452054794520544</v>
      </c>
    </row>
    <row r="218" spans="2:2">
      <c r="B218">
        <v>0.8</v>
      </c>
    </row>
    <row r="219" spans="2:2">
      <c r="B219">
        <v>0.80547945205479454</v>
      </c>
    </row>
    <row r="220" spans="2:2">
      <c r="B220">
        <v>0.81095890410958904</v>
      </c>
    </row>
    <row r="221" spans="2:2">
      <c r="B221">
        <v>0.81643835616438354</v>
      </c>
    </row>
    <row r="222" spans="2:2">
      <c r="B222">
        <v>0.82191780821917804</v>
      </c>
    </row>
    <row r="223" spans="2:2">
      <c r="B223">
        <v>0.82739726027397265</v>
      </c>
    </row>
    <row r="224" spans="2:2">
      <c r="B224">
        <v>0.83287671232876714</v>
      </c>
    </row>
    <row r="225" spans="2:2">
      <c r="B225">
        <v>0.83835616438356164</v>
      </c>
    </row>
    <row r="226" spans="2:2">
      <c r="B226">
        <v>0.84383561643835614</v>
      </c>
    </row>
    <row r="227" spans="2:2">
      <c r="B227">
        <v>0.84931506849315064</v>
      </c>
    </row>
    <row r="228" spans="2:2">
      <c r="B228">
        <v>0.85479452054794525</v>
      </c>
    </row>
    <row r="229" spans="2:2">
      <c r="B229">
        <v>0.86027397260273974</v>
      </c>
    </row>
    <row r="230" spans="2:2">
      <c r="B230">
        <v>0.86575342465753424</v>
      </c>
    </row>
    <row r="231" spans="2:2">
      <c r="B231">
        <v>0.87123287671232874</v>
      </c>
    </row>
    <row r="232" spans="2:2">
      <c r="B232">
        <v>0.87671232876712324</v>
      </c>
    </row>
    <row r="233" spans="2:2">
      <c r="B233">
        <v>0.88219178082191785</v>
      </c>
    </row>
    <row r="234" spans="2:2">
      <c r="B234">
        <v>0.88767123287671235</v>
      </c>
    </row>
    <row r="235" spans="2:2">
      <c r="B235">
        <v>0.89315068493150684</v>
      </c>
    </row>
    <row r="236" spans="2:2">
      <c r="B236">
        <v>0.89863013698630134</v>
      </c>
    </row>
    <row r="237" spans="2:2">
      <c r="B237">
        <v>0.90410958904109584</v>
      </c>
    </row>
    <row r="238" spans="2:2">
      <c r="B238">
        <v>0.90958904109589045</v>
      </c>
    </row>
    <row r="239" spans="2:2">
      <c r="B239">
        <v>0.91506849315068495</v>
      </c>
    </row>
    <row r="240" spans="2:2">
      <c r="B240">
        <v>0.92054794520547945</v>
      </c>
    </row>
    <row r="241" spans="2:2">
      <c r="B241">
        <v>0.92602739726027394</v>
      </c>
    </row>
    <row r="242" spans="2:2">
      <c r="B242">
        <v>0.93150684931506844</v>
      </c>
    </row>
    <row r="243" spans="2:2">
      <c r="B243">
        <v>0.93698630136986305</v>
      </c>
    </row>
    <row r="244" spans="2:2">
      <c r="B244">
        <v>0.94246575342465755</v>
      </c>
    </row>
    <row r="245" spans="2:2">
      <c r="B245">
        <v>0.94794520547945205</v>
      </c>
    </row>
    <row r="246" spans="2:2">
      <c r="B246">
        <v>0.95342465753424654</v>
      </c>
    </row>
    <row r="247" spans="2:2">
      <c r="B247">
        <v>0.95890410958904104</v>
      </c>
    </row>
    <row r="248" spans="2:2">
      <c r="B248">
        <v>0.96438356164383565</v>
      </c>
    </row>
    <row r="249" spans="2:2">
      <c r="B249">
        <v>0.96986301369863015</v>
      </c>
    </row>
    <row r="250" spans="2:2">
      <c r="B250">
        <v>0.97534246575342465</v>
      </c>
    </row>
    <row r="251" spans="2:2">
      <c r="B251">
        <v>0.98082191780821915</v>
      </c>
    </row>
    <row r="252" spans="2:2">
      <c r="B252">
        <v>0.98630136986301364</v>
      </c>
    </row>
    <row r="253" spans="2:2">
      <c r="B253">
        <v>0.99178082191780825</v>
      </c>
    </row>
    <row r="254" spans="2:2">
      <c r="B254">
        <v>0.99726027397260275</v>
      </c>
    </row>
    <row r="255" spans="2:2">
      <c r="B255">
        <v>1.0027397260273974</v>
      </c>
    </row>
    <row r="256" spans="2:2">
      <c r="B256">
        <v>1.0082191780821919</v>
      </c>
    </row>
    <row r="257" spans="2:2">
      <c r="B257">
        <v>1.0136986301369864</v>
      </c>
    </row>
    <row r="258" spans="2:2">
      <c r="B258">
        <v>1.0191780821917809</v>
      </c>
    </row>
    <row r="259" spans="2:2">
      <c r="B259">
        <v>1.0246575342465754</v>
      </c>
    </row>
    <row r="260" spans="2:2">
      <c r="B260">
        <v>1.0301369863013699</v>
      </c>
    </row>
    <row r="261" spans="2:2">
      <c r="B261">
        <v>1.0356164383561643</v>
      </c>
    </row>
    <row r="262" spans="2:2">
      <c r="B262">
        <v>1.0410958904109588</v>
      </c>
    </row>
    <row r="263" spans="2:2">
      <c r="B263">
        <v>1.0465753424657533</v>
      </c>
    </row>
    <row r="264" spans="2:2">
      <c r="B264">
        <v>1.0520547945205478</v>
      </c>
    </row>
    <row r="265" spans="2:2">
      <c r="B265">
        <v>1.0575342465753426</v>
      </c>
    </row>
    <row r="266" spans="2:2">
      <c r="B266">
        <v>1.0630136986301371</v>
      </c>
    </row>
    <row r="267" spans="2:2">
      <c r="B267">
        <v>1.0684931506849316</v>
      </c>
    </row>
    <row r="268" spans="2:2">
      <c r="B268">
        <v>1.0739726027397261</v>
      </c>
    </row>
    <row r="269" spans="2:2">
      <c r="B269">
        <v>1.0794520547945206</v>
      </c>
    </row>
    <row r="270" spans="2:2">
      <c r="B270">
        <v>1.0849315068493151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  <row r="792" spans="2:2">
      <c r="B792" t="e">
        <v>#N/A</v>
      </c>
    </row>
    <row r="793" spans="2:2">
      <c r="B793" t="e">
        <v>#N/A</v>
      </c>
    </row>
    <row r="794" spans="2:2">
      <c r="B794" t="e">
        <v>#N/A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Sheet1!$A$1:$A$2</xm:f>
          </x14:formula1>
          <xm:sqref>C55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F8" sqref="F8"/>
    </sheetView>
  </sheetViews>
  <sheetFormatPr defaultRowHeight="14.4"/>
  <cols>
    <col min="1" max="1" width="10" style="195" bestFit="1" customWidth="1"/>
    <col min="2" max="2" width="7.5546875" style="195" bestFit="1" customWidth="1"/>
    <col min="3" max="256" width="8.88671875" style="195"/>
    <col min="257" max="257" width="10" style="195" bestFit="1" customWidth="1"/>
    <col min="258" max="258" width="21.88671875" style="195" bestFit="1" customWidth="1"/>
    <col min="259" max="512" width="8.88671875" style="195"/>
    <col min="513" max="513" width="10" style="195" bestFit="1" customWidth="1"/>
    <col min="514" max="514" width="21.88671875" style="195" bestFit="1" customWidth="1"/>
    <col min="515" max="768" width="8.88671875" style="195"/>
    <col min="769" max="769" width="10" style="195" bestFit="1" customWidth="1"/>
    <col min="770" max="770" width="21.88671875" style="195" bestFit="1" customWidth="1"/>
    <col min="771" max="1024" width="8.88671875" style="195"/>
    <col min="1025" max="1025" width="10" style="195" bestFit="1" customWidth="1"/>
    <col min="1026" max="1026" width="21.88671875" style="195" bestFit="1" customWidth="1"/>
    <col min="1027" max="1280" width="8.88671875" style="195"/>
    <col min="1281" max="1281" width="10" style="195" bestFit="1" customWidth="1"/>
    <col min="1282" max="1282" width="21.88671875" style="195" bestFit="1" customWidth="1"/>
    <col min="1283" max="1536" width="8.88671875" style="195"/>
    <col min="1537" max="1537" width="10" style="195" bestFit="1" customWidth="1"/>
    <col min="1538" max="1538" width="21.88671875" style="195" bestFit="1" customWidth="1"/>
    <col min="1539" max="1792" width="8.88671875" style="195"/>
    <col min="1793" max="1793" width="10" style="195" bestFit="1" customWidth="1"/>
    <col min="1794" max="1794" width="21.88671875" style="195" bestFit="1" customWidth="1"/>
    <col min="1795" max="2048" width="8.88671875" style="195"/>
    <col min="2049" max="2049" width="10" style="195" bestFit="1" customWidth="1"/>
    <col min="2050" max="2050" width="21.88671875" style="195" bestFit="1" customWidth="1"/>
    <col min="2051" max="2304" width="8.88671875" style="195"/>
    <col min="2305" max="2305" width="10" style="195" bestFit="1" customWidth="1"/>
    <col min="2306" max="2306" width="21.88671875" style="195" bestFit="1" customWidth="1"/>
    <col min="2307" max="2560" width="8.88671875" style="195"/>
    <col min="2561" max="2561" width="10" style="195" bestFit="1" customWidth="1"/>
    <col min="2562" max="2562" width="21.88671875" style="195" bestFit="1" customWidth="1"/>
    <col min="2563" max="2816" width="8.88671875" style="195"/>
    <col min="2817" max="2817" width="10" style="195" bestFit="1" customWidth="1"/>
    <col min="2818" max="2818" width="21.88671875" style="195" bestFit="1" customWidth="1"/>
    <col min="2819" max="3072" width="8.88671875" style="195"/>
    <col min="3073" max="3073" width="10" style="195" bestFit="1" customWidth="1"/>
    <col min="3074" max="3074" width="21.88671875" style="195" bestFit="1" customWidth="1"/>
    <col min="3075" max="3328" width="8.88671875" style="195"/>
    <col min="3329" max="3329" width="10" style="195" bestFit="1" customWidth="1"/>
    <col min="3330" max="3330" width="21.88671875" style="195" bestFit="1" customWidth="1"/>
    <col min="3331" max="3584" width="8.88671875" style="195"/>
    <col min="3585" max="3585" width="10" style="195" bestFit="1" customWidth="1"/>
    <col min="3586" max="3586" width="21.88671875" style="195" bestFit="1" customWidth="1"/>
    <col min="3587" max="3840" width="8.88671875" style="195"/>
    <col min="3841" max="3841" width="10" style="195" bestFit="1" customWidth="1"/>
    <col min="3842" max="3842" width="21.88671875" style="195" bestFit="1" customWidth="1"/>
    <col min="3843" max="4096" width="8.88671875" style="195"/>
    <col min="4097" max="4097" width="10" style="195" bestFit="1" customWidth="1"/>
    <col min="4098" max="4098" width="21.88671875" style="195" bestFit="1" customWidth="1"/>
    <col min="4099" max="4352" width="8.88671875" style="195"/>
    <col min="4353" max="4353" width="10" style="195" bestFit="1" customWidth="1"/>
    <col min="4354" max="4354" width="21.88671875" style="195" bestFit="1" customWidth="1"/>
    <col min="4355" max="4608" width="8.88671875" style="195"/>
    <col min="4609" max="4609" width="10" style="195" bestFit="1" customWidth="1"/>
    <col min="4610" max="4610" width="21.88671875" style="195" bestFit="1" customWidth="1"/>
    <col min="4611" max="4864" width="8.88671875" style="195"/>
    <col min="4865" max="4865" width="10" style="195" bestFit="1" customWidth="1"/>
    <col min="4866" max="4866" width="21.88671875" style="195" bestFit="1" customWidth="1"/>
    <col min="4867" max="5120" width="8.88671875" style="195"/>
    <col min="5121" max="5121" width="10" style="195" bestFit="1" customWidth="1"/>
    <col min="5122" max="5122" width="21.88671875" style="195" bestFit="1" customWidth="1"/>
    <col min="5123" max="5376" width="8.88671875" style="195"/>
    <col min="5377" max="5377" width="10" style="195" bestFit="1" customWidth="1"/>
    <col min="5378" max="5378" width="21.88671875" style="195" bestFit="1" customWidth="1"/>
    <col min="5379" max="5632" width="8.88671875" style="195"/>
    <col min="5633" max="5633" width="10" style="195" bestFit="1" customWidth="1"/>
    <col min="5634" max="5634" width="21.88671875" style="195" bestFit="1" customWidth="1"/>
    <col min="5635" max="5888" width="8.88671875" style="195"/>
    <col min="5889" max="5889" width="10" style="195" bestFit="1" customWidth="1"/>
    <col min="5890" max="5890" width="21.88671875" style="195" bestFit="1" customWidth="1"/>
    <col min="5891" max="6144" width="8.88671875" style="195"/>
    <col min="6145" max="6145" width="10" style="195" bestFit="1" customWidth="1"/>
    <col min="6146" max="6146" width="21.88671875" style="195" bestFit="1" customWidth="1"/>
    <col min="6147" max="6400" width="8.88671875" style="195"/>
    <col min="6401" max="6401" width="10" style="195" bestFit="1" customWidth="1"/>
    <col min="6402" max="6402" width="21.88671875" style="195" bestFit="1" customWidth="1"/>
    <col min="6403" max="6656" width="8.88671875" style="195"/>
    <col min="6657" max="6657" width="10" style="195" bestFit="1" customWidth="1"/>
    <col min="6658" max="6658" width="21.88671875" style="195" bestFit="1" customWidth="1"/>
    <col min="6659" max="6912" width="8.88671875" style="195"/>
    <col min="6913" max="6913" width="10" style="195" bestFit="1" customWidth="1"/>
    <col min="6914" max="6914" width="21.88671875" style="195" bestFit="1" customWidth="1"/>
    <col min="6915" max="7168" width="8.88671875" style="195"/>
    <col min="7169" max="7169" width="10" style="195" bestFit="1" customWidth="1"/>
    <col min="7170" max="7170" width="21.88671875" style="195" bestFit="1" customWidth="1"/>
    <col min="7171" max="7424" width="8.88671875" style="195"/>
    <col min="7425" max="7425" width="10" style="195" bestFit="1" customWidth="1"/>
    <col min="7426" max="7426" width="21.88671875" style="195" bestFit="1" customWidth="1"/>
    <col min="7427" max="7680" width="8.88671875" style="195"/>
    <col min="7681" max="7681" width="10" style="195" bestFit="1" customWidth="1"/>
    <col min="7682" max="7682" width="21.88671875" style="195" bestFit="1" customWidth="1"/>
    <col min="7683" max="7936" width="8.88671875" style="195"/>
    <col min="7937" max="7937" width="10" style="195" bestFit="1" customWidth="1"/>
    <col min="7938" max="7938" width="21.88671875" style="195" bestFit="1" customWidth="1"/>
    <col min="7939" max="8192" width="8.88671875" style="195"/>
    <col min="8193" max="8193" width="10" style="195" bestFit="1" customWidth="1"/>
    <col min="8194" max="8194" width="21.88671875" style="195" bestFit="1" customWidth="1"/>
    <col min="8195" max="8448" width="8.88671875" style="195"/>
    <col min="8449" max="8449" width="10" style="195" bestFit="1" customWidth="1"/>
    <col min="8450" max="8450" width="21.88671875" style="195" bestFit="1" customWidth="1"/>
    <col min="8451" max="8704" width="8.88671875" style="195"/>
    <col min="8705" max="8705" width="10" style="195" bestFit="1" customWidth="1"/>
    <col min="8706" max="8706" width="21.88671875" style="195" bestFit="1" customWidth="1"/>
    <col min="8707" max="8960" width="8.88671875" style="195"/>
    <col min="8961" max="8961" width="10" style="195" bestFit="1" customWidth="1"/>
    <col min="8962" max="8962" width="21.88671875" style="195" bestFit="1" customWidth="1"/>
    <col min="8963" max="9216" width="8.88671875" style="195"/>
    <col min="9217" max="9217" width="10" style="195" bestFit="1" customWidth="1"/>
    <col min="9218" max="9218" width="21.88671875" style="195" bestFit="1" customWidth="1"/>
    <col min="9219" max="9472" width="8.88671875" style="195"/>
    <col min="9473" max="9473" width="10" style="195" bestFit="1" customWidth="1"/>
    <col min="9474" max="9474" width="21.88671875" style="195" bestFit="1" customWidth="1"/>
    <col min="9475" max="9728" width="8.88671875" style="195"/>
    <col min="9729" max="9729" width="10" style="195" bestFit="1" customWidth="1"/>
    <col min="9730" max="9730" width="21.88671875" style="195" bestFit="1" customWidth="1"/>
    <col min="9731" max="9984" width="8.88671875" style="195"/>
    <col min="9985" max="9985" width="10" style="195" bestFit="1" customWidth="1"/>
    <col min="9986" max="9986" width="21.88671875" style="195" bestFit="1" customWidth="1"/>
    <col min="9987" max="10240" width="8.88671875" style="195"/>
    <col min="10241" max="10241" width="10" style="195" bestFit="1" customWidth="1"/>
    <col min="10242" max="10242" width="21.88671875" style="195" bestFit="1" customWidth="1"/>
    <col min="10243" max="10496" width="8.88671875" style="195"/>
    <col min="10497" max="10497" width="10" style="195" bestFit="1" customWidth="1"/>
    <col min="10498" max="10498" width="21.88671875" style="195" bestFit="1" customWidth="1"/>
    <col min="10499" max="10752" width="8.88671875" style="195"/>
    <col min="10753" max="10753" width="10" style="195" bestFit="1" customWidth="1"/>
    <col min="10754" max="10754" width="21.88671875" style="195" bestFit="1" customWidth="1"/>
    <col min="10755" max="11008" width="8.88671875" style="195"/>
    <col min="11009" max="11009" width="10" style="195" bestFit="1" customWidth="1"/>
    <col min="11010" max="11010" width="21.88671875" style="195" bestFit="1" customWidth="1"/>
    <col min="11011" max="11264" width="8.88671875" style="195"/>
    <col min="11265" max="11265" width="10" style="195" bestFit="1" customWidth="1"/>
    <col min="11266" max="11266" width="21.88671875" style="195" bestFit="1" customWidth="1"/>
    <col min="11267" max="11520" width="8.88671875" style="195"/>
    <col min="11521" max="11521" width="10" style="195" bestFit="1" customWidth="1"/>
    <col min="11522" max="11522" width="21.88671875" style="195" bestFit="1" customWidth="1"/>
    <col min="11523" max="11776" width="8.88671875" style="195"/>
    <col min="11777" max="11777" width="10" style="195" bestFit="1" customWidth="1"/>
    <col min="11778" max="11778" width="21.88671875" style="195" bestFit="1" customWidth="1"/>
    <col min="11779" max="12032" width="8.88671875" style="195"/>
    <col min="12033" max="12033" width="10" style="195" bestFit="1" customWidth="1"/>
    <col min="12034" max="12034" width="21.88671875" style="195" bestFit="1" customWidth="1"/>
    <col min="12035" max="12288" width="8.88671875" style="195"/>
    <col min="12289" max="12289" width="10" style="195" bestFit="1" customWidth="1"/>
    <col min="12290" max="12290" width="21.88671875" style="195" bestFit="1" customWidth="1"/>
    <col min="12291" max="12544" width="8.88671875" style="195"/>
    <col min="12545" max="12545" width="10" style="195" bestFit="1" customWidth="1"/>
    <col min="12546" max="12546" width="21.88671875" style="195" bestFit="1" customWidth="1"/>
    <col min="12547" max="12800" width="8.88671875" style="195"/>
    <col min="12801" max="12801" width="10" style="195" bestFit="1" customWidth="1"/>
    <col min="12802" max="12802" width="21.88671875" style="195" bestFit="1" customWidth="1"/>
    <col min="12803" max="13056" width="8.88671875" style="195"/>
    <col min="13057" max="13057" width="10" style="195" bestFit="1" customWidth="1"/>
    <col min="13058" max="13058" width="21.88671875" style="195" bestFit="1" customWidth="1"/>
    <col min="13059" max="13312" width="8.88671875" style="195"/>
    <col min="13313" max="13313" width="10" style="195" bestFit="1" customWidth="1"/>
    <col min="13314" max="13314" width="21.88671875" style="195" bestFit="1" customWidth="1"/>
    <col min="13315" max="13568" width="8.88671875" style="195"/>
    <col min="13569" max="13569" width="10" style="195" bestFit="1" customWidth="1"/>
    <col min="13570" max="13570" width="21.88671875" style="195" bestFit="1" customWidth="1"/>
    <col min="13571" max="13824" width="8.88671875" style="195"/>
    <col min="13825" max="13825" width="10" style="195" bestFit="1" customWidth="1"/>
    <col min="13826" max="13826" width="21.88671875" style="195" bestFit="1" customWidth="1"/>
    <col min="13827" max="14080" width="8.88671875" style="195"/>
    <col min="14081" max="14081" width="10" style="195" bestFit="1" customWidth="1"/>
    <col min="14082" max="14082" width="21.88671875" style="195" bestFit="1" customWidth="1"/>
    <col min="14083" max="14336" width="8.88671875" style="195"/>
    <col min="14337" max="14337" width="10" style="195" bestFit="1" customWidth="1"/>
    <col min="14338" max="14338" width="21.88671875" style="195" bestFit="1" customWidth="1"/>
    <col min="14339" max="14592" width="8.88671875" style="195"/>
    <col min="14593" max="14593" width="10" style="195" bestFit="1" customWidth="1"/>
    <col min="14594" max="14594" width="21.88671875" style="195" bestFit="1" customWidth="1"/>
    <col min="14595" max="14848" width="8.88671875" style="195"/>
    <col min="14849" max="14849" width="10" style="195" bestFit="1" customWidth="1"/>
    <col min="14850" max="14850" width="21.88671875" style="195" bestFit="1" customWidth="1"/>
    <col min="14851" max="15104" width="8.88671875" style="195"/>
    <col min="15105" max="15105" width="10" style="195" bestFit="1" customWidth="1"/>
    <col min="15106" max="15106" width="21.88671875" style="195" bestFit="1" customWidth="1"/>
    <col min="15107" max="15360" width="8.88671875" style="195"/>
    <col min="15361" max="15361" width="10" style="195" bestFit="1" customWidth="1"/>
    <col min="15362" max="15362" width="21.88671875" style="195" bestFit="1" customWidth="1"/>
    <col min="15363" max="15616" width="8.88671875" style="195"/>
    <col min="15617" max="15617" width="10" style="195" bestFit="1" customWidth="1"/>
    <col min="15618" max="15618" width="21.88671875" style="195" bestFit="1" customWidth="1"/>
    <col min="15619" max="15872" width="8.88671875" style="195"/>
    <col min="15873" max="15873" width="10" style="195" bestFit="1" customWidth="1"/>
    <col min="15874" max="15874" width="21.88671875" style="195" bestFit="1" customWidth="1"/>
    <col min="15875" max="16128" width="8.88671875" style="195"/>
    <col min="16129" max="16129" width="10" style="195" bestFit="1" customWidth="1"/>
    <col min="16130" max="16130" width="21.88671875" style="195" bestFit="1" customWidth="1"/>
    <col min="16131" max="16384" width="8.88671875" style="195"/>
  </cols>
  <sheetData>
    <row r="1" spans="1:32">
      <c r="A1" s="194" t="s">
        <v>129</v>
      </c>
      <c r="B1" s="194" t="s">
        <v>130</v>
      </c>
      <c r="E1" s="194">
        <f t="array" ref="E1:Q1" ca="1">Vanillas!P4:Z4</f>
        <v>0.82807041876881904</v>
      </c>
      <c r="F1" s="194">
        <f ca="1"/>
        <v>0.87686562692488823</v>
      </c>
      <c r="G1" s="194">
        <f ca="1"/>
        <v>0.90861888704936067</v>
      </c>
      <c r="H1" s="194">
        <f ca="1"/>
        <v>0.94519718900243144</v>
      </c>
      <c r="I1" s="194">
        <f ca="1"/>
        <v>0.97142670869024694</v>
      </c>
      <c r="J1" s="194">
        <f ca="1"/>
        <v>1</v>
      </c>
      <c r="K1" s="194">
        <f ca="1"/>
        <v>1.0351656032805781</v>
      </c>
      <c r="L1" s="194">
        <f ca="1"/>
        <v>1.0599924663197497</v>
      </c>
      <c r="M1" s="194">
        <f ca="1"/>
        <v>1.09298105905855</v>
      </c>
      <c r="N1" s="194">
        <f ca="1"/>
        <v>1.1191219257451632</v>
      </c>
      <c r="O1" s="194">
        <f ca="1"/>
        <v>1.1630099270357892</v>
      </c>
      <c r="P1" s="194" t="e">
        <v>#N/A</v>
      </c>
      <c r="Q1" s="194" t="e">
        <v>#N/A</v>
      </c>
      <c r="T1" s="194">
        <v>0.92570347666154618</v>
      </c>
      <c r="U1" s="194">
        <v>0.94485470244839209</v>
      </c>
      <c r="V1" s="194">
        <v>0.95722426352554535</v>
      </c>
      <c r="W1" s="194">
        <v>0.97342355466376962</v>
      </c>
      <c r="X1" s="194">
        <v>0.98559825780144861</v>
      </c>
      <c r="Y1" s="194">
        <v>1</v>
      </c>
      <c r="Z1" s="194">
        <v>1.0156751018216339</v>
      </c>
      <c r="AA1" s="194">
        <v>1.0274236390747691</v>
      </c>
      <c r="AB1" s="194">
        <v>1.0430652283709834</v>
      </c>
      <c r="AC1" s="194">
        <v>1.0550763709786988</v>
      </c>
      <c r="AD1" s="194">
        <v>1.0738834255435867</v>
      </c>
      <c r="AE1" s="194"/>
      <c r="AF1" s="194"/>
    </row>
    <row r="2" spans="1:32">
      <c r="A2" s="196" t="s">
        <v>79</v>
      </c>
      <c r="B2" s="197">
        <v>1</v>
      </c>
      <c r="D2" s="194">
        <f t="array" ref="D2:D22" ca="1">TRANSPOSE(Vanillas!P4:Z4)</f>
        <v>0.82807041876881904</v>
      </c>
      <c r="E2" s="198" t="e">
        <f t="array" ref="E2:O12">_xll.qlCTSgetCalibratedFXCorrFromGrid(VanillasCross!D27,B2,D2:D12,E1:O1)</f>
        <v>#VALUE!</v>
      </c>
      <c r="F2" s="199" t="e">
        <v>#VALUE!</v>
      </c>
      <c r="G2" s="199" t="e">
        <v>#VALUE!</v>
      </c>
      <c r="H2" s="199" t="e">
        <v>#VALUE!</v>
      </c>
      <c r="I2" s="199" t="e">
        <v>#VALUE!</v>
      </c>
      <c r="J2" s="199" t="e">
        <v>#VALUE!</v>
      </c>
      <c r="K2" s="199" t="e">
        <v>#VALUE!</v>
      </c>
      <c r="L2" s="199" t="e">
        <v>#VALUE!</v>
      </c>
      <c r="M2" s="199" t="e">
        <v>#VALUE!</v>
      </c>
      <c r="N2" s="199" t="e">
        <v>#VALUE!</v>
      </c>
      <c r="O2" s="199" t="e">
        <v>#VALUE!</v>
      </c>
      <c r="P2" s="200"/>
      <c r="Q2" s="201"/>
      <c r="S2" s="194">
        <v>0.92570347666154618</v>
      </c>
      <c r="T2" s="198">
        <v>0.62266747649116172</v>
      </c>
      <c r="U2" s="199">
        <v>0.61843606206541102</v>
      </c>
      <c r="V2" s="199">
        <v>0.59189545266456234</v>
      </c>
      <c r="W2" s="199">
        <v>0.53520966128324243</v>
      </c>
      <c r="X2" s="199">
        <v>0.48706179650249914</v>
      </c>
      <c r="Y2" s="199">
        <v>0.43067982691604634</v>
      </c>
      <c r="Z2" s="199">
        <v>0.38525569929580095</v>
      </c>
      <c r="AA2" s="199">
        <v>0.37966376751048359</v>
      </c>
      <c r="AB2" s="199">
        <v>0.3722682515897151</v>
      </c>
      <c r="AC2" s="199">
        <v>0.36662681573032396</v>
      </c>
      <c r="AD2" s="199">
        <v>0.35785756998764451</v>
      </c>
      <c r="AE2" s="200"/>
      <c r="AF2" s="201"/>
    </row>
    <row r="3" spans="1:32">
      <c r="A3" s="202" t="s">
        <v>131</v>
      </c>
      <c r="B3" s="203" t="s">
        <v>132</v>
      </c>
      <c r="D3" s="194">
        <f ca="1"/>
        <v>0.87686562692488823</v>
      </c>
      <c r="E3" s="204" t="e">
        <v>#VALUE!</v>
      </c>
      <c r="F3" s="205" t="e">
        <v>#VALUE!</v>
      </c>
      <c r="G3" s="205" t="e">
        <v>#VALUE!</v>
      </c>
      <c r="H3" s="205" t="e">
        <v>#VALUE!</v>
      </c>
      <c r="I3" s="205" t="e">
        <v>#VALUE!</v>
      </c>
      <c r="J3" s="205" t="e">
        <v>#VALUE!</v>
      </c>
      <c r="K3" s="205" t="e">
        <v>#VALUE!</v>
      </c>
      <c r="L3" s="205" t="e">
        <v>#VALUE!</v>
      </c>
      <c r="M3" s="205" t="e">
        <v>#VALUE!</v>
      </c>
      <c r="N3" s="205" t="e">
        <v>#VALUE!</v>
      </c>
      <c r="O3" s="205" t="e">
        <v>#VALUE!</v>
      </c>
      <c r="P3" s="206"/>
      <c r="Q3" s="207"/>
      <c r="S3" s="194">
        <v>0.94485470244839209</v>
      </c>
      <c r="T3" s="204">
        <v>0.56336129659612633</v>
      </c>
      <c r="U3" s="205">
        <v>0.6035162507043158</v>
      </c>
      <c r="V3" s="205">
        <v>0.60565581807171109</v>
      </c>
      <c r="W3" s="205">
        <v>0.58315662524333656</v>
      </c>
      <c r="X3" s="205">
        <v>0.54469630137997649</v>
      </c>
      <c r="Y3" s="205">
        <v>0.49124313272751097</v>
      </c>
      <c r="Z3" s="205">
        <v>0.4276975566482123</v>
      </c>
      <c r="AA3" s="205">
        <v>0.39066717539778884</v>
      </c>
      <c r="AB3" s="205">
        <v>0.36215577816944344</v>
      </c>
      <c r="AC3" s="205">
        <v>0.35645628520633421</v>
      </c>
      <c r="AD3" s="205">
        <v>0.34759679346559635</v>
      </c>
      <c r="AE3" s="206"/>
      <c r="AF3" s="207"/>
    </row>
    <row r="4" spans="1:32">
      <c r="A4" s="208" t="s">
        <v>133</v>
      </c>
      <c r="B4" s="209" t="s">
        <v>132</v>
      </c>
      <c r="D4" s="194">
        <f ca="1"/>
        <v>0.90861888704936067</v>
      </c>
      <c r="E4" s="204" t="e">
        <v>#VALUE!</v>
      </c>
      <c r="F4" s="205" t="e">
        <v>#VALUE!</v>
      </c>
      <c r="G4" s="205" t="e">
        <v>#VALUE!</v>
      </c>
      <c r="H4" s="205" t="e">
        <v>#VALUE!</v>
      </c>
      <c r="I4" s="205" t="e">
        <v>#VALUE!</v>
      </c>
      <c r="J4" s="205" t="e">
        <v>#VALUE!</v>
      </c>
      <c r="K4" s="205" t="e">
        <v>#VALUE!</v>
      </c>
      <c r="L4" s="205" t="e">
        <v>#VALUE!</v>
      </c>
      <c r="M4" s="205" t="e">
        <v>#VALUE!</v>
      </c>
      <c r="N4" s="205" t="e">
        <v>#VALUE!</v>
      </c>
      <c r="O4" s="205" t="e">
        <v>#VALUE!</v>
      </c>
      <c r="P4" s="206"/>
      <c r="Q4" s="207"/>
      <c r="S4" s="194">
        <v>0.95722426352554535</v>
      </c>
      <c r="T4" s="204">
        <v>0.51163608882164624</v>
      </c>
      <c r="U4" s="205">
        <v>0.57021928385337906</v>
      </c>
      <c r="V4" s="205">
        <v>0.59114668962716255</v>
      </c>
      <c r="W4" s="205">
        <v>0.59059327576611342</v>
      </c>
      <c r="X4" s="205">
        <v>0.57169318821249204</v>
      </c>
      <c r="Y4" s="205">
        <v>0.52701032115736435</v>
      </c>
      <c r="Z4" s="205">
        <v>0.46888619146085297</v>
      </c>
      <c r="AA4" s="205">
        <v>0.42101208729970785</v>
      </c>
      <c r="AB4" s="205">
        <v>0.36968172968876045</v>
      </c>
      <c r="AC4" s="205">
        <v>0.349941962566926</v>
      </c>
      <c r="AD4" s="205">
        <v>0.34102466739628046</v>
      </c>
      <c r="AE4" s="206"/>
      <c r="AF4" s="207"/>
    </row>
    <row r="5" spans="1:32">
      <c r="D5" s="194">
        <f ca="1"/>
        <v>0.94519718900243144</v>
      </c>
      <c r="E5" s="204" t="e">
        <v>#VALUE!</v>
      </c>
      <c r="F5" s="205" t="e">
        <v>#VALUE!</v>
      </c>
      <c r="G5" s="205" t="e">
        <v>#VALUE!</v>
      </c>
      <c r="H5" s="205" t="e">
        <v>#VALUE!</v>
      </c>
      <c r="I5" s="205" t="e">
        <v>#VALUE!</v>
      </c>
      <c r="J5" s="205" t="e">
        <v>#VALUE!</v>
      </c>
      <c r="K5" s="205" t="e">
        <v>#VALUE!</v>
      </c>
      <c r="L5" s="205" t="e">
        <v>#VALUE!</v>
      </c>
      <c r="M5" s="205" t="e">
        <v>#VALUE!</v>
      </c>
      <c r="N5" s="205" t="e">
        <v>#VALUE!</v>
      </c>
      <c r="O5" s="205" t="e">
        <v>#VALUE!</v>
      </c>
      <c r="P5" s="206"/>
      <c r="Q5" s="207"/>
      <c r="S5" s="194">
        <v>0.97342355466376962</v>
      </c>
      <c r="T5" s="204">
        <v>0.44948796197833096</v>
      </c>
      <c r="U5" s="205">
        <v>0.50740966066521664</v>
      </c>
      <c r="V5" s="205">
        <v>0.54462093693409197</v>
      </c>
      <c r="W5" s="205">
        <v>0.57494739848893828</v>
      </c>
      <c r="X5" s="205">
        <v>0.57715638680507675</v>
      </c>
      <c r="Y5" s="205">
        <v>0.55958269765669966</v>
      </c>
      <c r="Z5" s="205">
        <v>0.51459959892344131</v>
      </c>
      <c r="AA5" s="205">
        <v>0.47223514194141303</v>
      </c>
      <c r="AB5" s="205">
        <v>0.4110704192165211</v>
      </c>
      <c r="AC5" s="205">
        <v>0.37152647812459083</v>
      </c>
      <c r="AD5" s="205">
        <v>0.33248163849933454</v>
      </c>
      <c r="AE5" s="206"/>
      <c r="AF5" s="207"/>
    </row>
    <row r="6" spans="1:32">
      <c r="D6" s="194">
        <f ca="1"/>
        <v>0.97142670869024694</v>
      </c>
      <c r="E6" s="204" t="e">
        <v>#VALUE!</v>
      </c>
      <c r="F6" s="205" t="e">
        <v>#VALUE!</v>
      </c>
      <c r="G6" s="205" t="e">
        <v>#VALUE!</v>
      </c>
      <c r="H6" s="205" t="e">
        <v>#VALUE!</v>
      </c>
      <c r="I6" s="205" t="e">
        <v>#VALUE!</v>
      </c>
      <c r="J6" s="205" t="e">
        <v>#VALUE!</v>
      </c>
      <c r="K6" s="205" t="e">
        <v>#VALUE!</v>
      </c>
      <c r="L6" s="205" t="e">
        <v>#VALUE!</v>
      </c>
      <c r="M6" s="205" t="e">
        <v>#VALUE!</v>
      </c>
      <c r="N6" s="205" t="e">
        <v>#VALUE!</v>
      </c>
      <c r="O6" s="205" t="e">
        <v>#VALUE!</v>
      </c>
      <c r="P6" s="206"/>
      <c r="Q6" s="207"/>
      <c r="S6" s="194">
        <v>0.98559825780144861</v>
      </c>
      <c r="T6" s="204">
        <v>0.41264836345615097</v>
      </c>
      <c r="U6" s="205">
        <v>0.45726706985284815</v>
      </c>
      <c r="V6" s="205">
        <v>0.49723408584497109</v>
      </c>
      <c r="W6" s="205">
        <v>0.54316277838100036</v>
      </c>
      <c r="X6" s="205">
        <v>0.56277269535125929</v>
      </c>
      <c r="Y6" s="205">
        <v>0.56397180301813132</v>
      </c>
      <c r="Z6" s="205">
        <v>0.54102244371460761</v>
      </c>
      <c r="AA6" s="205">
        <v>0.50530761704510008</v>
      </c>
      <c r="AB6" s="205">
        <v>0.44953247997636137</v>
      </c>
      <c r="AC6" s="205">
        <v>0.40248781022072433</v>
      </c>
      <c r="AD6" s="205">
        <v>0.34042302392196455</v>
      </c>
      <c r="AE6" s="206"/>
      <c r="AF6" s="207"/>
    </row>
    <row r="7" spans="1:32">
      <c r="D7" s="194">
        <f ca="1"/>
        <v>1</v>
      </c>
      <c r="E7" s="204" t="e">
        <v>#VALUE!</v>
      </c>
      <c r="F7" s="205" t="e">
        <v>#VALUE!</v>
      </c>
      <c r="G7" s="205" t="e">
        <v>#VALUE!</v>
      </c>
      <c r="H7" s="205" t="e">
        <v>#VALUE!</v>
      </c>
      <c r="I7" s="205" t="e">
        <v>#VALUE!</v>
      </c>
      <c r="J7" s="205" t="e">
        <v>#VALUE!</v>
      </c>
      <c r="K7" s="205" t="e">
        <v>#VALUE!</v>
      </c>
      <c r="L7" s="205" t="e">
        <v>#VALUE!</v>
      </c>
      <c r="M7" s="205" t="e">
        <v>#VALUE!</v>
      </c>
      <c r="N7" s="205" t="e">
        <v>#VALUE!</v>
      </c>
      <c r="O7" s="205" t="e">
        <v>#VALUE!</v>
      </c>
      <c r="P7" s="206"/>
      <c r="Q7" s="207"/>
      <c r="S7" s="194">
        <v>1</v>
      </c>
      <c r="T7" s="204">
        <v>0.36112450171848409</v>
      </c>
      <c r="U7" s="205">
        <v>0.4111938036524988</v>
      </c>
      <c r="V7" s="205">
        <v>0.43915161421146987</v>
      </c>
      <c r="W7" s="205">
        <v>0.49016016373907434</v>
      </c>
      <c r="X7" s="205">
        <v>0.52401099139450436</v>
      </c>
      <c r="Y7" s="205">
        <v>0.5483709531527079</v>
      </c>
      <c r="Z7" s="205">
        <v>0.5488146917693959</v>
      </c>
      <c r="AA7" s="205">
        <v>0.53241903824065795</v>
      </c>
      <c r="AB7" s="205">
        <v>0.48855760159278971</v>
      </c>
      <c r="AC7" s="205">
        <v>0.44637092010330504</v>
      </c>
      <c r="AD7" s="205">
        <v>0.37460594653201729</v>
      </c>
      <c r="AE7" s="206"/>
      <c r="AF7" s="207"/>
    </row>
    <row r="8" spans="1:32">
      <c r="D8" s="194">
        <f ca="1"/>
        <v>1.0351656032805781</v>
      </c>
      <c r="E8" s="204" t="e">
        <v>#VALUE!</v>
      </c>
      <c r="F8" s="205" t="e">
        <v>#VALUE!</v>
      </c>
      <c r="G8" s="205" t="e">
        <v>#VALUE!</v>
      </c>
      <c r="H8" s="205" t="e">
        <v>#VALUE!</v>
      </c>
      <c r="I8" s="205" t="e">
        <v>#VALUE!</v>
      </c>
      <c r="J8" s="205" t="e">
        <v>#VALUE!</v>
      </c>
      <c r="K8" s="205" t="e">
        <v>#VALUE!</v>
      </c>
      <c r="L8" s="205" t="e">
        <v>#VALUE!</v>
      </c>
      <c r="M8" s="205" t="e">
        <v>#VALUE!</v>
      </c>
      <c r="N8" s="205" t="e">
        <v>#VALUE!</v>
      </c>
      <c r="O8" s="205" t="e">
        <v>#VALUE!</v>
      </c>
      <c r="P8" s="206"/>
      <c r="Q8" s="207"/>
      <c r="S8" s="194">
        <v>1.0156751018216339</v>
      </c>
      <c r="T8" s="204">
        <v>0.31483821983177118</v>
      </c>
      <c r="U8" s="205">
        <v>0.35851430909715376</v>
      </c>
      <c r="V8" s="205">
        <v>0.39124822824874472</v>
      </c>
      <c r="W8" s="205">
        <v>0.42709354051036263</v>
      </c>
      <c r="X8" s="205">
        <v>0.46492931183037767</v>
      </c>
      <c r="Y8" s="205">
        <v>0.50581571920966861</v>
      </c>
      <c r="Z8" s="205">
        <v>0.532695851331074</v>
      </c>
      <c r="AA8" s="205">
        <v>0.53507270858234013</v>
      </c>
      <c r="AB8" s="205">
        <v>0.5173853466250331</v>
      </c>
      <c r="AC8" s="205">
        <v>0.48652666085984886</v>
      </c>
      <c r="AD8" s="205">
        <v>0.42218781900370206</v>
      </c>
      <c r="AE8" s="206"/>
      <c r="AF8" s="207"/>
    </row>
    <row r="9" spans="1:32">
      <c r="D9" s="194">
        <f ca="1"/>
        <v>1.0599924663197497</v>
      </c>
      <c r="E9" s="204" t="e">
        <v>#VALUE!</v>
      </c>
      <c r="F9" s="205" t="e">
        <v>#VALUE!</v>
      </c>
      <c r="G9" s="205" t="e">
        <v>#VALUE!</v>
      </c>
      <c r="H9" s="205" t="e">
        <v>#VALUE!</v>
      </c>
      <c r="I9" s="205" t="e">
        <v>#VALUE!</v>
      </c>
      <c r="J9" s="205" t="e">
        <v>#VALUE!</v>
      </c>
      <c r="K9" s="205" t="e">
        <v>#VALUE!</v>
      </c>
      <c r="L9" s="205" t="e">
        <v>#VALUE!</v>
      </c>
      <c r="M9" s="205" t="e">
        <v>#VALUE!</v>
      </c>
      <c r="N9" s="205" t="e">
        <v>#VALUE!</v>
      </c>
      <c r="O9" s="205" t="e">
        <v>#VALUE!</v>
      </c>
      <c r="P9" s="206"/>
      <c r="Q9" s="207"/>
      <c r="S9" s="194">
        <v>1.0274236390747691</v>
      </c>
      <c r="T9" s="204">
        <v>0.28765439265426929</v>
      </c>
      <c r="U9" s="205">
        <v>0.31854186212390356</v>
      </c>
      <c r="V9" s="205">
        <v>0.35097635473751287</v>
      </c>
      <c r="W9" s="205">
        <v>0.38959195092150178</v>
      </c>
      <c r="X9" s="205">
        <v>0.41806218521095495</v>
      </c>
      <c r="Y9" s="205">
        <v>0.46275887425198547</v>
      </c>
      <c r="Z9" s="205">
        <v>0.50339979764019049</v>
      </c>
      <c r="AA9" s="205">
        <v>0.52094731407793882</v>
      </c>
      <c r="AB9" s="205">
        <v>0.52155788332600195</v>
      </c>
      <c r="AC9" s="205">
        <v>0.505578685192144</v>
      </c>
      <c r="AD9" s="205">
        <v>0.45352627915542465</v>
      </c>
      <c r="AE9" s="206"/>
      <c r="AF9" s="207"/>
    </row>
    <row r="10" spans="1:32">
      <c r="D10" s="194">
        <f ca="1"/>
        <v>1.09298105905855</v>
      </c>
      <c r="E10" s="204" t="e">
        <v>#VALUE!</v>
      </c>
      <c r="F10" s="205" t="e">
        <v>#VALUE!</v>
      </c>
      <c r="G10" s="205" t="e">
        <v>#VALUE!</v>
      </c>
      <c r="H10" s="205" t="e">
        <v>#VALUE!</v>
      </c>
      <c r="I10" s="205" t="e">
        <v>#VALUE!</v>
      </c>
      <c r="J10" s="205" t="e">
        <v>#VALUE!</v>
      </c>
      <c r="K10" s="205" t="e">
        <v>#VALUE!</v>
      </c>
      <c r="L10" s="205" t="e">
        <v>#VALUE!</v>
      </c>
      <c r="M10" s="205" t="e">
        <v>#VALUE!</v>
      </c>
      <c r="N10" s="205" t="e">
        <v>#VALUE!</v>
      </c>
      <c r="O10" s="205" t="e">
        <v>#VALUE!</v>
      </c>
      <c r="P10" s="206"/>
      <c r="Q10" s="207"/>
      <c r="S10" s="194">
        <v>1.0430652283709834</v>
      </c>
      <c r="T10" s="204">
        <v>0.26172551696989577</v>
      </c>
      <c r="U10" s="205">
        <v>0.28176287557936941</v>
      </c>
      <c r="V10" s="205">
        <v>0.2985609789238306</v>
      </c>
      <c r="W10" s="205">
        <v>0.34007039811310991</v>
      </c>
      <c r="X10" s="205">
        <v>0.36943167803570942</v>
      </c>
      <c r="Y10" s="205">
        <v>0.40114356444777211</v>
      </c>
      <c r="Z10" s="205">
        <v>0.44860683658237854</v>
      </c>
      <c r="AA10" s="205">
        <v>0.47974925227167731</v>
      </c>
      <c r="AB10" s="205">
        <v>0.50530572478172453</v>
      </c>
      <c r="AC10" s="205">
        <v>0.50754918869590893</v>
      </c>
      <c r="AD10" s="205">
        <v>0.48477006227008945</v>
      </c>
      <c r="AE10" s="206"/>
      <c r="AF10" s="207"/>
    </row>
    <row r="11" spans="1:32">
      <c r="D11" s="194">
        <f ca="1"/>
        <v>1.1191219257451632</v>
      </c>
      <c r="E11" s="204" t="e">
        <v>#VALUE!</v>
      </c>
      <c r="F11" s="205" t="e">
        <v>#VALUE!</v>
      </c>
      <c r="G11" s="205" t="e">
        <v>#VALUE!</v>
      </c>
      <c r="H11" s="205" t="e">
        <v>#VALUE!</v>
      </c>
      <c r="I11" s="205" t="e">
        <v>#VALUE!</v>
      </c>
      <c r="J11" s="205" t="e">
        <v>#VALUE!</v>
      </c>
      <c r="K11" s="205" t="e">
        <v>#VALUE!</v>
      </c>
      <c r="L11" s="205" t="e">
        <v>#VALUE!</v>
      </c>
      <c r="M11" s="205" t="e">
        <v>#VALUE!</v>
      </c>
      <c r="N11" s="205" t="e">
        <v>#VALUE!</v>
      </c>
      <c r="O11" s="205" t="e">
        <v>#VALUE!</v>
      </c>
      <c r="P11" s="206"/>
      <c r="Q11" s="207"/>
      <c r="S11" s="194">
        <v>1.0550763709786988</v>
      </c>
      <c r="T11" s="204">
        <v>0.25608408111050462</v>
      </c>
      <c r="U11" s="205">
        <v>0.2513583978417957</v>
      </c>
      <c r="V11" s="205">
        <v>0.27206669863713073</v>
      </c>
      <c r="W11" s="205">
        <v>0.29967796938052116</v>
      </c>
      <c r="X11" s="205">
        <v>0.33091404556556836</v>
      </c>
      <c r="Y11" s="205">
        <v>0.36340505183815486</v>
      </c>
      <c r="Z11" s="205">
        <v>0.40138565096178058</v>
      </c>
      <c r="AA11" s="205">
        <v>0.43690171873512185</v>
      </c>
      <c r="AB11" s="205">
        <v>0.47600463529966275</v>
      </c>
      <c r="AC11" s="205">
        <v>0.49329458217400912</v>
      </c>
      <c r="AD11" s="205">
        <v>0.49091214239438474</v>
      </c>
      <c r="AE11" s="206"/>
      <c r="AF11" s="207"/>
    </row>
    <row r="12" spans="1:32">
      <c r="D12" s="194">
        <f ca="1"/>
        <v>1.1630099270357892</v>
      </c>
      <c r="E12" s="204" t="e">
        <v>#VALUE!</v>
      </c>
      <c r="F12" s="205" t="e">
        <v>#VALUE!</v>
      </c>
      <c r="G12" s="205" t="e">
        <v>#VALUE!</v>
      </c>
      <c r="H12" s="205" t="e">
        <v>#VALUE!</v>
      </c>
      <c r="I12" s="205" t="e">
        <v>#VALUE!</v>
      </c>
      <c r="J12" s="205" t="e">
        <v>#VALUE!</v>
      </c>
      <c r="K12" s="205" t="e">
        <v>#VALUE!</v>
      </c>
      <c r="L12" s="205" t="e">
        <v>#VALUE!</v>
      </c>
      <c r="M12" s="205" t="e">
        <v>#VALUE!</v>
      </c>
      <c r="N12" s="205" t="e">
        <v>#VALUE!</v>
      </c>
      <c r="O12" s="205" t="e">
        <v>#VALUE!</v>
      </c>
      <c r="P12" s="206"/>
      <c r="Q12" s="207"/>
      <c r="S12" s="194">
        <v>1.0738834255435867</v>
      </c>
      <c r="T12" s="204">
        <v>0.24731483536782517</v>
      </c>
      <c r="U12" s="205">
        <v>0.23705405884577702</v>
      </c>
      <c r="V12" s="205">
        <v>0.23048193277646112</v>
      </c>
      <c r="W12" s="205">
        <v>0.2531731679662379</v>
      </c>
      <c r="X12" s="205">
        <v>0.26925824366125028</v>
      </c>
      <c r="Y12" s="205">
        <v>0.30486036498685687</v>
      </c>
      <c r="Z12" s="205">
        <v>0.341185404896311</v>
      </c>
      <c r="AA12" s="205">
        <v>0.36551858286861427</v>
      </c>
      <c r="AB12" s="205">
        <v>0.41051923541430813</v>
      </c>
      <c r="AC12" s="205">
        <v>0.44278955525967389</v>
      </c>
      <c r="AD12" s="205">
        <v>0.47448752760912116</v>
      </c>
      <c r="AE12" s="206"/>
      <c r="AF12" s="207"/>
    </row>
    <row r="13" spans="1:32">
      <c r="D13" s="194" t="e">
        <v>#N/A</v>
      </c>
      <c r="E13" s="210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07"/>
      <c r="S13" s="194"/>
      <c r="T13" s="210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07"/>
    </row>
    <row r="14" spans="1:32">
      <c r="D14" s="194" t="e">
        <v>#N/A</v>
      </c>
      <c r="E14" s="210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07"/>
      <c r="S14" s="194"/>
      <c r="T14" s="210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07"/>
    </row>
    <row r="15" spans="1:32">
      <c r="D15" s="194" t="e">
        <v>#N/A</v>
      </c>
      <c r="E15" s="210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07"/>
      <c r="S15" s="194"/>
      <c r="T15" s="210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07"/>
    </row>
    <row r="16" spans="1:32">
      <c r="D16" s="194" t="e">
        <v>#N/A</v>
      </c>
      <c r="E16" s="210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07"/>
      <c r="S16" s="194"/>
      <c r="T16" s="210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07"/>
    </row>
    <row r="17" spans="4:38">
      <c r="D17" s="194" t="e">
        <v>#N/A</v>
      </c>
      <c r="E17" s="210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07"/>
      <c r="S17" s="194"/>
      <c r="T17" s="210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07"/>
    </row>
    <row r="18" spans="4:38">
      <c r="D18" s="194" t="e">
        <v>#N/A</v>
      </c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07"/>
      <c r="S18" s="194"/>
      <c r="T18" s="210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07"/>
    </row>
    <row r="19" spans="4:38">
      <c r="D19" s="194" t="e">
        <v>#N/A</v>
      </c>
      <c r="E19" s="210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07"/>
      <c r="S19" s="194"/>
      <c r="T19" s="210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07"/>
    </row>
    <row r="20" spans="4:38">
      <c r="D20" s="194" t="e">
        <v>#N/A</v>
      </c>
      <c r="E20" s="210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07"/>
      <c r="S20" s="194"/>
      <c r="T20" s="210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07"/>
    </row>
    <row r="21" spans="4:38">
      <c r="D21" s="194" t="e">
        <v>#N/A</v>
      </c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07"/>
      <c r="S21" s="194"/>
      <c r="T21" s="210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07"/>
    </row>
    <row r="22" spans="4:38">
      <c r="D22" s="194" t="e">
        <v>#N/A</v>
      </c>
      <c r="E22" s="208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09"/>
      <c r="S22" s="194"/>
      <c r="T22" s="208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09"/>
    </row>
    <row r="24" spans="4:38">
      <c r="O24" s="195" t="s">
        <v>147</v>
      </c>
      <c r="AB24" s="195" t="s">
        <v>150</v>
      </c>
    </row>
    <row r="25" spans="4:38">
      <c r="O25" s="195">
        <v>0.54837896998917579</v>
      </c>
      <c r="P25" s="195">
        <v>0.5515930493716158</v>
      </c>
      <c r="Q25" s="195">
        <v>0.52934879727659956</v>
      </c>
      <c r="R25" s="195">
        <v>0.47735913030338939</v>
      </c>
      <c r="S25" s="195">
        <v>0.4286521582489301</v>
      </c>
      <c r="T25" s="195">
        <v>0.37684755416477439</v>
      </c>
      <c r="U25" s="195">
        <v>0.32927738663081174</v>
      </c>
      <c r="V25" s="195">
        <v>0.32927738663081174</v>
      </c>
      <c r="W25" s="195">
        <v>0.32927738663081174</v>
      </c>
      <c r="X25" s="195">
        <v>0.32927738663081174</v>
      </c>
      <c r="Y25" s="195">
        <v>0.32927738663081174</v>
      </c>
      <c r="AB25" s="195">
        <v>0.69058775478170409</v>
      </c>
      <c r="AC25" s="195">
        <v>0.68131925242161095</v>
      </c>
      <c r="AD25" s="195">
        <v>0.65097779147970503</v>
      </c>
      <c r="AE25" s="195">
        <v>0.59381105447786664</v>
      </c>
      <c r="AF25" s="195">
        <v>0.54429912160844363</v>
      </c>
      <c r="AG25" s="195">
        <v>0.49015275429284855</v>
      </c>
      <c r="AH25" s="195">
        <v>0.43767628141492665</v>
      </c>
      <c r="AI25" s="195">
        <v>0.42680061963401172</v>
      </c>
      <c r="AJ25" s="195">
        <v>0.4123211460419941</v>
      </c>
      <c r="AK25" s="195">
        <v>0.40120238957135435</v>
      </c>
      <c r="AL25" s="195">
        <v>0.38379263377487416</v>
      </c>
    </row>
    <row r="26" spans="4:38">
      <c r="O26" s="195">
        <v>0.50017668615632871</v>
      </c>
      <c r="P26" s="195">
        <v>0.54837896998917579</v>
      </c>
      <c r="Q26" s="195">
        <v>0.55582320871433788</v>
      </c>
      <c r="R26" s="195">
        <v>0.53824505045894233</v>
      </c>
      <c r="S26" s="195">
        <v>0.50478680238331486</v>
      </c>
      <c r="T26" s="195">
        <v>0.45299715862322998</v>
      </c>
      <c r="U26" s="195">
        <v>0.39238732470916227</v>
      </c>
      <c r="V26" s="195">
        <v>0.35601381441463126</v>
      </c>
      <c r="W26" s="195">
        <v>0.32927738663081174</v>
      </c>
      <c r="X26" s="195">
        <v>0.32927738663081174</v>
      </c>
      <c r="Y26" s="195">
        <v>0.32927738663081174</v>
      </c>
      <c r="AB26" s="195">
        <v>0.62279358062830559</v>
      </c>
      <c r="AC26" s="195">
        <v>0.65476427274613824</v>
      </c>
      <c r="AD26" s="195">
        <v>0.65343800181282385</v>
      </c>
      <c r="AE26" s="195">
        <v>0.62540128427010855</v>
      </c>
      <c r="AF26" s="195">
        <v>0.58528535013033833</v>
      </c>
      <c r="AG26" s="195">
        <v>0.53124451702009157</v>
      </c>
      <c r="AH26" s="195">
        <v>0.46698994482127021</v>
      </c>
      <c r="AI26" s="195">
        <v>0.43116371093250083</v>
      </c>
      <c r="AJ26" s="195">
        <v>0.39234516834305344</v>
      </c>
      <c r="AK26" s="195">
        <v>0.3809963837683753</v>
      </c>
      <c r="AL26" s="195">
        <v>0.36322644982353736</v>
      </c>
    </row>
    <row r="27" spans="4:38">
      <c r="O27" s="195">
        <v>0.45563971383896429</v>
      </c>
      <c r="P27" s="195">
        <v>0.52211493457902192</v>
      </c>
      <c r="Q27" s="195">
        <v>0.54837896998917579</v>
      </c>
      <c r="R27" s="195">
        <v>0.55464363637518044</v>
      </c>
      <c r="S27" s="195">
        <v>0.53918599469862272</v>
      </c>
      <c r="T27" s="195">
        <v>0.50015587911853632</v>
      </c>
      <c r="U27" s="195">
        <v>0.44316946805273721</v>
      </c>
      <c r="V27" s="195">
        <v>0.39736203675487147</v>
      </c>
      <c r="W27" s="195">
        <v>0.3474659509171597</v>
      </c>
      <c r="X27" s="195">
        <v>0.32927738663081174</v>
      </c>
      <c r="Y27" s="195">
        <v>0.32927738663081174</v>
      </c>
      <c r="AB27" s="195">
        <v>0.56516411763135999</v>
      </c>
      <c r="AC27" s="195">
        <v>0.61594476712062463</v>
      </c>
      <c r="AD27" s="195">
        <v>0.63123639080295513</v>
      </c>
      <c r="AE27" s="195">
        <v>0.62595694652397893</v>
      </c>
      <c r="AF27" s="195">
        <v>0.60250507420104615</v>
      </c>
      <c r="AG27" s="195">
        <v>0.55560099412160435</v>
      </c>
      <c r="AH27" s="195">
        <v>0.49634400521365218</v>
      </c>
      <c r="AI27" s="195">
        <v>0.44744813340031842</v>
      </c>
      <c r="AJ27" s="195">
        <v>0.39538154139114712</v>
      </c>
      <c r="AK27" s="195">
        <v>0.36794555215649316</v>
      </c>
      <c r="AL27" s="195">
        <v>0.3499429832015335</v>
      </c>
    </row>
    <row r="28" spans="4:38">
      <c r="O28" s="195">
        <v>0.40552193019356714</v>
      </c>
      <c r="P28" s="195">
        <v>0.46861831536274817</v>
      </c>
      <c r="Q28" s="195">
        <v>0.51118151316349614</v>
      </c>
      <c r="R28" s="195">
        <v>0.54837896998917579</v>
      </c>
      <c r="S28" s="195">
        <v>0.55586154936312837</v>
      </c>
      <c r="T28" s="195">
        <v>0.54290139390501291</v>
      </c>
      <c r="U28" s="195">
        <v>0.50394700166421424</v>
      </c>
      <c r="V28" s="195">
        <v>0.46357356876831424</v>
      </c>
      <c r="W28" s="195">
        <v>0.40289567961316808</v>
      </c>
      <c r="X28" s="195">
        <v>0.36687106121884616</v>
      </c>
      <c r="Y28" s="195">
        <v>0.32927738663081174</v>
      </c>
      <c r="AB28" s="195">
        <v>0.49215107748243658</v>
      </c>
      <c r="AC28" s="195">
        <v>0.54485457595988718</v>
      </c>
      <c r="AD28" s="195">
        <v>0.57715121989195817</v>
      </c>
      <c r="AE28" s="195">
        <v>0.59996126471072897</v>
      </c>
      <c r="AF28" s="195">
        <v>0.59831542169869489</v>
      </c>
      <c r="AG28" s="195">
        <v>0.57557954370677222</v>
      </c>
      <c r="AH28" s="195">
        <v>0.52717813634955168</v>
      </c>
      <c r="AI28" s="195">
        <v>0.48408060514548734</v>
      </c>
      <c r="AJ28" s="195">
        <v>0.42032582288503861</v>
      </c>
      <c r="AK28" s="195">
        <v>0.3834235845136782</v>
      </c>
      <c r="AL28" s="195">
        <v>0.33254683294263931</v>
      </c>
    </row>
    <row r="29" spans="4:38">
      <c r="O29" s="195">
        <v>0.37185441311776202</v>
      </c>
      <c r="P29" s="195">
        <v>0.42867136254675919</v>
      </c>
      <c r="Q29" s="195">
        <v>0.47064040127510309</v>
      </c>
      <c r="R29" s="195">
        <v>0.52356575202040778</v>
      </c>
      <c r="S29" s="195">
        <v>0.54837896998917579</v>
      </c>
      <c r="T29" s="195">
        <v>0.55572364785832162</v>
      </c>
      <c r="U29" s="195">
        <v>0.53780195050005553</v>
      </c>
      <c r="V29" s="195">
        <v>0.50681702921302352</v>
      </c>
      <c r="W29" s="195">
        <v>0.45320560047672415</v>
      </c>
      <c r="X29" s="195">
        <v>0.40614324382170525</v>
      </c>
      <c r="Y29" s="195">
        <v>0.347845180123182</v>
      </c>
      <c r="AB29" s="195">
        <v>0.44790007792252595</v>
      </c>
      <c r="AC29" s="195">
        <v>0.48699836103951566</v>
      </c>
      <c r="AD29" s="195">
        <v>0.52323642586677444</v>
      </c>
      <c r="AE29" s="195">
        <v>0.56236769924574015</v>
      </c>
      <c r="AF29" s="195">
        <v>0.57611075570372705</v>
      </c>
      <c r="AG29" s="195">
        <v>0.57268233800669988</v>
      </c>
      <c r="AH29" s="195">
        <v>0.54350350496572708</v>
      </c>
      <c r="AI29" s="195">
        <v>0.50553082861011478</v>
      </c>
      <c r="AJ29" s="195">
        <v>0.4482155791181035</v>
      </c>
      <c r="AK29" s="195">
        <v>0.39857462209180894</v>
      </c>
      <c r="AL29" s="195">
        <v>0.33577065180097243</v>
      </c>
    </row>
    <row r="30" spans="4:38">
      <c r="O30" s="195">
        <v>0.33393745895254223</v>
      </c>
      <c r="P30" s="195">
        <v>0.38763789766517864</v>
      </c>
      <c r="Q30" s="195">
        <v>0.42432394964697812</v>
      </c>
      <c r="R30" s="195">
        <v>0.47860204109539062</v>
      </c>
      <c r="S30" s="195">
        <v>0.51777578267067714</v>
      </c>
      <c r="T30" s="195">
        <v>0.54837896998917579</v>
      </c>
      <c r="U30" s="195">
        <v>0.555654234582585</v>
      </c>
      <c r="V30" s="195">
        <v>0.54270789196867408</v>
      </c>
      <c r="W30" s="195">
        <v>0.50495350124666516</v>
      </c>
      <c r="X30" s="195">
        <v>0.46503505399695283</v>
      </c>
      <c r="Y30" s="195">
        <v>0.39567777918419583</v>
      </c>
      <c r="AB30" s="195">
        <v>0.39359404943240706</v>
      </c>
      <c r="AC30" s="195">
        <v>0.43047446615973384</v>
      </c>
      <c r="AD30" s="195">
        <v>0.4560973457248837</v>
      </c>
      <c r="AE30" s="195">
        <v>0.50141613619883219</v>
      </c>
      <c r="AF30" s="195">
        <v>0.53030649794671558</v>
      </c>
      <c r="AG30" s="195">
        <v>0.54751468148497784</v>
      </c>
      <c r="AH30" s="195">
        <v>0.54265514171421914</v>
      </c>
      <c r="AI30" s="195">
        <v>0.52142011948898159</v>
      </c>
      <c r="AJ30" s="195">
        <v>0.47360071954018945</v>
      </c>
      <c r="AK30" s="195">
        <v>0.43024185766338863</v>
      </c>
      <c r="AL30" s="195">
        <v>0.35559467937306866</v>
      </c>
    </row>
    <row r="31" spans="4:38">
      <c r="O31" s="195">
        <v>0.30014468669559347</v>
      </c>
      <c r="P31" s="195">
        <v>0.34805709535834095</v>
      </c>
      <c r="Q31" s="195">
        <v>0.380821452113558</v>
      </c>
      <c r="R31" s="195">
        <v>0.42788394298269722</v>
      </c>
      <c r="S31" s="195">
        <v>0.46766528645106042</v>
      </c>
      <c r="T31" s="195">
        <v>0.51474283505581986</v>
      </c>
      <c r="U31" s="195">
        <v>0.54837896998917579</v>
      </c>
      <c r="V31" s="195">
        <v>0.55592330487890518</v>
      </c>
      <c r="W31" s="195">
        <v>0.54343410997354558</v>
      </c>
      <c r="X31" s="195">
        <v>0.51766093758246878</v>
      </c>
      <c r="Y31" s="195">
        <v>0.45684783150482228</v>
      </c>
      <c r="AB31" s="195">
        <v>0.33500089421914381</v>
      </c>
      <c r="AC31" s="195">
        <v>0.37949958606039469</v>
      </c>
      <c r="AD31" s="195">
        <v>0.39588479748215055</v>
      </c>
      <c r="AE31" s="195">
        <v>0.42867160652957137</v>
      </c>
      <c r="AF31" s="195">
        <v>0.46257206944905049</v>
      </c>
      <c r="AG31" s="195">
        <v>0.49702440424175309</v>
      </c>
      <c r="AH31" s="195">
        <v>0.51591876902459144</v>
      </c>
      <c r="AI31" s="195">
        <v>0.5139403157622966</v>
      </c>
      <c r="AJ31" s="195">
        <v>0.49002638313941027</v>
      </c>
      <c r="AK31" s="195">
        <v>0.45522396336040072</v>
      </c>
      <c r="AL31" s="195">
        <v>0.38833153157754863</v>
      </c>
    </row>
    <row r="32" spans="4:38">
      <c r="O32" s="195">
        <v>0.27221849830761824</v>
      </c>
      <c r="P32" s="195">
        <v>0.31538727293881197</v>
      </c>
      <c r="Q32" s="195">
        <v>0.3516613709052262</v>
      </c>
      <c r="R32" s="195">
        <v>0.3949438713952822</v>
      </c>
      <c r="S32" s="195">
        <v>0.43057319035307834</v>
      </c>
      <c r="T32" s="195">
        <v>0.47818828378232076</v>
      </c>
      <c r="U32" s="195">
        <v>0.52578387086061618</v>
      </c>
      <c r="V32" s="195">
        <v>0.54837896998917579</v>
      </c>
      <c r="W32" s="195">
        <v>0.5556836699307256</v>
      </c>
      <c r="X32" s="195">
        <v>0.54351815790284719</v>
      </c>
      <c r="Y32" s="195">
        <v>0.49858431669935743</v>
      </c>
      <c r="AB32" s="195">
        <v>0.30506676373127117</v>
      </c>
      <c r="AC32" s="195">
        <v>0.31928038550244908</v>
      </c>
      <c r="AD32" s="195">
        <v>0.35982033384634704</v>
      </c>
      <c r="AE32" s="195">
        <v>0.38291008516375835</v>
      </c>
      <c r="AF32" s="195">
        <v>0.40777258011419892</v>
      </c>
      <c r="AG32" s="195">
        <v>0.44700035135265836</v>
      </c>
      <c r="AH32" s="195">
        <v>0.48047859154367023</v>
      </c>
      <c r="AI32" s="195">
        <v>0.49191534735533637</v>
      </c>
      <c r="AJ32" s="195">
        <v>0.48677324637889963</v>
      </c>
      <c r="AK32" s="195">
        <v>0.46550057014318047</v>
      </c>
      <c r="AL32" s="195">
        <v>0.40823394144947378</v>
      </c>
    </row>
    <row r="33" spans="15:38">
      <c r="O33" s="195">
        <v>0.25495888172572645</v>
      </c>
      <c r="P33" s="195">
        <v>0.28870058937302745</v>
      </c>
      <c r="Q33" s="195">
        <v>0.3101359214346126</v>
      </c>
      <c r="R33" s="195">
        <v>0.35565788182527464</v>
      </c>
      <c r="S33" s="195">
        <v>0.38778209653458351</v>
      </c>
      <c r="T33" s="195">
        <v>0.42882761293676513</v>
      </c>
      <c r="U33" s="195">
        <v>0.47971581415159908</v>
      </c>
      <c r="V33" s="195">
        <v>0.51602976049921256</v>
      </c>
      <c r="W33" s="195">
        <v>0.54837896998917579</v>
      </c>
      <c r="X33" s="195">
        <v>0.55592672385724606</v>
      </c>
      <c r="Y33" s="195">
        <v>0.53933833240052642</v>
      </c>
      <c r="AB33" s="195">
        <v>0.26134689158265834</v>
      </c>
      <c r="AC33" s="195">
        <v>0.2835486418122446</v>
      </c>
      <c r="AD33" s="195">
        <v>0.28356405526108375</v>
      </c>
      <c r="AE33" s="195">
        <v>0.33253056345245358</v>
      </c>
      <c r="AF33" s="195">
        <v>0.34743853785985945</v>
      </c>
      <c r="AG33" s="195">
        <v>0.37535725120738994</v>
      </c>
      <c r="AH33" s="195">
        <v>0.41656823519235142</v>
      </c>
      <c r="AI33" s="195">
        <v>0.44238966914999756</v>
      </c>
      <c r="AJ33" s="195">
        <v>0.45952961084836619</v>
      </c>
      <c r="AK33" s="195">
        <v>0.45694154988931479</v>
      </c>
      <c r="AL33" s="195">
        <v>0.42593862313103137</v>
      </c>
    </row>
    <row r="34" spans="15:38">
      <c r="O34" s="195">
        <v>0.25495888172572645</v>
      </c>
      <c r="P34" s="195">
        <v>0.25878987680795118</v>
      </c>
      <c r="Q34" s="195">
        <v>0.29176720726399136</v>
      </c>
      <c r="R34" s="195">
        <v>0.32344908517817628</v>
      </c>
      <c r="S34" s="195">
        <v>0.35799712697939595</v>
      </c>
      <c r="T34" s="195">
        <v>0.39601675305188178</v>
      </c>
      <c r="U34" s="195">
        <v>0.44128553772343659</v>
      </c>
      <c r="V34" s="195">
        <v>0.47988778456863035</v>
      </c>
      <c r="W34" s="195">
        <v>0.52590655255335583</v>
      </c>
      <c r="X34" s="195">
        <v>0.54837896998917579</v>
      </c>
      <c r="Y34" s="195">
        <v>0.55391066766488917</v>
      </c>
      <c r="AB34" s="195">
        <v>0.25022813511201858</v>
      </c>
      <c r="AC34" s="195">
        <v>0.23959391395188467</v>
      </c>
      <c r="AD34" s="195">
        <v>0.26098898171294427</v>
      </c>
      <c r="AE34" s="195">
        <v>0.27568808850512538</v>
      </c>
      <c r="AF34" s="195">
        <v>0.31067396525583413</v>
      </c>
      <c r="AG34" s="195">
        <v>0.32898907554868284</v>
      </c>
      <c r="AH34" s="195">
        <v>0.36198180511154932</v>
      </c>
      <c r="AI34" s="195">
        <v>0.39215362467806725</v>
      </c>
      <c r="AJ34" s="195">
        <v>0.42361733709142779</v>
      </c>
      <c r="AK34" s="195">
        <v>0.43432853288739715</v>
      </c>
      <c r="AL34" s="195">
        <v>0.4242879912213342</v>
      </c>
    </row>
    <row r="35" spans="15:38">
      <c r="O35" s="195">
        <v>0.25495888172572645</v>
      </c>
      <c r="P35" s="195">
        <v>0.25495888172572645</v>
      </c>
      <c r="Q35" s="195">
        <v>0.25495888172572645</v>
      </c>
      <c r="R35" s="195">
        <v>0.29002148533793648</v>
      </c>
      <c r="S35" s="195">
        <v>0.31036936826147249</v>
      </c>
      <c r="T35" s="195">
        <v>0.35044230858405545</v>
      </c>
      <c r="U35" s="195">
        <v>0.39029926209286214</v>
      </c>
      <c r="V35" s="195">
        <v>0.42284563245567153</v>
      </c>
      <c r="W35" s="195">
        <v>0.47096755507174287</v>
      </c>
      <c r="X35" s="195">
        <v>0.50860742392018421</v>
      </c>
      <c r="Y35" s="195">
        <v>0.54837896998917579</v>
      </c>
      <c r="AB35" s="195">
        <v>0.23281837931553839</v>
      </c>
      <c r="AC35" s="195">
        <v>0.21225219536420159</v>
      </c>
      <c r="AD35" s="195">
        <v>0.19896872874219773</v>
      </c>
      <c r="AE35" s="195">
        <v>0.22454283768168093</v>
      </c>
      <c r="AF35" s="195">
        <v>0.22395096172501705</v>
      </c>
      <c r="AG35" s="195">
        <v>0.26801480460572868</v>
      </c>
      <c r="AH35" s="195">
        <v>0.28742968715940309</v>
      </c>
      <c r="AI35" s="195">
        <v>0.30831404319842615</v>
      </c>
      <c r="AJ35" s="195">
        <v>0.346880504369524</v>
      </c>
      <c r="AK35" s="195">
        <v>0.37318651410535386</v>
      </c>
      <c r="AL35" s="195">
        <v>0.39428906982774969</v>
      </c>
    </row>
    <row r="37" spans="15:38">
      <c r="O37" s="195" t="s">
        <v>148</v>
      </c>
      <c r="AB37" s="195" t="s">
        <v>151</v>
      </c>
    </row>
    <row r="38" spans="15:38">
      <c r="O38" s="195">
        <v>0.32957661367426666</v>
      </c>
      <c r="P38" s="195">
        <v>0.35394647355372577</v>
      </c>
      <c r="Q38" s="195">
        <v>0.36654590399417813</v>
      </c>
      <c r="R38" s="195">
        <v>0.37911151192463582</v>
      </c>
      <c r="S38" s="195">
        <v>0.38103964534233159</v>
      </c>
      <c r="T38" s="195">
        <v>0.39201512914021636</v>
      </c>
      <c r="U38" s="195">
        <v>0.37481053577703377</v>
      </c>
      <c r="V38" s="195">
        <v>0.37781709545837433</v>
      </c>
      <c r="W38" s="195">
        <v>0.37575772987537737</v>
      </c>
      <c r="X38" s="195">
        <v>0.36999548116359254</v>
      </c>
      <c r="Y38" s="195">
        <v>0.35555766895638269</v>
      </c>
      <c r="AB38" s="195">
        <v>0.62266747649116172</v>
      </c>
      <c r="AC38" s="195">
        <v>0.61843606206541102</v>
      </c>
      <c r="AD38" s="195">
        <v>0.59189545266456234</v>
      </c>
      <c r="AE38" s="195">
        <v>0.53520966128324243</v>
      </c>
      <c r="AF38" s="195">
        <v>0.48706179650249914</v>
      </c>
      <c r="AG38" s="195">
        <v>0.43067982691604634</v>
      </c>
      <c r="AH38" s="195">
        <v>0.38525569929580095</v>
      </c>
      <c r="AI38" s="195">
        <v>0.37966376751048359</v>
      </c>
      <c r="AJ38" s="195">
        <v>0.3722682515897151</v>
      </c>
      <c r="AK38" s="195">
        <v>0.36662681573032396</v>
      </c>
      <c r="AL38" s="195">
        <v>0.35785756998764451</v>
      </c>
    </row>
    <row r="39" spans="15:38">
      <c r="O39" s="195">
        <v>0.34673344336454437</v>
      </c>
      <c r="P39" s="195">
        <v>0.38779374424535817</v>
      </c>
      <c r="Q39" s="195">
        <v>0.40566287249176042</v>
      </c>
      <c r="R39" s="195">
        <v>0.42456505111170301</v>
      </c>
      <c r="S39" s="195">
        <v>0.43146376303786349</v>
      </c>
      <c r="T39" s="195">
        <v>0.4341596776325431</v>
      </c>
      <c r="U39" s="195">
        <v>0.43241347928514406</v>
      </c>
      <c r="V39" s="195">
        <v>0.43054053392510244</v>
      </c>
      <c r="W39" s="195">
        <v>0.40356220237658497</v>
      </c>
      <c r="X39" s="195">
        <v>0.39737357178862398</v>
      </c>
      <c r="Y39" s="195">
        <v>0.3818674229363474</v>
      </c>
      <c r="AB39" s="195">
        <v>0.56336129659612633</v>
      </c>
      <c r="AC39" s="195">
        <v>0.6035162507043158</v>
      </c>
      <c r="AD39" s="195">
        <v>0.60565581807171109</v>
      </c>
      <c r="AE39" s="195">
        <v>0.58315662524333656</v>
      </c>
      <c r="AF39" s="195">
        <v>0.54469630137997649</v>
      </c>
      <c r="AG39" s="195">
        <v>0.49124313272751097</v>
      </c>
      <c r="AH39" s="195">
        <v>0.4276975566482123</v>
      </c>
      <c r="AI39" s="195">
        <v>0.39066717539778884</v>
      </c>
      <c r="AJ39" s="195">
        <v>0.36215577816944344</v>
      </c>
      <c r="AK39" s="195">
        <v>0.35645628520633421</v>
      </c>
      <c r="AL39" s="195">
        <v>0.34759679346559635</v>
      </c>
    </row>
    <row r="40" spans="15:38">
      <c r="O40" s="195">
        <v>0.3525365968212954</v>
      </c>
      <c r="P40" s="195">
        <v>0.39739800307685941</v>
      </c>
      <c r="Q40" s="195">
        <v>0.42497903582624591</v>
      </c>
      <c r="R40" s="195">
        <v>0.44711741108043895</v>
      </c>
      <c r="S40" s="195">
        <v>0.45958129518487584</v>
      </c>
      <c r="T40" s="195">
        <v>0.46404936436499739</v>
      </c>
      <c r="U40" s="195">
        <v>0.45830968678859224</v>
      </c>
      <c r="V40" s="195">
        <v>0.45119210402943499</v>
      </c>
      <c r="W40" s="195">
        <v>0.43578151565647677</v>
      </c>
      <c r="X40" s="195">
        <v>0.41176241886877774</v>
      </c>
      <c r="Y40" s="195">
        <v>0.39569479431585691</v>
      </c>
      <c r="AB40" s="195">
        <v>0.51163608882164624</v>
      </c>
      <c r="AC40" s="195">
        <v>0.57021928385337906</v>
      </c>
      <c r="AD40" s="195">
        <v>0.59114668962716255</v>
      </c>
      <c r="AE40" s="195">
        <v>0.59059327576611342</v>
      </c>
      <c r="AF40" s="195">
        <v>0.57169318821249204</v>
      </c>
      <c r="AG40" s="195">
        <v>0.52701032115736435</v>
      </c>
      <c r="AH40" s="195">
        <v>0.46888619146085297</v>
      </c>
      <c r="AI40" s="195">
        <v>0.42101208729970785</v>
      </c>
      <c r="AJ40" s="195">
        <v>0.36968172968876045</v>
      </c>
      <c r="AK40" s="195">
        <v>0.349941962566926</v>
      </c>
      <c r="AL40" s="195">
        <v>0.34102466739628046</v>
      </c>
    </row>
    <row r="41" spans="15:38">
      <c r="O41" s="195">
        <v>0.35713421153212666</v>
      </c>
      <c r="P41" s="195">
        <v>0.40067710074758089</v>
      </c>
      <c r="Q41" s="195">
        <v>0.43109781150057264</v>
      </c>
      <c r="R41" s="195">
        <v>0.46825424733890625</v>
      </c>
      <c r="S41" s="195">
        <v>0.48385532963420685</v>
      </c>
      <c r="T41" s="195">
        <v>0.49448012915597556</v>
      </c>
      <c r="U41" s="195">
        <v>0.4924143165958717</v>
      </c>
      <c r="V41" s="195">
        <v>0.48453827803678234</v>
      </c>
      <c r="W41" s="195">
        <v>0.46196364447785621</v>
      </c>
      <c r="X41" s="195">
        <v>0.45482903287109577</v>
      </c>
      <c r="Y41" s="195">
        <v>0.40783764811152684</v>
      </c>
      <c r="AB41" s="195">
        <v>0.44948796197833096</v>
      </c>
      <c r="AC41" s="195">
        <v>0.50740966066521664</v>
      </c>
      <c r="AD41" s="195">
        <v>0.54462093693409197</v>
      </c>
      <c r="AE41" s="195">
        <v>0.57494739848893828</v>
      </c>
      <c r="AF41" s="195">
        <v>0.57715638680507675</v>
      </c>
      <c r="AG41" s="195">
        <v>0.55958269765669966</v>
      </c>
      <c r="AH41" s="195">
        <v>0.51459959892344131</v>
      </c>
      <c r="AI41" s="195">
        <v>0.47223514194141303</v>
      </c>
      <c r="AJ41" s="195">
        <v>0.4110704192165211</v>
      </c>
      <c r="AK41" s="195">
        <v>0.37152647812459083</v>
      </c>
      <c r="AL41" s="195">
        <v>0.33248163849933454</v>
      </c>
    </row>
    <row r="42" spans="15:38">
      <c r="O42" s="195">
        <v>0.36697773241622234</v>
      </c>
      <c r="P42" s="195">
        <v>0.39706533044838066</v>
      </c>
      <c r="Q42" s="195">
        <v>0.42800240697196151</v>
      </c>
      <c r="R42" s="195">
        <v>0.46758710714929619</v>
      </c>
      <c r="S42" s="195">
        <v>0.49317257272709758</v>
      </c>
      <c r="T42" s="195">
        <v>0.5065019972693271</v>
      </c>
      <c r="U42" s="195">
        <v>0.51037005533433055</v>
      </c>
      <c r="V42" s="195">
        <v>0.50163277664223094</v>
      </c>
      <c r="W42" s="195">
        <v>0.4819677346870424</v>
      </c>
      <c r="X42" s="195">
        <v>0.45866250851185958</v>
      </c>
      <c r="Y42" s="195">
        <v>0.42918306431885273</v>
      </c>
      <c r="AB42" s="195">
        <v>0.41264836345615097</v>
      </c>
      <c r="AC42" s="195">
        <v>0.45726706985284815</v>
      </c>
      <c r="AD42" s="195">
        <v>0.49723408584497109</v>
      </c>
      <c r="AE42" s="195">
        <v>0.54316277838100036</v>
      </c>
      <c r="AF42" s="195">
        <v>0.56277269535125929</v>
      </c>
      <c r="AG42" s="195">
        <v>0.56397180301813132</v>
      </c>
      <c r="AH42" s="195">
        <v>0.54102244371460761</v>
      </c>
      <c r="AI42" s="195">
        <v>0.50530761704510008</v>
      </c>
      <c r="AJ42" s="195">
        <v>0.44953247997636137</v>
      </c>
      <c r="AK42" s="195">
        <v>0.40248781022072433</v>
      </c>
      <c r="AL42" s="195">
        <v>0.34042302392196455</v>
      </c>
    </row>
    <row r="43" spans="15:38">
      <c r="O43" s="195">
        <v>0.36180522033538615</v>
      </c>
      <c r="P43" s="195">
        <v>0.39626661555274156</v>
      </c>
      <c r="Q43" s="195">
        <v>0.41704925286922301</v>
      </c>
      <c r="R43" s="195">
        <v>0.45713323718707427</v>
      </c>
      <c r="S43" s="195">
        <v>0.48445279890011933</v>
      </c>
      <c r="T43" s="195">
        <v>0.51073175478753541</v>
      </c>
      <c r="U43" s="195">
        <v>0.51708167938429961</v>
      </c>
      <c r="V43" s="195">
        <v>0.51413033627316829</v>
      </c>
      <c r="W43" s="195">
        <v>0.49598610081811195</v>
      </c>
      <c r="X43" s="195">
        <v>0.47706836535364894</v>
      </c>
      <c r="Y43" s="195">
        <v>0.43961395808354675</v>
      </c>
      <c r="AB43" s="195">
        <v>0.36112450171848409</v>
      </c>
      <c r="AC43" s="195">
        <v>0.4111938036524988</v>
      </c>
      <c r="AD43" s="195">
        <v>0.43915161421146987</v>
      </c>
      <c r="AE43" s="195">
        <v>0.49016016373907434</v>
      </c>
      <c r="AF43" s="195">
        <v>0.52401099139450436</v>
      </c>
      <c r="AG43" s="195">
        <v>0.5483709531527079</v>
      </c>
      <c r="AH43" s="195">
        <v>0.5488146917693959</v>
      </c>
      <c r="AI43" s="195">
        <v>0.53241903824065795</v>
      </c>
      <c r="AJ43" s="195">
        <v>0.48855760159278971</v>
      </c>
      <c r="AK43" s="195">
        <v>0.44637092010330504</v>
      </c>
      <c r="AL43" s="195">
        <v>0.37460594653201729</v>
      </c>
    </row>
    <row r="44" spans="15:38">
      <c r="O44" s="195">
        <v>0.33371631573763766</v>
      </c>
      <c r="P44" s="195">
        <v>0.3872017944701272</v>
      </c>
      <c r="Q44" s="195">
        <v>0.41243178116017581</v>
      </c>
      <c r="R44" s="195">
        <v>0.43670777572503605</v>
      </c>
      <c r="S44" s="195">
        <v>0.46408425863183178</v>
      </c>
      <c r="T44" s="195">
        <v>0.49230927863595259</v>
      </c>
      <c r="U44" s="195">
        <v>0.51309552583260132</v>
      </c>
      <c r="V44" s="195">
        <v>0.51270566517010485</v>
      </c>
      <c r="W44" s="195">
        <v>0.50031895643058844</v>
      </c>
      <c r="X44" s="195">
        <v>0.48093440651782676</v>
      </c>
      <c r="Y44" s="195">
        <v>0.44520014691970167</v>
      </c>
      <c r="AB44" s="195">
        <v>0.31483821983177118</v>
      </c>
      <c r="AC44" s="195">
        <v>0.35851430909715376</v>
      </c>
      <c r="AD44" s="195">
        <v>0.39124822824874472</v>
      </c>
      <c r="AE44" s="195">
        <v>0.42709354051036263</v>
      </c>
      <c r="AF44" s="195">
        <v>0.46492931183037767</v>
      </c>
      <c r="AG44" s="195">
        <v>0.50581571920966861</v>
      </c>
      <c r="AH44" s="195">
        <v>0.532695851331074</v>
      </c>
      <c r="AI44" s="195">
        <v>0.53507270858234013</v>
      </c>
      <c r="AJ44" s="195">
        <v>0.5173853466250331</v>
      </c>
      <c r="AK44" s="195">
        <v>0.48652666085984886</v>
      </c>
      <c r="AL44" s="195">
        <v>0.42218781900370206</v>
      </c>
    </row>
    <row r="45" spans="15:38">
      <c r="O45" s="195">
        <v>0.34296483490994523</v>
      </c>
      <c r="P45" s="195">
        <v>0.3739813727827303</v>
      </c>
      <c r="Q45" s="195">
        <v>0.39976181086581142</v>
      </c>
      <c r="R45" s="195">
        <v>0.42410781968083894</v>
      </c>
      <c r="S45" s="195">
        <v>0.44458301646820558</v>
      </c>
      <c r="T45" s="195">
        <v>0.4728730073215523</v>
      </c>
      <c r="U45" s="195">
        <v>0.4951816971728889</v>
      </c>
      <c r="V45" s="195">
        <v>0.50379289867033294</v>
      </c>
      <c r="W45" s="195">
        <v>0.49407124962739868</v>
      </c>
      <c r="X45" s="195">
        <v>0.47989962210279929</v>
      </c>
      <c r="Y45" s="195">
        <v>0.44545075500474346</v>
      </c>
      <c r="AB45" s="195">
        <v>0.28765439265426929</v>
      </c>
      <c r="AC45" s="195">
        <v>0.31854186212390356</v>
      </c>
      <c r="AD45" s="195">
        <v>0.35097635473751287</v>
      </c>
      <c r="AE45" s="195">
        <v>0.38959195092150178</v>
      </c>
      <c r="AF45" s="195">
        <v>0.41806218521095495</v>
      </c>
      <c r="AG45" s="195">
        <v>0.46275887425198547</v>
      </c>
      <c r="AH45" s="195">
        <v>0.50339979764019049</v>
      </c>
      <c r="AI45" s="195">
        <v>0.52094731407793882</v>
      </c>
      <c r="AJ45" s="195">
        <v>0.52155788332600195</v>
      </c>
      <c r="AK45" s="195">
        <v>0.505578685192144</v>
      </c>
      <c r="AL45" s="195">
        <v>0.45352627915542465</v>
      </c>
    </row>
    <row r="46" spans="15:38">
      <c r="O46" s="195">
        <v>0.3521909505071969</v>
      </c>
      <c r="P46" s="195">
        <v>0.35239858609427949</v>
      </c>
      <c r="Q46" s="195">
        <v>0.37409616824239994</v>
      </c>
      <c r="R46" s="195">
        <v>0.40991050411775426</v>
      </c>
      <c r="S46" s="195">
        <v>0.42614631542310233</v>
      </c>
      <c r="T46" s="195">
        <v>0.44230123254575082</v>
      </c>
      <c r="U46" s="195">
        <v>0.46510041502083749</v>
      </c>
      <c r="V46" s="195">
        <v>0.47544653208961485</v>
      </c>
      <c r="W46" s="195">
        <v>0.47941962037921559</v>
      </c>
      <c r="X46" s="195">
        <v>0.46799039852524094</v>
      </c>
      <c r="Y46" s="195">
        <v>0.43970297456494717</v>
      </c>
      <c r="AB46" s="195">
        <v>0.26172551696989577</v>
      </c>
      <c r="AC46" s="195">
        <v>0.28176287557936941</v>
      </c>
      <c r="AD46" s="195">
        <v>0.2985609789238306</v>
      </c>
      <c r="AE46" s="195">
        <v>0.34007039811310991</v>
      </c>
      <c r="AF46" s="195">
        <v>0.36943167803570942</v>
      </c>
      <c r="AG46" s="195">
        <v>0.40114356444777211</v>
      </c>
      <c r="AH46" s="195">
        <v>0.44860683658237854</v>
      </c>
      <c r="AI46" s="195">
        <v>0.47974925227167731</v>
      </c>
      <c r="AJ46" s="195">
        <v>0.50530572478172453</v>
      </c>
      <c r="AK46" s="195">
        <v>0.50754918869590893</v>
      </c>
      <c r="AL46" s="195">
        <v>0.48477006227008945</v>
      </c>
    </row>
    <row r="47" spans="15:38">
      <c r="O47" s="195">
        <v>0.3388522511954879</v>
      </c>
      <c r="P47" s="195">
        <v>0.36023982800903087</v>
      </c>
      <c r="Q47" s="195">
        <v>0.35398795889463502</v>
      </c>
      <c r="R47" s="195">
        <v>0.39492757421749181</v>
      </c>
      <c r="S47" s="195">
        <v>0.41225381697894853</v>
      </c>
      <c r="T47" s="195">
        <v>0.42398653271471759</v>
      </c>
      <c r="U47" s="195">
        <v>0.43956392092108287</v>
      </c>
      <c r="V47" s="195">
        <v>0.45110220940816814</v>
      </c>
      <c r="W47" s="195">
        <v>0.45704375341568304</v>
      </c>
      <c r="X47" s="195">
        <v>0.45418886510707962</v>
      </c>
      <c r="Y47" s="195">
        <v>0.42914347020407639</v>
      </c>
      <c r="AB47" s="195">
        <v>0.25608408111050462</v>
      </c>
      <c r="AC47" s="195">
        <v>0.2513583978417957</v>
      </c>
      <c r="AD47" s="195">
        <v>0.27206669863713073</v>
      </c>
      <c r="AE47" s="195">
        <v>0.29967796938052116</v>
      </c>
      <c r="AF47" s="195">
        <v>0.33091404556556836</v>
      </c>
      <c r="AG47" s="195">
        <v>0.36340505183815486</v>
      </c>
      <c r="AH47" s="195">
        <v>0.40138565096178058</v>
      </c>
      <c r="AI47" s="195">
        <v>0.43690171873512185</v>
      </c>
      <c r="AJ47" s="195">
        <v>0.47600463529966275</v>
      </c>
      <c r="AK47" s="195">
        <v>0.49329458217400912</v>
      </c>
      <c r="AL47" s="195">
        <v>0.49091214239438474</v>
      </c>
    </row>
    <row r="48" spans="15:38">
      <c r="O48" s="195">
        <v>0.31759761440409434</v>
      </c>
      <c r="P48" s="195">
        <v>0.34795179665800496</v>
      </c>
      <c r="Q48" s="195">
        <v>0.36799173515739042</v>
      </c>
      <c r="R48" s="195">
        <v>0.35730369901511017</v>
      </c>
      <c r="S48" s="195">
        <v>0.37663138703909282</v>
      </c>
      <c r="T48" s="195">
        <v>0.40023126464168984</v>
      </c>
      <c r="U48" s="195">
        <v>0.40986956144633757</v>
      </c>
      <c r="V48" s="195">
        <v>0.41188390740403147</v>
      </c>
      <c r="W48" s="195">
        <v>0.4187382397401897</v>
      </c>
      <c r="X48" s="195">
        <v>0.41849438553672164</v>
      </c>
      <c r="Y48" s="195">
        <v>0.40908821594161743</v>
      </c>
      <c r="AB48" s="195">
        <v>0.24731483536782517</v>
      </c>
      <c r="AC48" s="195">
        <v>0.23705405884577702</v>
      </c>
      <c r="AD48" s="195">
        <v>0.23048193277646112</v>
      </c>
      <c r="AE48" s="195">
        <v>0.2531731679662379</v>
      </c>
      <c r="AF48" s="195">
        <v>0.26925824366125028</v>
      </c>
      <c r="AG48" s="195">
        <v>0.30486036498685687</v>
      </c>
      <c r="AH48" s="195">
        <v>0.341185404896311</v>
      </c>
      <c r="AI48" s="195">
        <v>0.36551858286861427</v>
      </c>
      <c r="AJ48" s="195">
        <v>0.41051923541430813</v>
      </c>
      <c r="AK48" s="195">
        <v>0.44278955525967389</v>
      </c>
      <c r="AL48" s="195">
        <v>0.47448752760912116</v>
      </c>
    </row>
    <row r="50" spans="15:25">
      <c r="O50" s="195" t="s">
        <v>149</v>
      </c>
    </row>
    <row r="51" spans="15:25">
      <c r="O51" s="195">
        <v>0.74572213406685661</v>
      </c>
      <c r="P51" s="195">
        <v>0.71476777639861888</v>
      </c>
      <c r="Q51" s="195">
        <v>0.66967167095011393</v>
      </c>
      <c r="R51" s="195">
        <v>0.57913005983869992</v>
      </c>
      <c r="S51" s="195">
        <v>0.48731167247083751</v>
      </c>
      <c r="T51" s="195">
        <v>0.3555846846817004</v>
      </c>
      <c r="U51" s="195">
        <v>0.21030458131110324</v>
      </c>
      <c r="V51" s="195">
        <v>0.20467924381484662</v>
      </c>
      <c r="W51" s="195">
        <v>0.20852607334763046</v>
      </c>
      <c r="X51" s="195">
        <v>0.21943693852847937</v>
      </c>
      <c r="Y51" s="195">
        <v>0.24778698131638324</v>
      </c>
    </row>
    <row r="52" spans="15:25">
      <c r="O52" s="195">
        <v>0.67654840623379764</v>
      </c>
      <c r="P52" s="195">
        <v>0.6913834461353775</v>
      </c>
      <c r="Q52" s="195">
        <v>0.6786329849924243</v>
      </c>
      <c r="R52" s="195">
        <v>0.63123056286051471</v>
      </c>
      <c r="S52" s="195">
        <v>0.56867426169335722</v>
      </c>
      <c r="T52" s="195">
        <v>0.46872325234103335</v>
      </c>
      <c r="U52" s="195">
        <v>0.33209004282207766</v>
      </c>
      <c r="V52" s="195">
        <v>0.21624983824914265</v>
      </c>
      <c r="W52" s="195">
        <v>0.14569420181250176</v>
      </c>
      <c r="X52" s="195">
        <v>0.15861257182986699</v>
      </c>
      <c r="Y52" s="195">
        <v>0.19206746979453965</v>
      </c>
    </row>
    <row r="53" spans="15:25">
      <c r="O53" s="195">
        <v>0.6032632201544964</v>
      </c>
      <c r="P53" s="195">
        <v>0.6454523366811763</v>
      </c>
      <c r="Q53" s="195">
        <v>0.65534356214275891</v>
      </c>
      <c r="R53" s="195">
        <v>0.63840128830178322</v>
      </c>
      <c r="S53" s="195">
        <v>0.60136278374043128</v>
      </c>
      <c r="T53" s="195">
        <v>0.5279201348615451</v>
      </c>
      <c r="U53" s="195">
        <v>0.41690257491981891</v>
      </c>
      <c r="V53" s="195">
        <v>0.31601265351903302</v>
      </c>
      <c r="W53" s="195">
        <v>0.16876773074756343</v>
      </c>
      <c r="X53" s="195">
        <v>0.12862647471137886</v>
      </c>
      <c r="Y53" s="195">
        <v>0.1646869898451867</v>
      </c>
    </row>
    <row r="54" spans="15:25">
      <c r="O54" s="195">
        <v>0.47765114835385747</v>
      </c>
      <c r="P54" s="195">
        <v>0.55003630330917663</v>
      </c>
      <c r="Q54" s="195">
        <v>0.58578984881837826</v>
      </c>
      <c r="R54" s="195">
        <v>0.61182814556063692</v>
      </c>
      <c r="S54" s="195">
        <v>0.60812405472962094</v>
      </c>
      <c r="T54" s="195">
        <v>0.57596953009452334</v>
      </c>
      <c r="U54" s="195">
        <v>0.50600561880388473</v>
      </c>
      <c r="V54" s="195">
        <v>0.43287708288561377</v>
      </c>
      <c r="W54" s="195">
        <v>0.31556126671941975</v>
      </c>
      <c r="X54" s="195">
        <v>0.21573668690824643</v>
      </c>
      <c r="Y54" s="195">
        <v>0.14158507903234033</v>
      </c>
    </row>
    <row r="55" spans="15:25">
      <c r="O55" s="195">
        <v>0.36599798187182941</v>
      </c>
      <c r="P55" s="195">
        <v>0.45681571492167428</v>
      </c>
      <c r="Q55" s="195">
        <v>0.50907627452535187</v>
      </c>
      <c r="R55" s="195">
        <v>0.56254604216952997</v>
      </c>
      <c r="S55" s="195">
        <v>0.58569459786058153</v>
      </c>
      <c r="T55" s="195">
        <v>0.58667570137317138</v>
      </c>
      <c r="U55" s="195">
        <v>0.55210103950078504</v>
      </c>
      <c r="V55" s="195">
        <v>0.50204879132656988</v>
      </c>
      <c r="W55" s="195">
        <v>0.41217784941455188</v>
      </c>
      <c r="X55" s="195">
        <v>0.33056539582924616</v>
      </c>
      <c r="Y55" s="195">
        <v>0.18899708326039721</v>
      </c>
    </row>
    <row r="56" spans="15:25">
      <c r="O56" s="195">
        <v>0.22167263452056024</v>
      </c>
      <c r="P56" s="195">
        <v>0.3289180214263675</v>
      </c>
      <c r="Q56" s="195">
        <v>0.39675043235931412</v>
      </c>
      <c r="R56" s="195">
        <v>0.47813489775071022</v>
      </c>
      <c r="S56" s="195">
        <v>0.52775707883448608</v>
      </c>
      <c r="T56" s="195">
        <v>0.5661046477905668</v>
      </c>
      <c r="U56" s="195">
        <v>0.57509332014999892</v>
      </c>
      <c r="V56" s="195">
        <v>0.55682835044913104</v>
      </c>
      <c r="W56" s="195">
        <v>0.50432155261350409</v>
      </c>
      <c r="X56" s="195">
        <v>0.4463362752465625</v>
      </c>
      <c r="Y56" s="195">
        <v>0.33477889365166114</v>
      </c>
    </row>
    <row r="57" spans="15:25">
      <c r="O57" s="195">
        <v>5.9980298835450488E-2</v>
      </c>
      <c r="P57" s="195">
        <v>0.17910235149700088</v>
      </c>
      <c r="Q57" s="195">
        <v>0.25902450330111054</v>
      </c>
      <c r="R57" s="195">
        <v>0.36306691843026223</v>
      </c>
      <c r="S57" s="195">
        <v>0.43511907207723749</v>
      </c>
      <c r="T57" s="195">
        <v>0.50763688896786829</v>
      </c>
      <c r="U57" s="195">
        <v>0.56136171307457083</v>
      </c>
      <c r="V57" s="195">
        <v>0.57781183560579219</v>
      </c>
      <c r="W57" s="195">
        <v>0.5693139878161837</v>
      </c>
      <c r="X57" s="195">
        <v>0.54128317479638999</v>
      </c>
      <c r="Y57" s="195">
        <v>0.46703943541914755</v>
      </c>
    </row>
    <row r="58" spans="15:25">
      <c r="O58" s="195">
        <v>-5.8761396916755415E-2</v>
      </c>
      <c r="P58" s="195">
        <v>6.5956366671384298E-2</v>
      </c>
      <c r="Q58" s="195">
        <v>0.15193871815823595</v>
      </c>
      <c r="R58" s="195">
        <v>0.26771270052845864</v>
      </c>
      <c r="S58" s="195">
        <v>0.35350826987004186</v>
      </c>
      <c r="T58" s="195">
        <v>0.44606319763370561</v>
      </c>
      <c r="U58" s="195">
        <v>0.52681267595941705</v>
      </c>
      <c r="V58" s="195">
        <v>0.56886952216237796</v>
      </c>
      <c r="W58" s="195">
        <v>0.59320868259073167</v>
      </c>
      <c r="X58" s="195">
        <v>0.58679387782787151</v>
      </c>
      <c r="Y58" s="195">
        <v>0.5448890712958474</v>
      </c>
    </row>
    <row r="59" spans="15:25">
      <c r="O59" s="195">
        <v>-0.15302753674215358</v>
      </c>
      <c r="P59" s="195">
        <v>-8.053568989416672E-2</v>
      </c>
      <c r="Q59" s="195">
        <v>1.0448230084406694E-2</v>
      </c>
      <c r="R59" s="195">
        <v>0.13756822682854716</v>
      </c>
      <c r="S59" s="195">
        <v>0.23512039840004609</v>
      </c>
      <c r="T59" s="195">
        <v>0.34840729683235588</v>
      </c>
      <c r="U59" s="195">
        <v>0.45881016796283419</v>
      </c>
      <c r="V59" s="195">
        <v>0.52687020114159944</v>
      </c>
      <c r="W59" s="195">
        <v>0.59062652221621526</v>
      </c>
      <c r="X59" s="195">
        <v>0.61476534422833362</v>
      </c>
      <c r="Y59" s="195">
        <v>0.61542943157334506</v>
      </c>
    </row>
    <row r="60" spans="15:25">
      <c r="O60" s="195">
        <v>-0.11815086479209561</v>
      </c>
      <c r="P60" s="195">
        <v>-0.18689460487917539</v>
      </c>
      <c r="Q60" s="195">
        <v>-9.3972747674375301E-2</v>
      </c>
      <c r="R60" s="195">
        <v>3.7884252644803718E-2</v>
      </c>
      <c r="S60" s="195">
        <v>0.14232440015771491</v>
      </c>
      <c r="T60" s="195">
        <v>0.26634278855544935</v>
      </c>
      <c r="U60" s="195">
        <v>0.39397417811811747</v>
      </c>
      <c r="V60" s="195">
        <v>0.47844675529174163</v>
      </c>
      <c r="W60" s="195">
        <v>0.56679705081511245</v>
      </c>
      <c r="X60" s="195">
        <v>0.61347315527585522</v>
      </c>
      <c r="Y60" s="195">
        <v>0.64456603744610552</v>
      </c>
    </row>
    <row r="61" spans="15:25">
      <c r="O61" s="195">
        <v>-6.000401175650899E-2</v>
      </c>
      <c r="P61" s="195">
        <v>-0.17520065074136579</v>
      </c>
      <c r="Q61" s="195">
        <v>-0.24653130119629951</v>
      </c>
      <c r="R61" s="195">
        <v>-0.11153992031337644</v>
      </c>
      <c r="S61" s="195">
        <v>-1.0493470832632485E-3</v>
      </c>
      <c r="T61" s="195">
        <v>0.13495589893421681</v>
      </c>
      <c r="U61" s="195">
        <v>0.28220837199332605</v>
      </c>
      <c r="V61" s="195">
        <v>0.38473395532635485</v>
      </c>
      <c r="W61" s="195">
        <v>0.50420717463894804</v>
      </c>
      <c r="X61" s="195">
        <v>0.57678504241610917</v>
      </c>
      <c r="Y61" s="195">
        <v>0.65402515110532555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19" sqref="F19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41" customWidth="1"/>
  </cols>
  <sheetData>
    <row r="1" spans="1:7">
      <c r="B1" t="s">
        <v>134</v>
      </c>
      <c r="C1">
        <v>2</v>
      </c>
    </row>
    <row r="2" spans="1:7">
      <c r="B2" t="str">
        <f ca="1">_xll.ohRangeRetrieveError(B6)</f>
        <v/>
      </c>
    </row>
    <row r="4" spans="1:7">
      <c r="A4" t="s">
        <v>135</v>
      </c>
      <c r="B4" t="s">
        <v>136</v>
      </c>
      <c r="C4" t="s">
        <v>137</v>
      </c>
      <c r="D4" t="s">
        <v>141</v>
      </c>
    </row>
    <row r="5" spans="1:7">
      <c r="A5">
        <f t="array" ref="A5:A671">VanillasCross!B72:B794</f>
        <v>0</v>
      </c>
      <c r="B5" t="e">
        <f t="array" ref="B5:G671">_xll.qlRealMCSimulationPath(Vanillas!D38,C1,)</f>
        <v>#VALUE!</v>
      </c>
      <c r="C5" t="e">
        <v>#VALUE!</v>
      </c>
      <c r="D5" t="e">
        <v>#VALUE!</v>
      </c>
      <c r="E5" s="241" t="e">
        <v>#VALUE!</v>
      </c>
      <c r="F5" s="241" t="e">
        <v>#VALUE!</v>
      </c>
      <c r="G5" s="241" t="e">
        <v>#VALUE!</v>
      </c>
    </row>
    <row r="6" spans="1:7">
      <c r="A6">
        <v>5.4794520547945206E-3</v>
      </c>
      <c r="B6" t="e">
        <v>#VALUE!</v>
      </c>
      <c r="C6" t="e">
        <v>#VALUE!</v>
      </c>
      <c r="D6" t="e">
        <v>#VALUE!</v>
      </c>
      <c r="E6" s="241" t="e">
        <v>#VALUE!</v>
      </c>
      <c r="F6" s="241" t="e">
        <v>#VALUE!</v>
      </c>
      <c r="G6" s="241" t="e">
        <v>#VALUE!</v>
      </c>
    </row>
    <row r="7" spans="1:7">
      <c r="A7">
        <v>1.0958904109589041E-2</v>
      </c>
      <c r="B7" t="e">
        <v>#VALUE!</v>
      </c>
      <c r="C7" t="e">
        <v>#VALUE!</v>
      </c>
      <c r="D7" t="e">
        <v>#VALUE!</v>
      </c>
      <c r="E7" s="241" t="e">
        <v>#VALUE!</v>
      </c>
      <c r="F7" s="241" t="e">
        <v>#VALUE!</v>
      </c>
      <c r="G7" s="241" t="e">
        <v>#VALUE!</v>
      </c>
    </row>
    <row r="8" spans="1:7">
      <c r="A8">
        <v>1.643835616438356E-2</v>
      </c>
      <c r="B8" t="e">
        <v>#VALUE!</v>
      </c>
      <c r="C8" t="e">
        <v>#VALUE!</v>
      </c>
      <c r="D8" t="e">
        <v>#VALUE!</v>
      </c>
      <c r="E8" s="241" t="e">
        <v>#VALUE!</v>
      </c>
      <c r="F8" s="241" t="e">
        <v>#VALUE!</v>
      </c>
      <c r="G8" s="241" t="e">
        <v>#VALUE!</v>
      </c>
    </row>
    <row r="9" spans="1:7">
      <c r="A9">
        <v>2.1917808219178082E-2</v>
      </c>
      <c r="B9" t="e">
        <v>#VALUE!</v>
      </c>
      <c r="C9" t="e">
        <v>#VALUE!</v>
      </c>
      <c r="D9" t="e">
        <v>#VALUE!</v>
      </c>
      <c r="E9" s="241" t="e">
        <v>#VALUE!</v>
      </c>
      <c r="F9" s="241" t="e">
        <v>#VALUE!</v>
      </c>
      <c r="G9" s="241" t="e">
        <v>#VALUE!</v>
      </c>
    </row>
    <row r="10" spans="1:7">
      <c r="A10">
        <v>2.7397260273972601E-2</v>
      </c>
      <c r="B10" t="e">
        <v>#VALUE!</v>
      </c>
      <c r="C10" t="e">
        <v>#VALUE!</v>
      </c>
      <c r="D10" t="e">
        <v>#VALUE!</v>
      </c>
      <c r="E10" s="241" t="e">
        <v>#VALUE!</v>
      </c>
      <c r="F10" s="241" t="e">
        <v>#VALUE!</v>
      </c>
      <c r="G10" s="241" t="e">
        <v>#VALUE!</v>
      </c>
    </row>
    <row r="11" spans="1:7">
      <c r="A11">
        <v>3.287671232876712E-2</v>
      </c>
      <c r="B11" t="e">
        <v>#VALUE!</v>
      </c>
      <c r="C11" t="e">
        <v>#VALUE!</v>
      </c>
      <c r="D11" t="e">
        <v>#VALUE!</v>
      </c>
      <c r="E11" s="241" t="e">
        <v>#VALUE!</v>
      </c>
      <c r="F11" s="241" t="e">
        <v>#VALUE!</v>
      </c>
      <c r="G11" s="241" t="e">
        <v>#VALUE!</v>
      </c>
    </row>
    <row r="12" spans="1:7">
      <c r="A12">
        <v>3.8356164383561646E-2</v>
      </c>
      <c r="B12" t="e">
        <v>#VALUE!</v>
      </c>
      <c r="C12" t="e">
        <v>#VALUE!</v>
      </c>
      <c r="D12" t="e">
        <v>#VALUE!</v>
      </c>
      <c r="E12" s="241" t="e">
        <v>#VALUE!</v>
      </c>
      <c r="F12" s="241" t="e">
        <v>#VALUE!</v>
      </c>
      <c r="G12" s="241" t="e">
        <v>#VALUE!</v>
      </c>
    </row>
    <row r="13" spans="1:7">
      <c r="A13">
        <v>4.3835616438356165E-2</v>
      </c>
      <c r="B13" t="e">
        <v>#VALUE!</v>
      </c>
      <c r="C13" t="e">
        <v>#VALUE!</v>
      </c>
      <c r="D13" t="e">
        <v>#VALUE!</v>
      </c>
      <c r="E13" s="241" t="e">
        <v>#VALUE!</v>
      </c>
      <c r="F13" s="241" t="e">
        <v>#VALUE!</v>
      </c>
      <c r="G13" s="241" t="e">
        <v>#VALUE!</v>
      </c>
    </row>
    <row r="14" spans="1:7">
      <c r="A14">
        <v>4.9315068493150684E-2</v>
      </c>
      <c r="B14" t="e">
        <v>#VALUE!</v>
      </c>
      <c r="C14" t="e">
        <v>#VALUE!</v>
      </c>
      <c r="D14" t="e">
        <v>#VALUE!</v>
      </c>
      <c r="E14" s="241" t="e">
        <v>#VALUE!</v>
      </c>
      <c r="F14" s="241" t="e">
        <v>#VALUE!</v>
      </c>
      <c r="G14" s="241" t="e">
        <v>#VALUE!</v>
      </c>
    </row>
    <row r="15" spans="1:7">
      <c r="A15">
        <v>5.4794520547945202E-2</v>
      </c>
      <c r="B15" t="e">
        <v>#VALUE!</v>
      </c>
      <c r="C15" t="e">
        <v>#VALUE!</v>
      </c>
      <c r="D15" t="e">
        <v>#VALUE!</v>
      </c>
      <c r="E15" s="241" t="e">
        <v>#VALUE!</v>
      </c>
      <c r="F15" s="241" t="e">
        <v>#VALUE!</v>
      </c>
      <c r="G15" s="241" t="e">
        <v>#VALUE!</v>
      </c>
    </row>
    <row r="16" spans="1:7">
      <c r="A16">
        <v>6.0273972602739728E-2</v>
      </c>
      <c r="B16" t="e">
        <v>#VALUE!</v>
      </c>
      <c r="C16" t="e">
        <v>#VALUE!</v>
      </c>
      <c r="D16" t="e">
        <v>#VALUE!</v>
      </c>
      <c r="E16" s="241" t="e">
        <v>#VALUE!</v>
      </c>
      <c r="F16" s="241" t="e">
        <v>#VALUE!</v>
      </c>
      <c r="G16" s="241" t="e">
        <v>#VALUE!</v>
      </c>
    </row>
    <row r="17" spans="1:7">
      <c r="A17">
        <v>6.575342465753424E-2</v>
      </c>
      <c r="B17" t="e">
        <v>#VALUE!</v>
      </c>
      <c r="C17" t="e">
        <v>#VALUE!</v>
      </c>
      <c r="D17" t="e">
        <v>#VALUE!</v>
      </c>
      <c r="E17" s="241" t="e">
        <v>#VALUE!</v>
      </c>
      <c r="F17" s="241" t="e">
        <v>#VALUE!</v>
      </c>
      <c r="G17" s="241" t="e">
        <v>#VALUE!</v>
      </c>
    </row>
    <row r="18" spans="1:7">
      <c r="A18">
        <v>7.1232876712328766E-2</v>
      </c>
      <c r="B18" t="e">
        <v>#VALUE!</v>
      </c>
      <c r="C18" t="e">
        <v>#VALUE!</v>
      </c>
      <c r="D18" t="e">
        <v>#VALUE!</v>
      </c>
      <c r="E18" s="241" t="e">
        <v>#VALUE!</v>
      </c>
      <c r="F18" s="241" t="e">
        <v>#VALUE!</v>
      </c>
      <c r="G18" s="241" t="e">
        <v>#VALUE!</v>
      </c>
    </row>
    <row r="19" spans="1:7">
      <c r="A19">
        <v>7.6712328767123292E-2</v>
      </c>
      <c r="B19" t="e">
        <v>#VALUE!</v>
      </c>
      <c r="C19" t="e">
        <v>#VALUE!</v>
      </c>
      <c r="D19" t="e">
        <v>#VALUE!</v>
      </c>
      <c r="E19" s="241" t="e">
        <v>#VALUE!</v>
      </c>
      <c r="F19" s="241" t="e">
        <v>#VALUE!</v>
      </c>
      <c r="G19" s="241" t="e">
        <v>#VALUE!</v>
      </c>
    </row>
    <row r="20" spans="1:7">
      <c r="A20">
        <v>8.2191780821917804E-2</v>
      </c>
      <c r="B20" t="e">
        <v>#VALUE!</v>
      </c>
      <c r="C20" t="e">
        <v>#VALUE!</v>
      </c>
      <c r="D20" t="e">
        <v>#VALUE!</v>
      </c>
      <c r="E20" s="241" t="e">
        <v>#VALUE!</v>
      </c>
      <c r="F20" s="241" t="e">
        <v>#VALUE!</v>
      </c>
      <c r="G20" s="241" t="e">
        <v>#VALUE!</v>
      </c>
    </row>
    <row r="21" spans="1:7">
      <c r="A21">
        <v>8.7671232876712329E-2</v>
      </c>
      <c r="B21" t="e">
        <v>#VALUE!</v>
      </c>
      <c r="C21" t="e">
        <v>#VALUE!</v>
      </c>
      <c r="D21" t="e">
        <v>#VALUE!</v>
      </c>
      <c r="E21" s="241" t="e">
        <v>#VALUE!</v>
      </c>
      <c r="F21" s="241" t="e">
        <v>#VALUE!</v>
      </c>
      <c r="G21" s="241" t="e">
        <v>#VALUE!</v>
      </c>
    </row>
    <row r="22" spans="1:7">
      <c r="A22">
        <v>9.3150684931506855E-2</v>
      </c>
      <c r="B22" t="e">
        <v>#VALUE!</v>
      </c>
      <c r="C22" t="e">
        <v>#VALUE!</v>
      </c>
      <c r="D22" t="e">
        <v>#VALUE!</v>
      </c>
      <c r="E22" s="241" t="e">
        <v>#VALUE!</v>
      </c>
      <c r="F22" s="241" t="e">
        <v>#VALUE!</v>
      </c>
      <c r="G22" s="241" t="e">
        <v>#VALUE!</v>
      </c>
    </row>
    <row r="23" spans="1:7">
      <c r="A23">
        <v>9.8630136986301367E-2</v>
      </c>
      <c r="B23" t="e">
        <v>#VALUE!</v>
      </c>
      <c r="C23" t="e">
        <v>#VALUE!</v>
      </c>
      <c r="D23" t="e">
        <v>#VALUE!</v>
      </c>
      <c r="E23" s="241" t="e">
        <v>#VALUE!</v>
      </c>
      <c r="F23" s="241" t="e">
        <v>#VALUE!</v>
      </c>
      <c r="G23" s="241" t="e">
        <v>#VALUE!</v>
      </c>
    </row>
    <row r="24" spans="1:7">
      <c r="A24">
        <v>0.10410958904109589</v>
      </c>
      <c r="B24" t="e">
        <v>#VALUE!</v>
      </c>
      <c r="C24" t="e">
        <v>#VALUE!</v>
      </c>
      <c r="D24" t="e">
        <v>#VALUE!</v>
      </c>
      <c r="E24" s="241" t="e">
        <v>#VALUE!</v>
      </c>
      <c r="F24" s="241" t="e">
        <v>#VALUE!</v>
      </c>
      <c r="G24" s="241" t="e">
        <v>#VALUE!</v>
      </c>
    </row>
    <row r="25" spans="1:7">
      <c r="A25">
        <v>0.1095890410958904</v>
      </c>
      <c r="B25" t="e">
        <v>#VALUE!</v>
      </c>
      <c r="C25" t="e">
        <v>#VALUE!</v>
      </c>
      <c r="D25" t="e">
        <v>#VALUE!</v>
      </c>
      <c r="E25" s="241" t="e">
        <v>#VALUE!</v>
      </c>
      <c r="F25" s="241" t="e">
        <v>#VALUE!</v>
      </c>
      <c r="G25" s="241" t="e">
        <v>#VALUE!</v>
      </c>
    </row>
    <row r="26" spans="1:7">
      <c r="A26">
        <v>0.11506849315068493</v>
      </c>
      <c r="B26" t="e">
        <v>#VALUE!</v>
      </c>
      <c r="C26" t="e">
        <v>#VALUE!</v>
      </c>
      <c r="D26" t="e">
        <v>#VALUE!</v>
      </c>
      <c r="E26" s="241" t="e">
        <v>#VALUE!</v>
      </c>
      <c r="F26" s="241" t="e">
        <v>#VALUE!</v>
      </c>
      <c r="G26" s="241" t="e">
        <v>#VALUE!</v>
      </c>
    </row>
    <row r="27" spans="1:7">
      <c r="A27">
        <v>0.12054794520547946</v>
      </c>
      <c r="B27" t="e">
        <v>#VALUE!</v>
      </c>
      <c r="C27" t="e">
        <v>#VALUE!</v>
      </c>
      <c r="D27" t="e">
        <v>#VALUE!</v>
      </c>
      <c r="E27" s="241" t="e">
        <v>#VALUE!</v>
      </c>
      <c r="F27" s="241" t="e">
        <v>#VALUE!</v>
      </c>
      <c r="G27" s="241" t="e">
        <v>#VALUE!</v>
      </c>
    </row>
    <row r="28" spans="1:7">
      <c r="A28">
        <v>0.12602739726027398</v>
      </c>
      <c r="B28" t="e">
        <v>#VALUE!</v>
      </c>
      <c r="C28" t="e">
        <v>#VALUE!</v>
      </c>
      <c r="D28" t="e">
        <v>#VALUE!</v>
      </c>
      <c r="E28" s="241" t="e">
        <v>#VALUE!</v>
      </c>
      <c r="F28" s="241" t="e">
        <v>#VALUE!</v>
      </c>
      <c r="G28" s="241" t="e">
        <v>#VALUE!</v>
      </c>
    </row>
    <row r="29" spans="1:7">
      <c r="A29">
        <v>0.13150684931506848</v>
      </c>
      <c r="B29" t="e">
        <v>#VALUE!</v>
      </c>
      <c r="C29" t="e">
        <v>#VALUE!</v>
      </c>
      <c r="D29" t="e">
        <v>#VALUE!</v>
      </c>
      <c r="E29" s="241" t="e">
        <v>#VALUE!</v>
      </c>
      <c r="F29" s="241" t="e">
        <v>#VALUE!</v>
      </c>
      <c r="G29" s="241" t="e">
        <v>#VALUE!</v>
      </c>
    </row>
    <row r="30" spans="1:7">
      <c r="A30">
        <v>0.13698630136986301</v>
      </c>
      <c r="B30" t="e">
        <v>#VALUE!</v>
      </c>
      <c r="C30" t="e">
        <v>#VALUE!</v>
      </c>
      <c r="D30" t="e">
        <v>#VALUE!</v>
      </c>
      <c r="E30" s="241" t="e">
        <v>#VALUE!</v>
      </c>
      <c r="F30" s="241" t="e">
        <v>#VALUE!</v>
      </c>
      <c r="G30" s="241" t="e">
        <v>#VALUE!</v>
      </c>
    </row>
    <row r="31" spans="1:7">
      <c r="A31">
        <v>0.14246575342465753</v>
      </c>
      <c r="B31" t="e">
        <v>#VALUE!</v>
      </c>
      <c r="C31" t="e">
        <v>#VALUE!</v>
      </c>
      <c r="D31" t="e">
        <v>#VALUE!</v>
      </c>
      <c r="E31" s="241" t="e">
        <v>#VALUE!</v>
      </c>
      <c r="F31" s="241" t="e">
        <v>#VALUE!</v>
      </c>
      <c r="G31" s="241" t="e">
        <v>#VALUE!</v>
      </c>
    </row>
    <row r="32" spans="1:7">
      <c r="A32">
        <v>0.14794520547945206</v>
      </c>
      <c r="B32" t="e">
        <v>#VALUE!</v>
      </c>
      <c r="C32" t="e">
        <v>#VALUE!</v>
      </c>
      <c r="D32" t="e">
        <v>#VALUE!</v>
      </c>
      <c r="E32" s="241" t="e">
        <v>#VALUE!</v>
      </c>
      <c r="F32" s="241" t="e">
        <v>#VALUE!</v>
      </c>
      <c r="G32" s="241" t="e">
        <v>#VALUE!</v>
      </c>
    </row>
    <row r="33" spans="1:7">
      <c r="A33">
        <v>0.15342465753424658</v>
      </c>
      <c r="B33" t="e">
        <v>#VALUE!</v>
      </c>
      <c r="C33" t="e">
        <v>#VALUE!</v>
      </c>
      <c r="D33" t="e">
        <v>#VALUE!</v>
      </c>
      <c r="E33" s="241" t="e">
        <v>#VALUE!</v>
      </c>
      <c r="F33" s="241" t="e">
        <v>#VALUE!</v>
      </c>
      <c r="G33" s="241" t="e">
        <v>#VALUE!</v>
      </c>
    </row>
    <row r="34" spans="1:7">
      <c r="A34">
        <v>0.15890410958904111</v>
      </c>
      <c r="B34" t="e">
        <v>#VALUE!</v>
      </c>
      <c r="C34" t="e">
        <v>#VALUE!</v>
      </c>
      <c r="D34" t="e">
        <v>#VALUE!</v>
      </c>
      <c r="E34" s="241" t="e">
        <v>#VALUE!</v>
      </c>
      <c r="F34" s="241" t="e">
        <v>#VALUE!</v>
      </c>
      <c r="G34" s="241" t="e">
        <v>#VALUE!</v>
      </c>
    </row>
    <row r="35" spans="1:7">
      <c r="A35">
        <v>0.16438356164383561</v>
      </c>
      <c r="B35" t="e">
        <v>#VALUE!</v>
      </c>
      <c r="C35" t="e">
        <v>#VALUE!</v>
      </c>
      <c r="D35" t="e">
        <v>#VALUE!</v>
      </c>
      <c r="E35" s="241" t="e">
        <v>#VALUE!</v>
      </c>
      <c r="F35" s="241" t="e">
        <v>#VALUE!</v>
      </c>
      <c r="G35" s="241" t="e">
        <v>#VALUE!</v>
      </c>
    </row>
    <row r="36" spans="1:7">
      <c r="A36">
        <v>0.16986301369863013</v>
      </c>
      <c r="B36" t="e">
        <v>#VALUE!</v>
      </c>
      <c r="C36" t="e">
        <v>#VALUE!</v>
      </c>
      <c r="D36" t="e">
        <v>#VALUE!</v>
      </c>
      <c r="E36" s="241" t="e">
        <v>#VALUE!</v>
      </c>
      <c r="F36" s="241" t="e">
        <v>#VALUE!</v>
      </c>
      <c r="G36" s="241" t="e">
        <v>#VALUE!</v>
      </c>
    </row>
    <row r="37" spans="1:7">
      <c r="A37">
        <v>0.17534246575342466</v>
      </c>
      <c r="B37" t="e">
        <v>#VALUE!</v>
      </c>
      <c r="C37" t="e">
        <v>#VALUE!</v>
      </c>
      <c r="D37" t="e">
        <v>#VALUE!</v>
      </c>
      <c r="E37" s="241" t="e">
        <v>#VALUE!</v>
      </c>
      <c r="F37" s="241" t="e">
        <v>#VALUE!</v>
      </c>
      <c r="G37" s="241" t="e">
        <v>#VALUE!</v>
      </c>
    </row>
    <row r="38" spans="1:7">
      <c r="A38">
        <v>0.18082191780821918</v>
      </c>
      <c r="B38" t="e">
        <v>#VALUE!</v>
      </c>
      <c r="C38" t="e">
        <v>#VALUE!</v>
      </c>
      <c r="D38" t="e">
        <v>#VALUE!</v>
      </c>
      <c r="E38" s="241" t="e">
        <v>#VALUE!</v>
      </c>
      <c r="F38" s="241" t="e">
        <v>#VALUE!</v>
      </c>
      <c r="G38" s="241" t="e">
        <v>#VALUE!</v>
      </c>
    </row>
    <row r="39" spans="1:7">
      <c r="A39">
        <v>0.18630136986301371</v>
      </c>
      <c r="B39" t="e">
        <v>#VALUE!</v>
      </c>
      <c r="C39" t="e">
        <v>#VALUE!</v>
      </c>
      <c r="D39" t="e">
        <v>#VALUE!</v>
      </c>
      <c r="E39" s="241" t="e">
        <v>#VALUE!</v>
      </c>
      <c r="F39" s="241" t="e">
        <v>#VALUE!</v>
      </c>
      <c r="G39" s="241" t="e">
        <v>#VALUE!</v>
      </c>
    </row>
    <row r="40" spans="1:7">
      <c r="A40">
        <v>0.19178082191780821</v>
      </c>
      <c r="B40" t="e">
        <v>#VALUE!</v>
      </c>
      <c r="C40" t="e">
        <v>#VALUE!</v>
      </c>
      <c r="D40" t="e">
        <v>#VALUE!</v>
      </c>
      <c r="E40" s="241" t="e">
        <v>#VALUE!</v>
      </c>
      <c r="F40" s="241" t="e">
        <v>#VALUE!</v>
      </c>
      <c r="G40" s="241" t="e">
        <v>#VALUE!</v>
      </c>
    </row>
    <row r="41" spans="1:7">
      <c r="A41">
        <v>0.19726027397260273</v>
      </c>
      <c r="B41" t="e">
        <v>#VALUE!</v>
      </c>
      <c r="C41" t="e">
        <v>#VALUE!</v>
      </c>
      <c r="D41" t="e">
        <v>#VALUE!</v>
      </c>
      <c r="E41" s="241" t="e">
        <v>#VALUE!</v>
      </c>
      <c r="F41" s="241" t="e">
        <v>#VALUE!</v>
      </c>
      <c r="G41" s="241" t="e">
        <v>#VALUE!</v>
      </c>
    </row>
    <row r="42" spans="1:7">
      <c r="A42">
        <v>0.20273972602739726</v>
      </c>
      <c r="B42" t="e">
        <v>#VALUE!</v>
      </c>
      <c r="C42" t="e">
        <v>#VALUE!</v>
      </c>
      <c r="D42" t="e">
        <v>#VALUE!</v>
      </c>
      <c r="E42" s="241" t="e">
        <v>#VALUE!</v>
      </c>
      <c r="F42" s="241" t="e">
        <v>#VALUE!</v>
      </c>
      <c r="G42" s="241" t="e">
        <v>#VALUE!</v>
      </c>
    </row>
    <row r="43" spans="1:7">
      <c r="A43">
        <v>0.20821917808219179</v>
      </c>
      <c r="B43" t="e">
        <v>#VALUE!</v>
      </c>
      <c r="C43" t="e">
        <v>#VALUE!</v>
      </c>
      <c r="D43" t="e">
        <v>#VALUE!</v>
      </c>
      <c r="E43" s="241" t="e">
        <v>#VALUE!</v>
      </c>
      <c r="F43" s="241" t="e">
        <v>#VALUE!</v>
      </c>
      <c r="G43" s="241" t="e">
        <v>#VALUE!</v>
      </c>
    </row>
    <row r="44" spans="1:7">
      <c r="A44">
        <v>0.21369863013698631</v>
      </c>
      <c r="B44" t="e">
        <v>#VALUE!</v>
      </c>
      <c r="C44" t="e">
        <v>#VALUE!</v>
      </c>
      <c r="D44" t="e">
        <v>#VALUE!</v>
      </c>
      <c r="E44" s="241" t="e">
        <v>#VALUE!</v>
      </c>
      <c r="F44" s="241" t="e">
        <v>#VALUE!</v>
      </c>
      <c r="G44" s="241" t="e">
        <v>#VALUE!</v>
      </c>
    </row>
    <row r="45" spans="1:7">
      <c r="A45">
        <v>0.21917808219178081</v>
      </c>
      <c r="B45" t="e">
        <v>#VALUE!</v>
      </c>
      <c r="C45" t="e">
        <v>#VALUE!</v>
      </c>
      <c r="D45" t="e">
        <v>#VALUE!</v>
      </c>
      <c r="E45" s="241" t="e">
        <v>#VALUE!</v>
      </c>
      <c r="F45" s="241" t="e">
        <v>#VALUE!</v>
      </c>
      <c r="G45" s="241" t="e">
        <v>#VALUE!</v>
      </c>
    </row>
    <row r="46" spans="1:7">
      <c r="A46">
        <v>0.22465753424657534</v>
      </c>
      <c r="B46" t="e">
        <v>#VALUE!</v>
      </c>
      <c r="C46" t="e">
        <v>#VALUE!</v>
      </c>
      <c r="D46" t="e">
        <v>#VALUE!</v>
      </c>
      <c r="E46" s="241" t="e">
        <v>#VALUE!</v>
      </c>
      <c r="F46" s="241" t="e">
        <v>#VALUE!</v>
      </c>
      <c r="G46" s="241" t="e">
        <v>#VALUE!</v>
      </c>
    </row>
    <row r="47" spans="1:7">
      <c r="A47">
        <v>0.23013698630136986</v>
      </c>
      <c r="B47" t="e">
        <v>#VALUE!</v>
      </c>
      <c r="C47" t="e">
        <v>#VALUE!</v>
      </c>
      <c r="D47" t="e">
        <v>#VALUE!</v>
      </c>
      <c r="E47" s="241" t="e">
        <v>#VALUE!</v>
      </c>
      <c r="F47" s="241" t="e">
        <v>#VALUE!</v>
      </c>
      <c r="G47" s="241" t="e">
        <v>#VALUE!</v>
      </c>
    </row>
    <row r="48" spans="1:7">
      <c r="A48">
        <v>0.23561643835616439</v>
      </c>
      <c r="B48" t="e">
        <v>#VALUE!</v>
      </c>
      <c r="C48" t="e">
        <v>#VALUE!</v>
      </c>
      <c r="D48" t="e">
        <v>#VALUE!</v>
      </c>
      <c r="E48" s="241" t="e">
        <v>#VALUE!</v>
      </c>
      <c r="F48" s="241" t="e">
        <v>#VALUE!</v>
      </c>
      <c r="G48" s="241" t="e">
        <v>#VALUE!</v>
      </c>
    </row>
    <row r="49" spans="1:7">
      <c r="A49">
        <v>0.24109589041095891</v>
      </c>
      <c r="B49" t="e">
        <v>#VALUE!</v>
      </c>
      <c r="C49" t="e">
        <v>#VALUE!</v>
      </c>
      <c r="D49" t="e">
        <v>#VALUE!</v>
      </c>
      <c r="E49" s="241" t="e">
        <v>#VALUE!</v>
      </c>
      <c r="F49" s="241" t="e">
        <v>#VALUE!</v>
      </c>
      <c r="G49" s="241" t="e">
        <v>#VALUE!</v>
      </c>
    </row>
    <row r="50" spans="1:7">
      <c r="A50">
        <v>0.24657534246575341</v>
      </c>
      <c r="B50" t="e">
        <v>#VALUE!</v>
      </c>
      <c r="C50" t="e">
        <v>#VALUE!</v>
      </c>
      <c r="D50" t="e">
        <v>#VALUE!</v>
      </c>
      <c r="E50" s="241" t="e">
        <v>#VALUE!</v>
      </c>
      <c r="F50" s="241" t="e">
        <v>#VALUE!</v>
      </c>
      <c r="G50" s="241" t="e">
        <v>#VALUE!</v>
      </c>
    </row>
    <row r="51" spans="1:7">
      <c r="A51">
        <v>0.25205479452054796</v>
      </c>
      <c r="B51" t="e">
        <v>#VALUE!</v>
      </c>
      <c r="C51" t="e">
        <v>#VALUE!</v>
      </c>
      <c r="D51" t="e">
        <v>#VALUE!</v>
      </c>
      <c r="E51" s="241" t="e">
        <v>#VALUE!</v>
      </c>
      <c r="F51" s="241" t="e">
        <v>#VALUE!</v>
      </c>
      <c r="G51" s="241" t="e">
        <v>#VALUE!</v>
      </c>
    </row>
    <row r="52" spans="1:7">
      <c r="A52">
        <v>0.25753424657534246</v>
      </c>
      <c r="B52" t="e">
        <v>#VALUE!</v>
      </c>
      <c r="C52" t="e">
        <v>#VALUE!</v>
      </c>
      <c r="D52" t="e">
        <v>#VALUE!</v>
      </c>
      <c r="E52" s="241" t="e">
        <v>#VALUE!</v>
      </c>
      <c r="F52" s="241" t="e">
        <v>#VALUE!</v>
      </c>
      <c r="G52" s="241" t="e">
        <v>#VALUE!</v>
      </c>
    </row>
    <row r="53" spans="1:7">
      <c r="A53">
        <v>0.26301369863013696</v>
      </c>
      <c r="B53" t="e">
        <v>#VALUE!</v>
      </c>
      <c r="C53" t="e">
        <v>#VALUE!</v>
      </c>
      <c r="D53" t="e">
        <v>#VALUE!</v>
      </c>
      <c r="E53" s="241" t="e">
        <v>#VALUE!</v>
      </c>
      <c r="F53" s="241" t="e">
        <v>#VALUE!</v>
      </c>
      <c r="G53" s="241" t="e">
        <v>#VALUE!</v>
      </c>
    </row>
    <row r="54" spans="1:7">
      <c r="A54">
        <v>0.26849315068493151</v>
      </c>
      <c r="B54" t="e">
        <v>#VALUE!</v>
      </c>
      <c r="C54" t="e">
        <v>#VALUE!</v>
      </c>
      <c r="D54" t="e">
        <v>#VALUE!</v>
      </c>
      <c r="E54" s="241" t="e">
        <v>#VALUE!</v>
      </c>
      <c r="F54" s="241" t="e">
        <v>#VALUE!</v>
      </c>
      <c r="G54" s="241" t="e">
        <v>#VALUE!</v>
      </c>
    </row>
    <row r="55" spans="1:7">
      <c r="A55">
        <v>0.27397260273972601</v>
      </c>
      <c r="B55" t="e">
        <v>#VALUE!</v>
      </c>
      <c r="C55" t="e">
        <v>#VALUE!</v>
      </c>
      <c r="D55" t="e">
        <v>#VALUE!</v>
      </c>
      <c r="E55" s="241" t="e">
        <v>#VALUE!</v>
      </c>
      <c r="F55" s="241" t="e">
        <v>#VALUE!</v>
      </c>
      <c r="G55" s="241" t="e">
        <v>#VALUE!</v>
      </c>
    </row>
    <row r="56" spans="1:7">
      <c r="A56">
        <v>0.27945205479452057</v>
      </c>
      <c r="B56" t="e">
        <v>#VALUE!</v>
      </c>
      <c r="C56" t="e">
        <v>#VALUE!</v>
      </c>
      <c r="D56" t="e">
        <v>#VALUE!</v>
      </c>
      <c r="E56" s="241" t="e">
        <v>#VALUE!</v>
      </c>
      <c r="F56" s="241" t="e">
        <v>#VALUE!</v>
      </c>
      <c r="G56" s="241" t="e">
        <v>#VALUE!</v>
      </c>
    </row>
    <row r="57" spans="1:7">
      <c r="A57">
        <v>0.28493150684931506</v>
      </c>
      <c r="B57" t="e">
        <v>#VALUE!</v>
      </c>
      <c r="C57" t="e">
        <v>#VALUE!</v>
      </c>
      <c r="D57" t="e">
        <v>#VALUE!</v>
      </c>
      <c r="E57" s="241" t="e">
        <v>#VALUE!</v>
      </c>
      <c r="F57" s="241" t="e">
        <v>#VALUE!</v>
      </c>
      <c r="G57" s="241" t="e">
        <v>#VALUE!</v>
      </c>
    </row>
    <row r="58" spans="1:7">
      <c r="A58">
        <v>0.29041095890410956</v>
      </c>
      <c r="B58" t="e">
        <v>#VALUE!</v>
      </c>
      <c r="C58" t="e">
        <v>#VALUE!</v>
      </c>
      <c r="D58" t="e">
        <v>#VALUE!</v>
      </c>
      <c r="E58" s="241" t="e">
        <v>#VALUE!</v>
      </c>
      <c r="F58" s="241" t="e">
        <v>#VALUE!</v>
      </c>
      <c r="G58" s="241" t="e">
        <v>#VALUE!</v>
      </c>
    </row>
    <row r="59" spans="1:7">
      <c r="A59">
        <v>0.29589041095890412</v>
      </c>
      <c r="B59" t="e">
        <v>#VALUE!</v>
      </c>
      <c r="C59" t="e">
        <v>#VALUE!</v>
      </c>
      <c r="D59" t="e">
        <v>#VALUE!</v>
      </c>
      <c r="E59" s="241" t="e">
        <v>#VALUE!</v>
      </c>
      <c r="F59" s="241" t="e">
        <v>#VALUE!</v>
      </c>
      <c r="G59" s="241" t="e">
        <v>#VALUE!</v>
      </c>
    </row>
    <row r="60" spans="1:7">
      <c r="A60">
        <v>0.30136986301369861</v>
      </c>
      <c r="B60" t="e">
        <v>#VALUE!</v>
      </c>
      <c r="C60" t="e">
        <v>#VALUE!</v>
      </c>
      <c r="D60" t="e">
        <v>#VALUE!</v>
      </c>
      <c r="E60" s="241" t="e">
        <v>#VALUE!</v>
      </c>
      <c r="F60" s="241" t="e">
        <v>#VALUE!</v>
      </c>
      <c r="G60" s="241" t="e">
        <v>#VALUE!</v>
      </c>
    </row>
    <row r="61" spans="1:7">
      <c r="A61">
        <v>0.30684931506849317</v>
      </c>
      <c r="B61" t="e">
        <v>#VALUE!</v>
      </c>
      <c r="C61" t="e">
        <v>#VALUE!</v>
      </c>
      <c r="D61" t="e">
        <v>#VALUE!</v>
      </c>
      <c r="E61" s="241" t="e">
        <v>#VALUE!</v>
      </c>
      <c r="F61" s="241" t="e">
        <v>#VALUE!</v>
      </c>
      <c r="G61" s="241" t="e">
        <v>#VALUE!</v>
      </c>
    </row>
    <row r="62" spans="1:7">
      <c r="A62">
        <v>0.31232876712328766</v>
      </c>
      <c r="B62" t="e">
        <v>#VALUE!</v>
      </c>
      <c r="C62" t="e">
        <v>#VALUE!</v>
      </c>
      <c r="D62" t="e">
        <v>#VALUE!</v>
      </c>
      <c r="E62" s="241" t="e">
        <v>#VALUE!</v>
      </c>
      <c r="F62" s="241" t="e">
        <v>#VALUE!</v>
      </c>
      <c r="G62" s="241" t="e">
        <v>#VALUE!</v>
      </c>
    </row>
    <row r="63" spans="1:7">
      <c r="A63">
        <v>0.31780821917808222</v>
      </c>
      <c r="B63" t="e">
        <v>#VALUE!</v>
      </c>
      <c r="C63" t="e">
        <v>#VALUE!</v>
      </c>
      <c r="D63" t="e">
        <v>#VALUE!</v>
      </c>
      <c r="E63" s="241" t="e">
        <v>#VALUE!</v>
      </c>
      <c r="F63" s="241" t="e">
        <v>#VALUE!</v>
      </c>
      <c r="G63" s="241" t="e">
        <v>#VALUE!</v>
      </c>
    </row>
    <row r="64" spans="1:7">
      <c r="A64">
        <v>0.32328767123287672</v>
      </c>
      <c r="B64" t="e">
        <v>#VALUE!</v>
      </c>
      <c r="C64" t="e">
        <v>#VALUE!</v>
      </c>
      <c r="D64" t="e">
        <v>#VALUE!</v>
      </c>
      <c r="E64" s="241" t="e">
        <v>#VALUE!</v>
      </c>
      <c r="F64" s="241" t="e">
        <v>#VALUE!</v>
      </c>
      <c r="G64" s="241" t="e">
        <v>#VALUE!</v>
      </c>
    </row>
    <row r="65" spans="1:7">
      <c r="A65">
        <v>0.32876712328767121</v>
      </c>
      <c r="B65" t="e">
        <v>#VALUE!</v>
      </c>
      <c r="C65" t="e">
        <v>#VALUE!</v>
      </c>
      <c r="D65" t="e">
        <v>#VALUE!</v>
      </c>
      <c r="E65" s="241" t="e">
        <v>#VALUE!</v>
      </c>
      <c r="F65" s="241" t="e">
        <v>#VALUE!</v>
      </c>
      <c r="G65" s="241" t="e">
        <v>#VALUE!</v>
      </c>
    </row>
    <row r="66" spans="1:7">
      <c r="A66">
        <v>0.33424657534246577</v>
      </c>
      <c r="B66" t="e">
        <v>#VALUE!</v>
      </c>
      <c r="C66" t="e">
        <v>#VALUE!</v>
      </c>
      <c r="D66" t="e">
        <v>#VALUE!</v>
      </c>
      <c r="E66" s="241" t="e">
        <v>#VALUE!</v>
      </c>
      <c r="F66" s="241" t="e">
        <v>#VALUE!</v>
      </c>
      <c r="G66" s="241" t="e">
        <v>#VALUE!</v>
      </c>
    </row>
    <row r="67" spans="1:7">
      <c r="A67">
        <v>0.33972602739726027</v>
      </c>
      <c r="B67" t="e">
        <v>#VALUE!</v>
      </c>
      <c r="C67" t="e">
        <v>#VALUE!</v>
      </c>
      <c r="D67" t="e">
        <v>#VALUE!</v>
      </c>
      <c r="E67" s="241" t="e">
        <v>#VALUE!</v>
      </c>
      <c r="F67" s="241" t="e">
        <v>#VALUE!</v>
      </c>
      <c r="G67" s="241" t="e">
        <v>#VALUE!</v>
      </c>
    </row>
    <row r="68" spans="1:7">
      <c r="A68">
        <v>0.34520547945205482</v>
      </c>
      <c r="B68" t="e">
        <v>#VALUE!</v>
      </c>
      <c r="C68" t="e">
        <v>#VALUE!</v>
      </c>
      <c r="D68" t="e">
        <v>#VALUE!</v>
      </c>
      <c r="E68" s="241" t="e">
        <v>#VALUE!</v>
      </c>
      <c r="F68" s="241" t="e">
        <v>#VALUE!</v>
      </c>
      <c r="G68" s="241" t="e">
        <v>#VALUE!</v>
      </c>
    </row>
    <row r="69" spans="1:7">
      <c r="A69">
        <v>0.35068493150684932</v>
      </c>
      <c r="B69" t="e">
        <v>#VALUE!</v>
      </c>
      <c r="C69" t="e">
        <v>#VALUE!</v>
      </c>
      <c r="D69" t="e">
        <v>#VALUE!</v>
      </c>
      <c r="E69" s="241" t="e">
        <v>#VALUE!</v>
      </c>
      <c r="F69" s="241" t="e">
        <v>#VALUE!</v>
      </c>
      <c r="G69" s="241" t="e">
        <v>#VALUE!</v>
      </c>
    </row>
    <row r="70" spans="1:7">
      <c r="A70">
        <v>0.35616438356164382</v>
      </c>
      <c r="B70" t="e">
        <v>#VALUE!</v>
      </c>
      <c r="C70" t="e">
        <v>#VALUE!</v>
      </c>
      <c r="D70" t="e">
        <v>#VALUE!</v>
      </c>
      <c r="E70" s="241" t="e">
        <v>#VALUE!</v>
      </c>
      <c r="F70" s="241" t="e">
        <v>#VALUE!</v>
      </c>
      <c r="G70" s="241" t="e">
        <v>#VALUE!</v>
      </c>
    </row>
    <row r="71" spans="1:7">
      <c r="A71">
        <v>0.36164383561643837</v>
      </c>
      <c r="B71" t="e">
        <v>#VALUE!</v>
      </c>
      <c r="C71" t="e">
        <v>#VALUE!</v>
      </c>
      <c r="D71" t="e">
        <v>#VALUE!</v>
      </c>
      <c r="E71" s="241" t="e">
        <v>#VALUE!</v>
      </c>
      <c r="F71" s="241" t="e">
        <v>#VALUE!</v>
      </c>
      <c r="G71" s="241" t="e">
        <v>#VALUE!</v>
      </c>
    </row>
    <row r="72" spans="1:7">
      <c r="A72">
        <v>0.36712328767123287</v>
      </c>
      <c r="B72" t="e">
        <v>#VALUE!</v>
      </c>
      <c r="C72" t="e">
        <v>#VALUE!</v>
      </c>
      <c r="D72" t="e">
        <v>#VALUE!</v>
      </c>
      <c r="E72" s="241" t="e">
        <v>#VALUE!</v>
      </c>
      <c r="F72" s="241" t="e">
        <v>#VALUE!</v>
      </c>
      <c r="G72" s="241" t="e">
        <v>#VALUE!</v>
      </c>
    </row>
    <row r="73" spans="1:7">
      <c r="A73">
        <v>0.37260273972602742</v>
      </c>
      <c r="B73" t="e">
        <v>#VALUE!</v>
      </c>
      <c r="C73" t="e">
        <v>#VALUE!</v>
      </c>
      <c r="D73" t="e">
        <v>#VALUE!</v>
      </c>
      <c r="E73" s="241" t="e">
        <v>#VALUE!</v>
      </c>
      <c r="F73" s="241" t="e">
        <v>#VALUE!</v>
      </c>
      <c r="G73" s="241" t="e">
        <v>#VALUE!</v>
      </c>
    </row>
    <row r="74" spans="1:7">
      <c r="A74">
        <v>0.37808219178082192</v>
      </c>
      <c r="B74" t="e">
        <v>#VALUE!</v>
      </c>
      <c r="C74" t="e">
        <v>#VALUE!</v>
      </c>
      <c r="D74" t="e">
        <v>#VALUE!</v>
      </c>
      <c r="E74" s="241" t="e">
        <v>#VALUE!</v>
      </c>
      <c r="F74" s="241" t="e">
        <v>#VALUE!</v>
      </c>
      <c r="G74" s="241" t="e">
        <v>#VALUE!</v>
      </c>
    </row>
    <row r="75" spans="1:7">
      <c r="A75">
        <v>0.38356164383561642</v>
      </c>
      <c r="B75" t="e">
        <v>#VALUE!</v>
      </c>
      <c r="C75" t="e">
        <v>#VALUE!</v>
      </c>
      <c r="D75" t="e">
        <v>#VALUE!</v>
      </c>
      <c r="E75" s="241" t="e">
        <v>#VALUE!</v>
      </c>
      <c r="F75" s="241" t="e">
        <v>#VALUE!</v>
      </c>
      <c r="G75" s="241" t="e">
        <v>#VALUE!</v>
      </c>
    </row>
    <row r="76" spans="1:7">
      <c r="A76">
        <v>0.38904109589041097</v>
      </c>
      <c r="B76" t="e">
        <v>#VALUE!</v>
      </c>
      <c r="C76" t="e">
        <v>#VALUE!</v>
      </c>
      <c r="D76" t="e">
        <v>#VALUE!</v>
      </c>
      <c r="E76" s="241" t="e">
        <v>#VALUE!</v>
      </c>
      <c r="F76" s="241" t="e">
        <v>#VALUE!</v>
      </c>
      <c r="G76" s="241" t="e">
        <v>#VALUE!</v>
      </c>
    </row>
    <row r="77" spans="1:7">
      <c r="A77">
        <v>0.39452054794520547</v>
      </c>
      <c r="B77" t="e">
        <v>#VALUE!</v>
      </c>
      <c r="C77" t="e">
        <v>#VALUE!</v>
      </c>
      <c r="D77" t="e">
        <v>#VALUE!</v>
      </c>
      <c r="E77" s="241" t="e">
        <v>#VALUE!</v>
      </c>
      <c r="F77" s="241" t="e">
        <v>#VALUE!</v>
      </c>
      <c r="G77" s="241" t="e">
        <v>#VALUE!</v>
      </c>
    </row>
    <row r="78" spans="1:7">
      <c r="A78">
        <v>0.4</v>
      </c>
      <c r="B78" t="e">
        <v>#VALUE!</v>
      </c>
      <c r="C78" t="e">
        <v>#VALUE!</v>
      </c>
      <c r="D78" t="e">
        <v>#VALUE!</v>
      </c>
      <c r="E78" s="241" t="e">
        <v>#VALUE!</v>
      </c>
      <c r="F78" s="241" t="e">
        <v>#VALUE!</v>
      </c>
      <c r="G78" s="241" t="e">
        <v>#VALUE!</v>
      </c>
    </row>
    <row r="79" spans="1:7">
      <c r="A79">
        <v>0.40547945205479452</v>
      </c>
      <c r="B79" t="e">
        <v>#VALUE!</v>
      </c>
      <c r="C79" t="e">
        <v>#VALUE!</v>
      </c>
      <c r="D79" t="e">
        <v>#VALUE!</v>
      </c>
      <c r="E79" s="241" t="e">
        <v>#VALUE!</v>
      </c>
      <c r="F79" s="241" t="e">
        <v>#VALUE!</v>
      </c>
      <c r="G79" s="241" t="e">
        <v>#VALUE!</v>
      </c>
    </row>
    <row r="80" spans="1:7">
      <c r="A80">
        <v>0.41095890410958902</v>
      </c>
      <c r="B80" t="e">
        <v>#VALUE!</v>
      </c>
      <c r="C80" t="e">
        <v>#VALUE!</v>
      </c>
      <c r="D80" t="e">
        <v>#VALUE!</v>
      </c>
      <c r="E80" s="241" t="e">
        <v>#VALUE!</v>
      </c>
      <c r="F80" s="241" t="e">
        <v>#VALUE!</v>
      </c>
      <c r="G80" s="241" t="e">
        <v>#VALUE!</v>
      </c>
    </row>
    <row r="81" spans="1:7">
      <c r="A81">
        <v>0.41643835616438357</v>
      </c>
      <c r="B81" t="e">
        <v>#VALUE!</v>
      </c>
      <c r="C81" t="e">
        <v>#VALUE!</v>
      </c>
      <c r="D81" t="e">
        <v>#VALUE!</v>
      </c>
      <c r="E81" s="241" t="e">
        <v>#VALUE!</v>
      </c>
      <c r="F81" s="241" t="e">
        <v>#VALUE!</v>
      </c>
      <c r="G81" s="241" t="e">
        <v>#VALUE!</v>
      </c>
    </row>
    <row r="82" spans="1:7">
      <c r="A82">
        <v>0.42191780821917807</v>
      </c>
      <c r="B82" t="e">
        <v>#VALUE!</v>
      </c>
      <c r="C82" t="e">
        <v>#VALUE!</v>
      </c>
      <c r="D82" t="e">
        <v>#VALUE!</v>
      </c>
      <c r="E82" s="241" t="e">
        <v>#VALUE!</v>
      </c>
      <c r="F82" s="241" t="e">
        <v>#VALUE!</v>
      </c>
      <c r="G82" s="241" t="e">
        <v>#VALUE!</v>
      </c>
    </row>
    <row r="83" spans="1:7">
      <c r="A83">
        <v>0.42739726027397262</v>
      </c>
      <c r="B83" t="e">
        <v>#VALUE!</v>
      </c>
      <c r="C83" t="e">
        <v>#VALUE!</v>
      </c>
      <c r="D83" t="e">
        <v>#VALUE!</v>
      </c>
      <c r="E83" s="241" t="e">
        <v>#VALUE!</v>
      </c>
      <c r="F83" s="241" t="e">
        <v>#VALUE!</v>
      </c>
      <c r="G83" s="241" t="e">
        <v>#VALUE!</v>
      </c>
    </row>
    <row r="84" spans="1:7">
      <c r="A84">
        <v>0.43287671232876712</v>
      </c>
      <c r="B84" t="e">
        <v>#VALUE!</v>
      </c>
      <c r="C84" t="e">
        <v>#VALUE!</v>
      </c>
      <c r="D84" t="e">
        <v>#VALUE!</v>
      </c>
      <c r="E84" s="241" t="e">
        <v>#VALUE!</v>
      </c>
      <c r="F84" s="241" t="e">
        <v>#VALUE!</v>
      </c>
      <c r="G84" s="241" t="e">
        <v>#VALUE!</v>
      </c>
    </row>
    <row r="85" spans="1:7">
      <c r="A85">
        <v>0.43835616438356162</v>
      </c>
      <c r="B85" t="e">
        <v>#VALUE!</v>
      </c>
      <c r="C85" t="e">
        <v>#VALUE!</v>
      </c>
      <c r="D85" t="e">
        <v>#VALUE!</v>
      </c>
      <c r="E85" s="241" t="e">
        <v>#VALUE!</v>
      </c>
      <c r="F85" s="241" t="e">
        <v>#VALUE!</v>
      </c>
      <c r="G85" s="241" t="e">
        <v>#VALUE!</v>
      </c>
    </row>
    <row r="86" spans="1:7">
      <c r="A86">
        <v>0.44383561643835617</v>
      </c>
      <c r="B86" t="e">
        <v>#VALUE!</v>
      </c>
      <c r="C86" t="e">
        <v>#VALUE!</v>
      </c>
      <c r="D86" t="e">
        <v>#VALUE!</v>
      </c>
      <c r="E86" s="241" t="e">
        <v>#VALUE!</v>
      </c>
      <c r="F86" s="241" t="e">
        <v>#VALUE!</v>
      </c>
      <c r="G86" s="241" t="e">
        <v>#VALUE!</v>
      </c>
    </row>
    <row r="87" spans="1:7">
      <c r="A87">
        <v>0.44931506849315067</v>
      </c>
      <c r="B87" t="e">
        <v>#VALUE!</v>
      </c>
      <c r="C87" t="e">
        <v>#VALUE!</v>
      </c>
      <c r="D87" t="e">
        <v>#VALUE!</v>
      </c>
      <c r="E87" s="241" t="e">
        <v>#VALUE!</v>
      </c>
      <c r="F87" s="241" t="e">
        <v>#VALUE!</v>
      </c>
      <c r="G87" s="241" t="e">
        <v>#VALUE!</v>
      </c>
    </row>
    <row r="88" spans="1:7">
      <c r="A88">
        <v>0.45479452054794522</v>
      </c>
      <c r="B88" t="e">
        <v>#VALUE!</v>
      </c>
      <c r="C88" t="e">
        <v>#VALUE!</v>
      </c>
      <c r="D88" t="e">
        <v>#VALUE!</v>
      </c>
      <c r="E88" s="241" t="e">
        <v>#VALUE!</v>
      </c>
      <c r="F88" s="241" t="e">
        <v>#VALUE!</v>
      </c>
      <c r="G88" s="241" t="e">
        <v>#VALUE!</v>
      </c>
    </row>
    <row r="89" spans="1:7">
      <c r="A89">
        <v>0.46027397260273972</v>
      </c>
      <c r="B89" t="e">
        <v>#VALUE!</v>
      </c>
      <c r="C89" t="e">
        <v>#VALUE!</v>
      </c>
      <c r="D89" t="e">
        <v>#VALUE!</v>
      </c>
      <c r="E89" s="241" t="e">
        <v>#VALUE!</v>
      </c>
      <c r="F89" s="241" t="e">
        <v>#VALUE!</v>
      </c>
      <c r="G89" s="241" t="e">
        <v>#VALUE!</v>
      </c>
    </row>
    <row r="90" spans="1:7">
      <c r="A90">
        <v>0.46575342465753422</v>
      </c>
      <c r="B90" t="e">
        <v>#VALUE!</v>
      </c>
      <c r="C90" t="e">
        <v>#VALUE!</v>
      </c>
      <c r="D90" t="e">
        <v>#VALUE!</v>
      </c>
      <c r="E90" s="241" t="e">
        <v>#VALUE!</v>
      </c>
      <c r="F90" s="241" t="e">
        <v>#VALUE!</v>
      </c>
      <c r="G90" s="241" t="e">
        <v>#VALUE!</v>
      </c>
    </row>
    <row r="91" spans="1:7">
      <c r="A91">
        <v>0.47123287671232877</v>
      </c>
      <c r="B91" t="e">
        <v>#VALUE!</v>
      </c>
      <c r="C91" t="e">
        <v>#VALUE!</v>
      </c>
      <c r="D91" t="e">
        <v>#VALUE!</v>
      </c>
      <c r="E91" s="241" t="e">
        <v>#VALUE!</v>
      </c>
      <c r="F91" s="241" t="e">
        <v>#VALUE!</v>
      </c>
      <c r="G91" s="241" t="e">
        <v>#VALUE!</v>
      </c>
    </row>
    <row r="92" spans="1:7">
      <c r="A92">
        <v>0.47671232876712327</v>
      </c>
      <c r="B92" t="e">
        <v>#VALUE!</v>
      </c>
      <c r="C92" t="e">
        <v>#VALUE!</v>
      </c>
      <c r="D92" t="e">
        <v>#VALUE!</v>
      </c>
      <c r="E92" s="241" t="e">
        <v>#VALUE!</v>
      </c>
      <c r="F92" s="241" t="e">
        <v>#VALUE!</v>
      </c>
      <c r="G92" s="241" t="e">
        <v>#VALUE!</v>
      </c>
    </row>
    <row r="93" spans="1:7">
      <c r="A93">
        <v>0.48219178082191783</v>
      </c>
      <c r="B93" t="e">
        <v>#VALUE!</v>
      </c>
      <c r="C93" t="e">
        <v>#VALUE!</v>
      </c>
      <c r="D93" t="e">
        <v>#VALUE!</v>
      </c>
      <c r="E93" s="241" t="e">
        <v>#VALUE!</v>
      </c>
      <c r="F93" s="241" t="e">
        <v>#VALUE!</v>
      </c>
      <c r="G93" s="241" t="e">
        <v>#VALUE!</v>
      </c>
    </row>
    <row r="94" spans="1:7">
      <c r="A94">
        <v>0.48767123287671232</v>
      </c>
      <c r="B94" t="e">
        <v>#VALUE!</v>
      </c>
      <c r="C94" t="e">
        <v>#VALUE!</v>
      </c>
      <c r="D94" t="e">
        <v>#VALUE!</v>
      </c>
      <c r="E94" s="241" t="e">
        <v>#VALUE!</v>
      </c>
      <c r="F94" s="241" t="e">
        <v>#VALUE!</v>
      </c>
      <c r="G94" s="241" t="e">
        <v>#VALUE!</v>
      </c>
    </row>
    <row r="95" spans="1:7">
      <c r="A95">
        <v>0.49315068493150682</v>
      </c>
      <c r="B95" t="e">
        <v>#VALUE!</v>
      </c>
      <c r="C95" t="e">
        <v>#VALUE!</v>
      </c>
      <c r="D95" t="e">
        <v>#VALUE!</v>
      </c>
      <c r="E95" s="241" t="e">
        <v>#VALUE!</v>
      </c>
      <c r="F95" s="241" t="e">
        <v>#VALUE!</v>
      </c>
      <c r="G95" s="241" t="e">
        <v>#VALUE!</v>
      </c>
    </row>
    <row r="96" spans="1:7">
      <c r="A96">
        <v>0.49863013698630138</v>
      </c>
      <c r="B96" t="e">
        <v>#VALUE!</v>
      </c>
      <c r="C96" t="e">
        <v>#VALUE!</v>
      </c>
      <c r="D96" t="e">
        <v>#VALUE!</v>
      </c>
      <c r="E96" s="241" t="e">
        <v>#VALUE!</v>
      </c>
      <c r="F96" s="241" t="e">
        <v>#VALUE!</v>
      </c>
      <c r="G96" s="241" t="e">
        <v>#VALUE!</v>
      </c>
    </row>
    <row r="97" spans="1:7">
      <c r="A97">
        <v>0.50410958904109593</v>
      </c>
      <c r="B97" t="e">
        <v>#VALUE!</v>
      </c>
      <c r="C97" t="e">
        <v>#VALUE!</v>
      </c>
      <c r="D97" t="e">
        <v>#VALUE!</v>
      </c>
      <c r="E97" s="241" t="e">
        <v>#VALUE!</v>
      </c>
      <c r="F97" s="241" t="e">
        <v>#VALUE!</v>
      </c>
      <c r="G97" s="241" t="e">
        <v>#VALUE!</v>
      </c>
    </row>
    <row r="98" spans="1:7">
      <c r="A98">
        <v>0.50958904109589043</v>
      </c>
      <c r="B98" t="e">
        <v>#VALUE!</v>
      </c>
      <c r="C98" t="e">
        <v>#VALUE!</v>
      </c>
      <c r="D98" t="e">
        <v>#VALUE!</v>
      </c>
      <c r="E98" s="241" t="e">
        <v>#VALUE!</v>
      </c>
      <c r="F98" s="241" t="e">
        <v>#VALUE!</v>
      </c>
      <c r="G98" s="241" t="e">
        <v>#VALUE!</v>
      </c>
    </row>
    <row r="99" spans="1:7">
      <c r="A99">
        <v>0.51506849315068493</v>
      </c>
      <c r="B99" t="e">
        <v>#VALUE!</v>
      </c>
      <c r="C99" t="e">
        <v>#VALUE!</v>
      </c>
      <c r="D99" t="e">
        <v>#VALUE!</v>
      </c>
      <c r="E99" s="241" t="e">
        <v>#VALUE!</v>
      </c>
      <c r="F99" s="241" t="e">
        <v>#VALUE!</v>
      </c>
      <c r="G99" s="241" t="e">
        <v>#VALUE!</v>
      </c>
    </row>
    <row r="100" spans="1:7">
      <c r="A100">
        <v>0.52054794520547942</v>
      </c>
      <c r="B100" t="e">
        <v>#VALUE!</v>
      </c>
      <c r="C100" t="e">
        <v>#VALUE!</v>
      </c>
      <c r="D100" t="e">
        <v>#VALUE!</v>
      </c>
      <c r="E100" s="241" t="e">
        <v>#VALUE!</v>
      </c>
      <c r="F100" s="241" t="e">
        <v>#VALUE!</v>
      </c>
      <c r="G100" s="241" t="e">
        <v>#VALUE!</v>
      </c>
    </row>
    <row r="101" spans="1:7">
      <c r="A101">
        <v>0.52602739726027392</v>
      </c>
      <c r="B101" t="e">
        <v>#VALUE!</v>
      </c>
      <c r="C101" t="e">
        <v>#VALUE!</v>
      </c>
      <c r="D101" t="e">
        <v>#VALUE!</v>
      </c>
      <c r="E101" s="241" t="e">
        <v>#VALUE!</v>
      </c>
      <c r="F101" s="241" t="e">
        <v>#VALUE!</v>
      </c>
      <c r="G101" s="241" t="e">
        <v>#VALUE!</v>
      </c>
    </row>
    <row r="102" spans="1:7">
      <c r="A102">
        <v>0.53150684931506853</v>
      </c>
      <c r="B102" t="e">
        <v>#VALUE!</v>
      </c>
      <c r="C102" t="e">
        <v>#VALUE!</v>
      </c>
      <c r="D102" t="e">
        <v>#VALUE!</v>
      </c>
      <c r="E102" s="241" t="e">
        <v>#VALUE!</v>
      </c>
      <c r="F102" s="241" t="e">
        <v>#VALUE!</v>
      </c>
      <c r="G102" s="241" t="e">
        <v>#VALUE!</v>
      </c>
    </row>
    <row r="103" spans="1:7">
      <c r="A103">
        <v>0.53698630136986303</v>
      </c>
      <c r="B103" t="e">
        <v>#VALUE!</v>
      </c>
      <c r="C103" t="e">
        <v>#VALUE!</v>
      </c>
      <c r="D103" t="e">
        <v>#VALUE!</v>
      </c>
      <c r="E103" s="241" t="e">
        <v>#VALUE!</v>
      </c>
      <c r="F103" s="241" t="e">
        <v>#VALUE!</v>
      </c>
      <c r="G103" s="241" t="e">
        <v>#VALUE!</v>
      </c>
    </row>
    <row r="104" spans="1:7">
      <c r="A104">
        <v>0.54246575342465753</v>
      </c>
      <c r="B104" t="e">
        <v>#VALUE!</v>
      </c>
      <c r="C104" t="e">
        <v>#VALUE!</v>
      </c>
      <c r="D104" t="e">
        <v>#VALUE!</v>
      </c>
      <c r="E104" s="241" t="e">
        <v>#VALUE!</v>
      </c>
      <c r="F104" s="241" t="e">
        <v>#VALUE!</v>
      </c>
      <c r="G104" s="241" t="e">
        <v>#VALUE!</v>
      </c>
    </row>
    <row r="105" spans="1:7">
      <c r="A105">
        <v>0.54794520547945202</v>
      </c>
      <c r="B105" t="e">
        <v>#VALUE!</v>
      </c>
      <c r="C105" t="e">
        <v>#VALUE!</v>
      </c>
      <c r="D105" t="e">
        <v>#VALUE!</v>
      </c>
      <c r="E105" s="241" t="e">
        <v>#VALUE!</v>
      </c>
      <c r="F105" s="241" t="e">
        <v>#VALUE!</v>
      </c>
      <c r="G105" s="241" t="e">
        <v>#VALUE!</v>
      </c>
    </row>
    <row r="106" spans="1:7">
      <c r="A106">
        <v>0.55342465753424652</v>
      </c>
      <c r="B106" t="e">
        <v>#VALUE!</v>
      </c>
      <c r="C106" t="e">
        <v>#VALUE!</v>
      </c>
      <c r="D106" t="e">
        <v>#VALUE!</v>
      </c>
      <c r="E106" s="241" t="e">
        <v>#VALUE!</v>
      </c>
      <c r="F106" s="241" t="e">
        <v>#VALUE!</v>
      </c>
      <c r="G106" s="241" t="e">
        <v>#VALUE!</v>
      </c>
    </row>
    <row r="107" spans="1:7">
      <c r="A107">
        <v>0.55890410958904113</v>
      </c>
      <c r="B107" t="e">
        <v>#VALUE!</v>
      </c>
      <c r="C107" t="e">
        <v>#VALUE!</v>
      </c>
      <c r="D107" t="e">
        <v>#VALUE!</v>
      </c>
      <c r="E107" s="241" t="e">
        <v>#VALUE!</v>
      </c>
      <c r="F107" s="241" t="e">
        <v>#VALUE!</v>
      </c>
      <c r="G107" s="241" t="e">
        <v>#VALUE!</v>
      </c>
    </row>
    <row r="108" spans="1:7">
      <c r="A108">
        <v>0.56438356164383563</v>
      </c>
      <c r="B108" t="e">
        <v>#VALUE!</v>
      </c>
      <c r="C108" t="e">
        <v>#VALUE!</v>
      </c>
      <c r="D108" t="e">
        <v>#VALUE!</v>
      </c>
      <c r="E108" s="241" t="e">
        <v>#VALUE!</v>
      </c>
      <c r="F108" s="241" t="e">
        <v>#VALUE!</v>
      </c>
      <c r="G108" s="241" t="e">
        <v>#VALUE!</v>
      </c>
    </row>
    <row r="109" spans="1:7">
      <c r="A109">
        <v>0.56986301369863013</v>
      </c>
      <c r="B109" t="e">
        <v>#VALUE!</v>
      </c>
      <c r="C109" t="e">
        <v>#VALUE!</v>
      </c>
      <c r="D109" t="e">
        <v>#VALUE!</v>
      </c>
      <c r="E109" s="241" t="e">
        <v>#VALUE!</v>
      </c>
      <c r="F109" s="241" t="e">
        <v>#VALUE!</v>
      </c>
      <c r="G109" s="241" t="e">
        <v>#VALUE!</v>
      </c>
    </row>
    <row r="110" spans="1:7">
      <c r="A110">
        <v>0.57534246575342463</v>
      </c>
      <c r="B110" t="e">
        <v>#VALUE!</v>
      </c>
      <c r="C110" t="e">
        <v>#VALUE!</v>
      </c>
      <c r="D110" t="e">
        <v>#VALUE!</v>
      </c>
      <c r="E110" s="241" t="e">
        <v>#VALUE!</v>
      </c>
      <c r="F110" s="241" t="e">
        <v>#VALUE!</v>
      </c>
      <c r="G110" s="241" t="e">
        <v>#VALUE!</v>
      </c>
    </row>
    <row r="111" spans="1:7">
      <c r="A111">
        <v>0.58082191780821912</v>
      </c>
      <c r="B111" t="e">
        <v>#VALUE!</v>
      </c>
      <c r="C111" t="e">
        <v>#VALUE!</v>
      </c>
      <c r="D111" t="e">
        <v>#VALUE!</v>
      </c>
      <c r="E111" s="241" t="e">
        <v>#VALUE!</v>
      </c>
      <c r="F111" s="241" t="e">
        <v>#VALUE!</v>
      </c>
      <c r="G111" s="241" t="e">
        <v>#VALUE!</v>
      </c>
    </row>
    <row r="112" spans="1:7">
      <c r="A112">
        <v>0.58630136986301373</v>
      </c>
      <c r="B112" t="e">
        <v>#VALUE!</v>
      </c>
      <c r="C112" t="e">
        <v>#VALUE!</v>
      </c>
      <c r="D112" t="e">
        <v>#VALUE!</v>
      </c>
      <c r="E112" s="241" t="e">
        <v>#VALUE!</v>
      </c>
      <c r="F112" s="241" t="e">
        <v>#VALUE!</v>
      </c>
      <c r="G112" s="241" t="e">
        <v>#VALUE!</v>
      </c>
    </row>
    <row r="113" spans="1:7">
      <c r="A113">
        <v>0.59178082191780823</v>
      </c>
      <c r="B113" t="e">
        <v>#VALUE!</v>
      </c>
      <c r="C113" t="e">
        <v>#VALUE!</v>
      </c>
      <c r="D113" t="e">
        <v>#VALUE!</v>
      </c>
      <c r="E113" s="241" t="e">
        <v>#VALUE!</v>
      </c>
      <c r="F113" s="241" t="e">
        <v>#VALUE!</v>
      </c>
      <c r="G113" s="241" t="e">
        <v>#VALUE!</v>
      </c>
    </row>
    <row r="114" spans="1:7">
      <c r="A114">
        <v>0.59726027397260273</v>
      </c>
      <c r="B114" t="e">
        <v>#VALUE!</v>
      </c>
      <c r="C114" t="e">
        <v>#VALUE!</v>
      </c>
      <c r="D114" t="e">
        <v>#VALUE!</v>
      </c>
      <c r="E114" s="241" t="e">
        <v>#VALUE!</v>
      </c>
      <c r="F114" s="241" t="e">
        <v>#VALUE!</v>
      </c>
      <c r="G114" s="241" t="e">
        <v>#VALUE!</v>
      </c>
    </row>
    <row r="115" spans="1:7">
      <c r="A115">
        <v>0.60273972602739723</v>
      </c>
      <c r="B115" t="e">
        <v>#VALUE!</v>
      </c>
      <c r="C115" t="e">
        <v>#VALUE!</v>
      </c>
      <c r="D115" t="e">
        <v>#VALUE!</v>
      </c>
      <c r="E115" s="241" t="e">
        <v>#VALUE!</v>
      </c>
      <c r="F115" s="241" t="e">
        <v>#VALUE!</v>
      </c>
      <c r="G115" s="241" t="e">
        <v>#VALUE!</v>
      </c>
    </row>
    <row r="116" spans="1:7">
      <c r="A116">
        <v>0.60821917808219184</v>
      </c>
      <c r="B116" t="e">
        <v>#VALUE!</v>
      </c>
      <c r="C116" t="e">
        <v>#VALUE!</v>
      </c>
      <c r="D116" t="e">
        <v>#VALUE!</v>
      </c>
      <c r="E116" s="241" t="e">
        <v>#VALUE!</v>
      </c>
      <c r="F116" s="241" t="e">
        <v>#VALUE!</v>
      </c>
      <c r="G116" s="241" t="e">
        <v>#VALUE!</v>
      </c>
    </row>
    <row r="117" spans="1:7">
      <c r="A117">
        <v>0.61369863013698633</v>
      </c>
      <c r="B117" t="e">
        <v>#VALUE!</v>
      </c>
      <c r="C117" t="e">
        <v>#VALUE!</v>
      </c>
      <c r="D117" t="e">
        <v>#VALUE!</v>
      </c>
      <c r="E117" s="241" t="e">
        <v>#VALUE!</v>
      </c>
      <c r="F117" s="241" t="e">
        <v>#VALUE!</v>
      </c>
      <c r="G117" s="241" t="e">
        <v>#VALUE!</v>
      </c>
    </row>
    <row r="118" spans="1:7">
      <c r="A118">
        <v>0.61917808219178083</v>
      </c>
      <c r="B118" t="e">
        <v>#VALUE!</v>
      </c>
      <c r="C118" t="e">
        <v>#VALUE!</v>
      </c>
      <c r="D118" t="e">
        <v>#VALUE!</v>
      </c>
      <c r="E118" s="241" t="e">
        <v>#VALUE!</v>
      </c>
      <c r="F118" s="241" t="e">
        <v>#VALUE!</v>
      </c>
      <c r="G118" s="241" t="e">
        <v>#VALUE!</v>
      </c>
    </row>
    <row r="119" spans="1:7">
      <c r="A119">
        <v>0.62465753424657533</v>
      </c>
      <c r="B119" t="e">
        <v>#VALUE!</v>
      </c>
      <c r="C119" t="e">
        <v>#VALUE!</v>
      </c>
      <c r="D119" t="e">
        <v>#VALUE!</v>
      </c>
      <c r="E119" s="241" t="e">
        <v>#VALUE!</v>
      </c>
      <c r="F119" s="241" t="e">
        <v>#VALUE!</v>
      </c>
      <c r="G119" s="241" t="e">
        <v>#VALUE!</v>
      </c>
    </row>
    <row r="120" spans="1:7">
      <c r="A120">
        <v>0.63013698630136983</v>
      </c>
      <c r="B120" t="e">
        <v>#VALUE!</v>
      </c>
      <c r="C120" t="e">
        <v>#VALUE!</v>
      </c>
      <c r="D120" t="e">
        <v>#VALUE!</v>
      </c>
      <c r="E120" s="241" t="e">
        <v>#VALUE!</v>
      </c>
      <c r="F120" s="241" t="e">
        <v>#VALUE!</v>
      </c>
      <c r="G120" s="241" t="e">
        <v>#VALUE!</v>
      </c>
    </row>
    <row r="121" spans="1:7">
      <c r="A121">
        <v>0.63561643835616444</v>
      </c>
      <c r="B121" t="e">
        <v>#VALUE!</v>
      </c>
      <c r="C121" t="e">
        <v>#VALUE!</v>
      </c>
      <c r="D121" t="e">
        <v>#VALUE!</v>
      </c>
      <c r="E121" s="241" t="e">
        <v>#VALUE!</v>
      </c>
      <c r="F121" s="241" t="e">
        <v>#VALUE!</v>
      </c>
      <c r="G121" s="241" t="e">
        <v>#VALUE!</v>
      </c>
    </row>
    <row r="122" spans="1:7">
      <c r="A122">
        <v>0.64109589041095894</v>
      </c>
      <c r="B122" t="e">
        <v>#VALUE!</v>
      </c>
      <c r="C122" t="e">
        <v>#VALUE!</v>
      </c>
      <c r="D122" t="e">
        <v>#VALUE!</v>
      </c>
      <c r="E122" s="241" t="e">
        <v>#VALUE!</v>
      </c>
      <c r="F122" s="241" t="e">
        <v>#VALUE!</v>
      </c>
      <c r="G122" s="241" t="e">
        <v>#VALUE!</v>
      </c>
    </row>
    <row r="123" spans="1:7">
      <c r="A123">
        <v>0.64657534246575343</v>
      </c>
      <c r="B123" t="e">
        <v>#VALUE!</v>
      </c>
      <c r="C123" t="e">
        <v>#VALUE!</v>
      </c>
      <c r="D123" t="e">
        <v>#VALUE!</v>
      </c>
      <c r="E123" s="241" t="e">
        <v>#VALUE!</v>
      </c>
      <c r="F123" s="241" t="e">
        <v>#VALUE!</v>
      </c>
      <c r="G123" s="241" t="e">
        <v>#VALUE!</v>
      </c>
    </row>
    <row r="124" spans="1:7">
      <c r="A124">
        <v>0.65205479452054793</v>
      </c>
      <c r="B124" t="e">
        <v>#VALUE!</v>
      </c>
      <c r="C124" t="e">
        <v>#VALUE!</v>
      </c>
      <c r="D124" t="e">
        <v>#VALUE!</v>
      </c>
      <c r="E124" s="241" t="e">
        <v>#VALUE!</v>
      </c>
      <c r="F124" s="241" t="e">
        <v>#VALUE!</v>
      </c>
      <c r="G124" s="241" t="e">
        <v>#VALUE!</v>
      </c>
    </row>
    <row r="125" spans="1:7">
      <c r="A125">
        <v>0.65753424657534243</v>
      </c>
      <c r="B125" t="e">
        <v>#VALUE!</v>
      </c>
      <c r="C125" t="e">
        <v>#VALUE!</v>
      </c>
      <c r="D125" t="e">
        <v>#VALUE!</v>
      </c>
      <c r="E125" s="241" t="e">
        <v>#VALUE!</v>
      </c>
      <c r="F125" s="241" t="e">
        <v>#VALUE!</v>
      </c>
      <c r="G125" s="241" t="e">
        <v>#VALUE!</v>
      </c>
    </row>
    <row r="126" spans="1:7">
      <c r="A126">
        <v>0.66301369863013704</v>
      </c>
      <c r="B126" t="e">
        <v>#VALUE!</v>
      </c>
      <c r="C126" t="e">
        <v>#VALUE!</v>
      </c>
      <c r="D126" t="e">
        <v>#VALUE!</v>
      </c>
      <c r="E126" s="241" t="e">
        <v>#VALUE!</v>
      </c>
      <c r="F126" s="241" t="e">
        <v>#VALUE!</v>
      </c>
      <c r="G126" s="241" t="e">
        <v>#VALUE!</v>
      </c>
    </row>
    <row r="127" spans="1:7">
      <c r="A127">
        <v>0.66849315068493154</v>
      </c>
      <c r="B127" t="e">
        <v>#VALUE!</v>
      </c>
      <c r="C127" t="e">
        <v>#VALUE!</v>
      </c>
      <c r="D127" t="e">
        <v>#VALUE!</v>
      </c>
      <c r="E127" s="241" t="e">
        <v>#VALUE!</v>
      </c>
      <c r="F127" s="241" t="e">
        <v>#VALUE!</v>
      </c>
      <c r="G127" s="241" t="e">
        <v>#VALUE!</v>
      </c>
    </row>
    <row r="128" spans="1:7">
      <c r="A128">
        <v>0.67397260273972603</v>
      </c>
      <c r="B128" t="e">
        <v>#VALUE!</v>
      </c>
      <c r="C128" t="e">
        <v>#VALUE!</v>
      </c>
      <c r="D128" t="e">
        <v>#VALUE!</v>
      </c>
      <c r="E128" s="241" t="e">
        <v>#VALUE!</v>
      </c>
      <c r="F128" s="241" t="e">
        <v>#VALUE!</v>
      </c>
      <c r="G128" s="241" t="e">
        <v>#VALUE!</v>
      </c>
    </row>
    <row r="129" spans="1:7">
      <c r="A129">
        <v>0.67945205479452053</v>
      </c>
      <c r="B129" t="e">
        <v>#VALUE!</v>
      </c>
      <c r="C129" t="e">
        <v>#VALUE!</v>
      </c>
      <c r="D129" t="e">
        <v>#VALUE!</v>
      </c>
      <c r="E129" s="241" t="e">
        <v>#VALUE!</v>
      </c>
      <c r="F129" s="241" t="e">
        <v>#VALUE!</v>
      </c>
      <c r="G129" s="241" t="e">
        <v>#VALUE!</v>
      </c>
    </row>
    <row r="130" spans="1:7">
      <c r="A130">
        <v>0.68493150684931503</v>
      </c>
      <c r="B130" t="e">
        <v>#VALUE!</v>
      </c>
      <c r="C130" t="e">
        <v>#VALUE!</v>
      </c>
      <c r="D130" t="e">
        <v>#VALUE!</v>
      </c>
      <c r="E130" s="241" t="e">
        <v>#VALUE!</v>
      </c>
      <c r="F130" s="241" t="e">
        <v>#VALUE!</v>
      </c>
      <c r="G130" s="241" t="e">
        <v>#VALUE!</v>
      </c>
    </row>
    <row r="131" spans="1:7">
      <c r="A131">
        <v>0.69041095890410964</v>
      </c>
      <c r="B131" t="e">
        <v>#VALUE!</v>
      </c>
      <c r="C131" t="e">
        <v>#VALUE!</v>
      </c>
      <c r="D131" t="e">
        <v>#VALUE!</v>
      </c>
      <c r="E131" s="241" t="e">
        <v>#VALUE!</v>
      </c>
      <c r="F131" s="241" t="e">
        <v>#VALUE!</v>
      </c>
      <c r="G131" s="241" t="e">
        <v>#VALUE!</v>
      </c>
    </row>
    <row r="132" spans="1:7">
      <c r="A132">
        <v>0.69589041095890414</v>
      </c>
      <c r="B132" t="e">
        <v>#VALUE!</v>
      </c>
      <c r="C132" t="e">
        <v>#VALUE!</v>
      </c>
      <c r="D132" t="e">
        <v>#VALUE!</v>
      </c>
      <c r="E132" s="241" t="e">
        <v>#VALUE!</v>
      </c>
      <c r="F132" s="241" t="e">
        <v>#VALUE!</v>
      </c>
      <c r="G132" s="241" t="e">
        <v>#VALUE!</v>
      </c>
    </row>
    <row r="133" spans="1:7">
      <c r="A133">
        <v>0.70136986301369864</v>
      </c>
      <c r="B133" t="e">
        <v>#VALUE!</v>
      </c>
      <c r="C133" t="e">
        <v>#VALUE!</v>
      </c>
      <c r="D133" t="e">
        <v>#VALUE!</v>
      </c>
      <c r="E133" s="241" t="e">
        <v>#VALUE!</v>
      </c>
      <c r="F133" s="241" t="e">
        <v>#VALUE!</v>
      </c>
      <c r="G133" s="241" t="e">
        <v>#VALUE!</v>
      </c>
    </row>
    <row r="134" spans="1:7">
      <c r="A134">
        <v>0.70684931506849313</v>
      </c>
      <c r="B134" t="e">
        <v>#VALUE!</v>
      </c>
      <c r="C134" t="e">
        <v>#VALUE!</v>
      </c>
      <c r="D134" t="e">
        <v>#VALUE!</v>
      </c>
      <c r="E134" s="241" t="e">
        <v>#VALUE!</v>
      </c>
      <c r="F134" s="241" t="e">
        <v>#VALUE!</v>
      </c>
      <c r="G134" s="241" t="e">
        <v>#VALUE!</v>
      </c>
    </row>
    <row r="135" spans="1:7">
      <c r="A135">
        <v>0.71232876712328763</v>
      </c>
      <c r="B135" t="e">
        <v>#VALUE!</v>
      </c>
      <c r="C135" t="e">
        <v>#VALUE!</v>
      </c>
      <c r="D135" t="e">
        <v>#VALUE!</v>
      </c>
      <c r="E135" s="241" t="e">
        <v>#VALUE!</v>
      </c>
      <c r="F135" s="241" t="e">
        <v>#VALUE!</v>
      </c>
      <c r="G135" s="241" t="e">
        <v>#VALUE!</v>
      </c>
    </row>
    <row r="136" spans="1:7">
      <c r="A136">
        <v>0.71780821917808224</v>
      </c>
      <c r="B136" t="e">
        <v>#VALUE!</v>
      </c>
      <c r="C136" t="e">
        <v>#VALUE!</v>
      </c>
      <c r="D136" t="e">
        <v>#VALUE!</v>
      </c>
      <c r="E136" s="241" t="e">
        <v>#VALUE!</v>
      </c>
      <c r="F136" s="241" t="e">
        <v>#VALUE!</v>
      </c>
      <c r="G136" s="241" t="e">
        <v>#VALUE!</v>
      </c>
    </row>
    <row r="137" spans="1:7">
      <c r="A137">
        <v>0.72328767123287674</v>
      </c>
      <c r="B137" t="e">
        <v>#VALUE!</v>
      </c>
      <c r="C137" t="e">
        <v>#VALUE!</v>
      </c>
      <c r="D137" t="e">
        <v>#VALUE!</v>
      </c>
      <c r="E137" s="241" t="e">
        <v>#VALUE!</v>
      </c>
      <c r="F137" s="241" t="e">
        <v>#VALUE!</v>
      </c>
      <c r="G137" s="241" t="e">
        <v>#VALUE!</v>
      </c>
    </row>
    <row r="138" spans="1:7">
      <c r="A138">
        <v>0.72876712328767124</v>
      </c>
      <c r="B138" t="e">
        <v>#VALUE!</v>
      </c>
      <c r="C138" t="e">
        <v>#VALUE!</v>
      </c>
      <c r="D138" t="e">
        <v>#VALUE!</v>
      </c>
      <c r="E138" s="241" t="e">
        <v>#VALUE!</v>
      </c>
      <c r="F138" s="241" t="e">
        <v>#VALUE!</v>
      </c>
      <c r="G138" s="241" t="e">
        <v>#VALUE!</v>
      </c>
    </row>
    <row r="139" spans="1:7">
      <c r="A139">
        <v>0.73424657534246573</v>
      </c>
      <c r="B139" t="e">
        <v>#VALUE!</v>
      </c>
      <c r="C139" t="e">
        <v>#VALUE!</v>
      </c>
      <c r="D139" t="e">
        <v>#VALUE!</v>
      </c>
      <c r="E139" s="241" t="e">
        <v>#VALUE!</v>
      </c>
      <c r="F139" s="241" t="e">
        <v>#VALUE!</v>
      </c>
      <c r="G139" s="241" t="e">
        <v>#VALUE!</v>
      </c>
    </row>
    <row r="140" spans="1:7">
      <c r="A140">
        <v>0.73972602739726023</v>
      </c>
      <c r="B140" t="e">
        <v>#VALUE!</v>
      </c>
      <c r="C140" t="e">
        <v>#VALUE!</v>
      </c>
      <c r="D140" t="e">
        <v>#VALUE!</v>
      </c>
      <c r="E140" s="241" t="e">
        <v>#VALUE!</v>
      </c>
      <c r="F140" s="241" t="e">
        <v>#VALUE!</v>
      </c>
      <c r="G140" s="241" t="e">
        <v>#VALUE!</v>
      </c>
    </row>
    <row r="141" spans="1:7">
      <c r="A141">
        <v>0.74520547945205484</v>
      </c>
      <c r="B141" t="e">
        <v>#VALUE!</v>
      </c>
      <c r="C141" t="e">
        <v>#VALUE!</v>
      </c>
      <c r="D141" t="e">
        <v>#VALUE!</v>
      </c>
      <c r="E141" s="241" t="e">
        <v>#VALUE!</v>
      </c>
      <c r="F141" s="241" t="e">
        <v>#VALUE!</v>
      </c>
      <c r="G141" s="241" t="e">
        <v>#VALUE!</v>
      </c>
    </row>
    <row r="142" spans="1:7">
      <c r="A142">
        <v>0.75068493150684934</v>
      </c>
      <c r="B142" t="e">
        <v>#VALUE!</v>
      </c>
      <c r="C142" t="e">
        <v>#VALUE!</v>
      </c>
      <c r="D142" t="e">
        <v>#VALUE!</v>
      </c>
      <c r="E142" s="241" t="e">
        <v>#VALUE!</v>
      </c>
      <c r="F142" s="241" t="e">
        <v>#VALUE!</v>
      </c>
      <c r="G142" s="241" t="e">
        <v>#VALUE!</v>
      </c>
    </row>
    <row r="143" spans="1:7">
      <c r="A143">
        <v>0.75616438356164384</v>
      </c>
      <c r="B143" t="e">
        <v>#VALUE!</v>
      </c>
      <c r="C143" t="e">
        <v>#VALUE!</v>
      </c>
      <c r="D143" t="e">
        <v>#VALUE!</v>
      </c>
      <c r="E143" s="241" t="e">
        <v>#VALUE!</v>
      </c>
      <c r="F143" s="241" t="e">
        <v>#VALUE!</v>
      </c>
      <c r="G143" s="241" t="e">
        <v>#VALUE!</v>
      </c>
    </row>
    <row r="144" spans="1:7">
      <c r="A144">
        <v>0.76164383561643834</v>
      </c>
      <c r="B144" t="e">
        <v>#VALUE!</v>
      </c>
      <c r="C144" t="e">
        <v>#VALUE!</v>
      </c>
      <c r="D144" t="e">
        <v>#VALUE!</v>
      </c>
      <c r="E144" s="241" t="e">
        <v>#VALUE!</v>
      </c>
      <c r="F144" s="241" t="e">
        <v>#VALUE!</v>
      </c>
      <c r="G144" s="241" t="e">
        <v>#VALUE!</v>
      </c>
    </row>
    <row r="145" spans="1:7">
      <c r="A145">
        <v>0.76712328767123283</v>
      </c>
      <c r="B145" t="e">
        <v>#VALUE!</v>
      </c>
      <c r="C145" t="e">
        <v>#VALUE!</v>
      </c>
      <c r="D145" t="e">
        <v>#VALUE!</v>
      </c>
      <c r="E145" s="241" t="e">
        <v>#VALUE!</v>
      </c>
      <c r="F145" s="241" t="e">
        <v>#VALUE!</v>
      </c>
      <c r="G145" s="241" t="e">
        <v>#VALUE!</v>
      </c>
    </row>
    <row r="146" spans="1:7">
      <c r="A146">
        <v>0.77260273972602744</v>
      </c>
      <c r="B146" t="e">
        <v>#VALUE!</v>
      </c>
      <c r="C146" t="e">
        <v>#VALUE!</v>
      </c>
      <c r="D146" t="e">
        <v>#VALUE!</v>
      </c>
      <c r="E146" s="241" t="e">
        <v>#VALUE!</v>
      </c>
      <c r="F146" s="241" t="e">
        <v>#VALUE!</v>
      </c>
      <c r="G146" s="241" t="e">
        <v>#VALUE!</v>
      </c>
    </row>
    <row r="147" spans="1:7">
      <c r="A147">
        <v>0.77808219178082194</v>
      </c>
      <c r="B147" t="e">
        <v>#VALUE!</v>
      </c>
      <c r="C147" t="e">
        <v>#VALUE!</v>
      </c>
      <c r="D147" t="e">
        <v>#VALUE!</v>
      </c>
      <c r="E147" s="241" t="e">
        <v>#VALUE!</v>
      </c>
      <c r="F147" s="241" t="e">
        <v>#VALUE!</v>
      </c>
      <c r="G147" s="241" t="e">
        <v>#VALUE!</v>
      </c>
    </row>
    <row r="148" spans="1:7">
      <c r="A148">
        <v>0.78356164383561644</v>
      </c>
      <c r="B148" t="e">
        <v>#VALUE!</v>
      </c>
      <c r="C148" t="e">
        <v>#VALUE!</v>
      </c>
      <c r="D148" t="e">
        <v>#VALUE!</v>
      </c>
      <c r="E148" s="241" t="e">
        <v>#VALUE!</v>
      </c>
      <c r="F148" s="241" t="e">
        <v>#VALUE!</v>
      </c>
      <c r="G148" s="241" t="e">
        <v>#VALUE!</v>
      </c>
    </row>
    <row r="149" spans="1:7">
      <c r="A149">
        <v>0.78904109589041094</v>
      </c>
      <c r="B149" t="e">
        <v>#VALUE!</v>
      </c>
      <c r="C149" t="e">
        <v>#VALUE!</v>
      </c>
      <c r="D149" t="e">
        <v>#VALUE!</v>
      </c>
      <c r="E149" s="241" t="e">
        <v>#VALUE!</v>
      </c>
      <c r="F149" s="241" t="e">
        <v>#VALUE!</v>
      </c>
      <c r="G149" s="241" t="e">
        <v>#VALUE!</v>
      </c>
    </row>
    <row r="150" spans="1:7">
      <c r="A150">
        <v>0.79452054794520544</v>
      </c>
      <c r="B150" t="e">
        <v>#VALUE!</v>
      </c>
      <c r="C150" t="e">
        <v>#VALUE!</v>
      </c>
      <c r="D150" t="e">
        <v>#VALUE!</v>
      </c>
      <c r="E150" s="241" t="e">
        <v>#VALUE!</v>
      </c>
      <c r="F150" s="241" t="e">
        <v>#VALUE!</v>
      </c>
      <c r="G150" s="241" t="e">
        <v>#VALUE!</v>
      </c>
    </row>
    <row r="151" spans="1:7">
      <c r="A151">
        <v>0.8</v>
      </c>
      <c r="B151" t="e">
        <v>#VALUE!</v>
      </c>
      <c r="C151" t="e">
        <v>#VALUE!</v>
      </c>
      <c r="D151" t="e">
        <v>#VALUE!</v>
      </c>
      <c r="E151" s="241" t="e">
        <v>#VALUE!</v>
      </c>
      <c r="F151" s="241" t="e">
        <v>#VALUE!</v>
      </c>
      <c r="G151" s="241" t="e">
        <v>#VALUE!</v>
      </c>
    </row>
    <row r="152" spans="1:7">
      <c r="A152">
        <v>0.80547945205479454</v>
      </c>
      <c r="B152" t="e">
        <v>#VALUE!</v>
      </c>
      <c r="C152" t="e">
        <v>#VALUE!</v>
      </c>
      <c r="D152" t="e">
        <v>#VALUE!</v>
      </c>
      <c r="E152" s="241" t="e">
        <v>#VALUE!</v>
      </c>
      <c r="F152" s="241" t="e">
        <v>#VALUE!</v>
      </c>
      <c r="G152" s="241" t="e">
        <v>#VALUE!</v>
      </c>
    </row>
    <row r="153" spans="1:7">
      <c r="A153">
        <v>0.81095890410958904</v>
      </c>
      <c r="B153" t="e">
        <v>#VALUE!</v>
      </c>
      <c r="C153" t="e">
        <v>#VALUE!</v>
      </c>
      <c r="D153" t="e">
        <v>#VALUE!</v>
      </c>
      <c r="E153" s="241" t="e">
        <v>#VALUE!</v>
      </c>
      <c r="F153" s="241" t="e">
        <v>#VALUE!</v>
      </c>
      <c r="G153" s="241" t="e">
        <v>#VALUE!</v>
      </c>
    </row>
    <row r="154" spans="1:7">
      <c r="A154">
        <v>0.81643835616438354</v>
      </c>
      <c r="B154" t="e">
        <v>#VALUE!</v>
      </c>
      <c r="C154" t="e">
        <v>#VALUE!</v>
      </c>
      <c r="D154" t="e">
        <v>#VALUE!</v>
      </c>
      <c r="E154" s="241" t="e">
        <v>#VALUE!</v>
      </c>
      <c r="F154" s="241" t="e">
        <v>#VALUE!</v>
      </c>
      <c r="G154" s="241" t="e">
        <v>#VALUE!</v>
      </c>
    </row>
    <row r="155" spans="1:7">
      <c r="A155">
        <v>0.82191780821917804</v>
      </c>
      <c r="B155" t="e">
        <v>#VALUE!</v>
      </c>
      <c r="C155" t="e">
        <v>#VALUE!</v>
      </c>
      <c r="D155" t="e">
        <v>#VALUE!</v>
      </c>
      <c r="E155" s="241" t="e">
        <v>#VALUE!</v>
      </c>
      <c r="F155" s="241" t="e">
        <v>#VALUE!</v>
      </c>
      <c r="G155" s="241" t="e">
        <v>#VALUE!</v>
      </c>
    </row>
    <row r="156" spans="1:7">
      <c r="A156">
        <v>0.82739726027397265</v>
      </c>
      <c r="B156" t="e">
        <v>#VALUE!</v>
      </c>
      <c r="C156" t="e">
        <v>#VALUE!</v>
      </c>
      <c r="D156" t="e">
        <v>#VALUE!</v>
      </c>
      <c r="E156" s="241" t="e">
        <v>#VALUE!</v>
      </c>
      <c r="F156" s="241" t="e">
        <v>#VALUE!</v>
      </c>
      <c r="G156" s="241" t="e">
        <v>#VALUE!</v>
      </c>
    </row>
    <row r="157" spans="1:7">
      <c r="A157">
        <v>0.83287671232876714</v>
      </c>
      <c r="B157" t="e">
        <v>#VALUE!</v>
      </c>
      <c r="C157" t="e">
        <v>#VALUE!</v>
      </c>
      <c r="D157" t="e">
        <v>#VALUE!</v>
      </c>
      <c r="E157" s="241" t="e">
        <v>#VALUE!</v>
      </c>
      <c r="F157" s="241" t="e">
        <v>#VALUE!</v>
      </c>
      <c r="G157" s="241" t="e">
        <v>#VALUE!</v>
      </c>
    </row>
    <row r="158" spans="1:7">
      <c r="A158">
        <v>0.83835616438356164</v>
      </c>
      <c r="B158" t="e">
        <v>#VALUE!</v>
      </c>
      <c r="C158" t="e">
        <v>#VALUE!</v>
      </c>
      <c r="D158" t="e">
        <v>#VALUE!</v>
      </c>
      <c r="E158" s="241" t="e">
        <v>#VALUE!</v>
      </c>
      <c r="F158" s="241" t="e">
        <v>#VALUE!</v>
      </c>
      <c r="G158" s="241" t="e">
        <v>#VALUE!</v>
      </c>
    </row>
    <row r="159" spans="1:7">
      <c r="A159">
        <v>0.84383561643835614</v>
      </c>
      <c r="B159" t="e">
        <v>#VALUE!</v>
      </c>
      <c r="C159" t="e">
        <v>#VALUE!</v>
      </c>
      <c r="D159" t="e">
        <v>#VALUE!</v>
      </c>
      <c r="E159" s="241" t="e">
        <v>#VALUE!</v>
      </c>
      <c r="F159" s="241" t="e">
        <v>#VALUE!</v>
      </c>
      <c r="G159" s="241" t="e">
        <v>#VALUE!</v>
      </c>
    </row>
    <row r="160" spans="1:7">
      <c r="A160">
        <v>0.84931506849315064</v>
      </c>
      <c r="B160" t="e">
        <v>#VALUE!</v>
      </c>
      <c r="C160" t="e">
        <v>#VALUE!</v>
      </c>
      <c r="D160" t="e">
        <v>#VALUE!</v>
      </c>
      <c r="E160" s="241" t="e">
        <v>#VALUE!</v>
      </c>
      <c r="F160" s="241" t="e">
        <v>#VALUE!</v>
      </c>
      <c r="G160" s="241" t="e">
        <v>#VALUE!</v>
      </c>
    </row>
    <row r="161" spans="1:7">
      <c r="A161">
        <v>0.85479452054794525</v>
      </c>
      <c r="B161" t="e">
        <v>#VALUE!</v>
      </c>
      <c r="C161" t="e">
        <v>#VALUE!</v>
      </c>
      <c r="D161" t="e">
        <v>#VALUE!</v>
      </c>
      <c r="E161" s="241" t="e">
        <v>#VALUE!</v>
      </c>
      <c r="F161" s="241" t="e">
        <v>#VALUE!</v>
      </c>
      <c r="G161" s="241" t="e">
        <v>#VALUE!</v>
      </c>
    </row>
    <row r="162" spans="1:7">
      <c r="A162">
        <v>0.86027397260273974</v>
      </c>
      <c r="B162" t="e">
        <v>#VALUE!</v>
      </c>
      <c r="C162" t="e">
        <v>#VALUE!</v>
      </c>
      <c r="D162" t="e">
        <v>#VALUE!</v>
      </c>
      <c r="E162" s="241" t="e">
        <v>#VALUE!</v>
      </c>
      <c r="F162" s="241" t="e">
        <v>#VALUE!</v>
      </c>
      <c r="G162" s="241" t="e">
        <v>#VALUE!</v>
      </c>
    </row>
    <row r="163" spans="1:7">
      <c r="A163">
        <v>0.86575342465753424</v>
      </c>
      <c r="B163" t="e">
        <v>#VALUE!</v>
      </c>
      <c r="C163" t="e">
        <v>#VALUE!</v>
      </c>
      <c r="D163" t="e">
        <v>#VALUE!</v>
      </c>
      <c r="E163" s="241" t="e">
        <v>#VALUE!</v>
      </c>
      <c r="F163" s="241" t="e">
        <v>#VALUE!</v>
      </c>
      <c r="G163" s="241" t="e">
        <v>#VALUE!</v>
      </c>
    </row>
    <row r="164" spans="1:7">
      <c r="A164">
        <v>0.87123287671232874</v>
      </c>
      <c r="B164" t="e">
        <v>#VALUE!</v>
      </c>
      <c r="C164" t="e">
        <v>#VALUE!</v>
      </c>
      <c r="D164" t="e">
        <v>#VALUE!</v>
      </c>
      <c r="E164" s="241" t="e">
        <v>#VALUE!</v>
      </c>
      <c r="F164" s="241" t="e">
        <v>#VALUE!</v>
      </c>
      <c r="G164" s="241" t="e">
        <v>#VALUE!</v>
      </c>
    </row>
    <row r="165" spans="1:7">
      <c r="A165">
        <v>0.87671232876712324</v>
      </c>
      <c r="B165" t="e">
        <v>#VALUE!</v>
      </c>
      <c r="C165" t="e">
        <v>#VALUE!</v>
      </c>
      <c r="D165" t="e">
        <v>#VALUE!</v>
      </c>
      <c r="E165" s="241" t="e">
        <v>#VALUE!</v>
      </c>
      <c r="F165" s="241" t="e">
        <v>#VALUE!</v>
      </c>
      <c r="G165" s="241" t="e">
        <v>#VALUE!</v>
      </c>
    </row>
    <row r="166" spans="1:7">
      <c r="A166">
        <v>0.88219178082191785</v>
      </c>
      <c r="B166" t="e">
        <v>#VALUE!</v>
      </c>
      <c r="C166" t="e">
        <v>#VALUE!</v>
      </c>
      <c r="D166" t="e">
        <v>#VALUE!</v>
      </c>
      <c r="E166" s="241" t="e">
        <v>#VALUE!</v>
      </c>
      <c r="F166" s="241" t="e">
        <v>#VALUE!</v>
      </c>
      <c r="G166" s="241" t="e">
        <v>#VALUE!</v>
      </c>
    </row>
    <row r="167" spans="1:7">
      <c r="A167">
        <v>0.88767123287671235</v>
      </c>
      <c r="B167" t="e">
        <v>#VALUE!</v>
      </c>
      <c r="C167" t="e">
        <v>#VALUE!</v>
      </c>
      <c r="D167" t="e">
        <v>#VALUE!</v>
      </c>
      <c r="E167" s="241" t="e">
        <v>#VALUE!</v>
      </c>
      <c r="F167" s="241" t="e">
        <v>#VALUE!</v>
      </c>
      <c r="G167" s="241" t="e">
        <v>#VALUE!</v>
      </c>
    </row>
    <row r="168" spans="1:7">
      <c r="A168">
        <v>0.89315068493150684</v>
      </c>
      <c r="B168" t="e">
        <v>#VALUE!</v>
      </c>
      <c r="C168" t="e">
        <v>#VALUE!</v>
      </c>
      <c r="D168" t="e">
        <v>#VALUE!</v>
      </c>
      <c r="E168" s="241" t="e">
        <v>#VALUE!</v>
      </c>
      <c r="F168" s="241" t="e">
        <v>#VALUE!</v>
      </c>
      <c r="G168" s="241" t="e">
        <v>#VALUE!</v>
      </c>
    </row>
    <row r="169" spans="1:7">
      <c r="A169">
        <v>0.89863013698630134</v>
      </c>
      <c r="B169" t="e">
        <v>#VALUE!</v>
      </c>
      <c r="C169" t="e">
        <v>#VALUE!</v>
      </c>
      <c r="D169" t="e">
        <v>#VALUE!</v>
      </c>
      <c r="E169" s="241" t="e">
        <v>#VALUE!</v>
      </c>
      <c r="F169" s="241" t="e">
        <v>#VALUE!</v>
      </c>
      <c r="G169" s="241" t="e">
        <v>#VALUE!</v>
      </c>
    </row>
    <row r="170" spans="1:7">
      <c r="A170">
        <v>0.90410958904109584</v>
      </c>
      <c r="B170" t="e">
        <v>#VALUE!</v>
      </c>
      <c r="C170" t="e">
        <v>#VALUE!</v>
      </c>
      <c r="D170" t="e">
        <v>#VALUE!</v>
      </c>
      <c r="E170" s="241" t="e">
        <v>#VALUE!</v>
      </c>
      <c r="F170" s="241" t="e">
        <v>#VALUE!</v>
      </c>
      <c r="G170" s="241" t="e">
        <v>#VALUE!</v>
      </c>
    </row>
    <row r="171" spans="1:7">
      <c r="A171">
        <v>0.90958904109589045</v>
      </c>
      <c r="B171" t="e">
        <v>#VALUE!</v>
      </c>
      <c r="C171" t="e">
        <v>#VALUE!</v>
      </c>
      <c r="D171" t="e">
        <v>#VALUE!</v>
      </c>
      <c r="E171" s="241" t="e">
        <v>#VALUE!</v>
      </c>
      <c r="F171" s="241" t="e">
        <v>#VALUE!</v>
      </c>
      <c r="G171" s="241" t="e">
        <v>#VALUE!</v>
      </c>
    </row>
    <row r="172" spans="1:7">
      <c r="A172">
        <v>0.91506849315068495</v>
      </c>
      <c r="B172" t="e">
        <v>#VALUE!</v>
      </c>
      <c r="C172" t="e">
        <v>#VALUE!</v>
      </c>
      <c r="D172" t="e">
        <v>#VALUE!</v>
      </c>
      <c r="E172" s="241" t="e">
        <v>#VALUE!</v>
      </c>
      <c r="F172" s="241" t="e">
        <v>#VALUE!</v>
      </c>
      <c r="G172" s="241" t="e">
        <v>#VALUE!</v>
      </c>
    </row>
    <row r="173" spans="1:7">
      <c r="A173">
        <v>0.92054794520547945</v>
      </c>
      <c r="B173" t="e">
        <v>#VALUE!</v>
      </c>
      <c r="C173" t="e">
        <v>#VALUE!</v>
      </c>
      <c r="D173" t="e">
        <v>#VALUE!</v>
      </c>
      <c r="E173" s="241" t="e">
        <v>#VALUE!</v>
      </c>
      <c r="F173" s="241" t="e">
        <v>#VALUE!</v>
      </c>
      <c r="G173" s="241" t="e">
        <v>#VALUE!</v>
      </c>
    </row>
    <row r="174" spans="1:7">
      <c r="A174">
        <v>0.92602739726027394</v>
      </c>
      <c r="B174" t="e">
        <v>#VALUE!</v>
      </c>
      <c r="C174" t="e">
        <v>#VALUE!</v>
      </c>
      <c r="D174" t="e">
        <v>#VALUE!</v>
      </c>
      <c r="E174" s="241" t="e">
        <v>#VALUE!</v>
      </c>
      <c r="F174" s="241" t="e">
        <v>#VALUE!</v>
      </c>
      <c r="G174" s="241" t="e">
        <v>#VALUE!</v>
      </c>
    </row>
    <row r="175" spans="1:7">
      <c r="A175">
        <v>0.93150684931506844</v>
      </c>
      <c r="B175" t="e">
        <v>#VALUE!</v>
      </c>
      <c r="C175" t="e">
        <v>#VALUE!</v>
      </c>
      <c r="D175" t="e">
        <v>#VALUE!</v>
      </c>
      <c r="E175" s="241" t="e">
        <v>#VALUE!</v>
      </c>
      <c r="F175" s="241" t="e">
        <v>#VALUE!</v>
      </c>
      <c r="G175" s="241" t="e">
        <v>#VALUE!</v>
      </c>
    </row>
    <row r="176" spans="1:7">
      <c r="A176">
        <v>0.93698630136986305</v>
      </c>
      <c r="B176" t="e">
        <v>#VALUE!</v>
      </c>
      <c r="C176" t="e">
        <v>#VALUE!</v>
      </c>
      <c r="D176" t="e">
        <v>#VALUE!</v>
      </c>
      <c r="E176" s="241" t="e">
        <v>#VALUE!</v>
      </c>
      <c r="F176" s="241" t="e">
        <v>#VALUE!</v>
      </c>
      <c r="G176" s="241" t="e">
        <v>#VALUE!</v>
      </c>
    </row>
    <row r="177" spans="1:7">
      <c r="A177">
        <v>0.94246575342465755</v>
      </c>
      <c r="B177" t="e">
        <v>#VALUE!</v>
      </c>
      <c r="C177" t="e">
        <v>#VALUE!</v>
      </c>
      <c r="D177" t="e">
        <v>#VALUE!</v>
      </c>
      <c r="E177" s="241" t="e">
        <v>#VALUE!</v>
      </c>
      <c r="F177" s="241" t="e">
        <v>#VALUE!</v>
      </c>
      <c r="G177" s="241" t="e">
        <v>#VALUE!</v>
      </c>
    </row>
    <row r="178" spans="1:7">
      <c r="A178">
        <v>0.94794520547945205</v>
      </c>
      <c r="B178" t="e">
        <v>#VALUE!</v>
      </c>
      <c r="C178" t="e">
        <v>#VALUE!</v>
      </c>
      <c r="D178" t="e">
        <v>#VALUE!</v>
      </c>
      <c r="E178" s="241" t="e">
        <v>#VALUE!</v>
      </c>
      <c r="F178" s="241" t="e">
        <v>#VALUE!</v>
      </c>
      <c r="G178" s="241" t="e">
        <v>#VALUE!</v>
      </c>
    </row>
    <row r="179" spans="1:7">
      <c r="A179">
        <v>0.95342465753424654</v>
      </c>
      <c r="B179" t="e">
        <v>#VALUE!</v>
      </c>
      <c r="C179" t="e">
        <v>#VALUE!</v>
      </c>
      <c r="D179" t="e">
        <v>#VALUE!</v>
      </c>
      <c r="E179" s="241" t="e">
        <v>#VALUE!</v>
      </c>
      <c r="F179" s="241" t="e">
        <v>#VALUE!</v>
      </c>
      <c r="G179" s="241" t="e">
        <v>#VALUE!</v>
      </c>
    </row>
    <row r="180" spans="1:7">
      <c r="A180">
        <v>0.95890410958904104</v>
      </c>
      <c r="B180" t="e">
        <v>#VALUE!</v>
      </c>
      <c r="C180" t="e">
        <v>#VALUE!</v>
      </c>
      <c r="D180" t="e">
        <v>#VALUE!</v>
      </c>
      <c r="E180" s="241" t="e">
        <v>#VALUE!</v>
      </c>
      <c r="F180" s="241" t="e">
        <v>#VALUE!</v>
      </c>
      <c r="G180" s="241" t="e">
        <v>#VALUE!</v>
      </c>
    </row>
    <row r="181" spans="1:7">
      <c r="A181">
        <v>0.96438356164383565</v>
      </c>
      <c r="B181" t="e">
        <v>#VALUE!</v>
      </c>
      <c r="C181" t="e">
        <v>#VALUE!</v>
      </c>
      <c r="D181" t="e">
        <v>#VALUE!</v>
      </c>
      <c r="E181" s="241" t="e">
        <v>#VALUE!</v>
      </c>
      <c r="F181" s="241" t="e">
        <v>#VALUE!</v>
      </c>
      <c r="G181" s="241" t="e">
        <v>#VALUE!</v>
      </c>
    </row>
    <row r="182" spans="1:7">
      <c r="A182">
        <v>0.96986301369863015</v>
      </c>
      <c r="B182" t="e">
        <v>#VALUE!</v>
      </c>
      <c r="C182" t="e">
        <v>#VALUE!</v>
      </c>
      <c r="D182" t="e">
        <v>#VALUE!</v>
      </c>
      <c r="E182" s="241" t="e">
        <v>#VALUE!</v>
      </c>
      <c r="F182" s="241" t="e">
        <v>#VALUE!</v>
      </c>
      <c r="G182" s="241" t="e">
        <v>#VALUE!</v>
      </c>
    </row>
    <row r="183" spans="1:7">
      <c r="A183">
        <v>0.97534246575342465</v>
      </c>
      <c r="B183" t="e">
        <v>#VALUE!</v>
      </c>
      <c r="C183" t="e">
        <v>#VALUE!</v>
      </c>
      <c r="D183" t="e">
        <v>#VALUE!</v>
      </c>
      <c r="E183" s="241" t="e">
        <v>#VALUE!</v>
      </c>
      <c r="F183" s="241" t="e">
        <v>#VALUE!</v>
      </c>
      <c r="G183" s="241" t="e">
        <v>#VALUE!</v>
      </c>
    </row>
    <row r="184" spans="1:7">
      <c r="A184">
        <v>0.98082191780821915</v>
      </c>
      <c r="B184" t="e">
        <v>#VALUE!</v>
      </c>
      <c r="C184" t="e">
        <v>#VALUE!</v>
      </c>
      <c r="D184" t="e">
        <v>#VALUE!</v>
      </c>
      <c r="E184" s="241" t="e">
        <v>#VALUE!</v>
      </c>
      <c r="F184" s="241" t="e">
        <v>#VALUE!</v>
      </c>
      <c r="G184" s="241" t="e">
        <v>#VALUE!</v>
      </c>
    </row>
    <row r="185" spans="1:7">
      <c r="A185">
        <v>0.98630136986301364</v>
      </c>
      <c r="B185" t="e">
        <v>#VALUE!</v>
      </c>
      <c r="C185" t="e">
        <v>#VALUE!</v>
      </c>
      <c r="D185" t="e">
        <v>#VALUE!</v>
      </c>
      <c r="E185" s="241" t="e">
        <v>#VALUE!</v>
      </c>
      <c r="F185" s="241" t="e">
        <v>#VALUE!</v>
      </c>
      <c r="G185" s="241" t="e">
        <v>#VALUE!</v>
      </c>
    </row>
    <row r="186" spans="1:7">
      <c r="A186">
        <v>0.99178082191780825</v>
      </c>
      <c r="B186" t="e">
        <v>#VALUE!</v>
      </c>
      <c r="C186" t="e">
        <v>#VALUE!</v>
      </c>
      <c r="D186" t="e">
        <v>#VALUE!</v>
      </c>
      <c r="E186" s="241" t="e">
        <v>#VALUE!</v>
      </c>
      <c r="F186" s="241" t="e">
        <v>#VALUE!</v>
      </c>
      <c r="G186" s="241" t="e">
        <v>#VALUE!</v>
      </c>
    </row>
    <row r="187" spans="1:7">
      <c r="A187">
        <v>0.99726027397260275</v>
      </c>
      <c r="B187" t="e">
        <v>#VALUE!</v>
      </c>
      <c r="C187" t="e">
        <v>#VALUE!</v>
      </c>
      <c r="D187" t="e">
        <v>#VALUE!</v>
      </c>
      <c r="E187" s="241" t="e">
        <v>#VALUE!</v>
      </c>
      <c r="F187" s="241" t="e">
        <v>#VALUE!</v>
      </c>
      <c r="G187" s="241" t="e">
        <v>#VALUE!</v>
      </c>
    </row>
    <row r="188" spans="1:7">
      <c r="A188">
        <v>1.0027397260273974</v>
      </c>
      <c r="B188" t="e">
        <v>#VALUE!</v>
      </c>
      <c r="C188" t="e">
        <v>#VALUE!</v>
      </c>
      <c r="D188" t="e">
        <v>#VALUE!</v>
      </c>
      <c r="E188" s="241" t="e">
        <v>#VALUE!</v>
      </c>
      <c r="F188" s="241" t="e">
        <v>#VALUE!</v>
      </c>
      <c r="G188" s="241" t="e">
        <v>#VALUE!</v>
      </c>
    </row>
    <row r="189" spans="1:7">
      <c r="A189">
        <v>1.0082191780821919</v>
      </c>
      <c r="B189" t="e">
        <v>#VALUE!</v>
      </c>
      <c r="C189" t="e">
        <v>#VALUE!</v>
      </c>
      <c r="D189" t="e">
        <v>#VALUE!</v>
      </c>
      <c r="E189" s="241" t="e">
        <v>#VALUE!</v>
      </c>
      <c r="F189" s="241" t="e">
        <v>#VALUE!</v>
      </c>
      <c r="G189" s="241" t="e">
        <v>#VALUE!</v>
      </c>
    </row>
    <row r="190" spans="1:7">
      <c r="A190">
        <v>1.0136986301369864</v>
      </c>
      <c r="B190" t="e">
        <v>#VALUE!</v>
      </c>
      <c r="C190" t="e">
        <v>#VALUE!</v>
      </c>
      <c r="D190" t="e">
        <v>#VALUE!</v>
      </c>
      <c r="E190" s="241" t="e">
        <v>#VALUE!</v>
      </c>
      <c r="F190" s="241" t="e">
        <v>#VALUE!</v>
      </c>
      <c r="G190" s="241" t="e">
        <v>#VALUE!</v>
      </c>
    </row>
    <row r="191" spans="1:7">
      <c r="A191">
        <v>1.0191780821917809</v>
      </c>
      <c r="B191" t="e">
        <v>#VALUE!</v>
      </c>
      <c r="C191" t="e">
        <v>#VALUE!</v>
      </c>
      <c r="D191" t="e">
        <v>#VALUE!</v>
      </c>
      <c r="E191" s="241" t="e">
        <v>#VALUE!</v>
      </c>
      <c r="F191" s="241" t="e">
        <v>#VALUE!</v>
      </c>
      <c r="G191" s="241" t="e">
        <v>#VALUE!</v>
      </c>
    </row>
    <row r="192" spans="1:7">
      <c r="A192">
        <v>1.0246575342465754</v>
      </c>
      <c r="B192" t="e">
        <v>#VALUE!</v>
      </c>
      <c r="C192" t="e">
        <v>#VALUE!</v>
      </c>
      <c r="D192" t="e">
        <v>#VALUE!</v>
      </c>
      <c r="E192" s="241" t="e">
        <v>#VALUE!</v>
      </c>
      <c r="F192" s="241" t="e">
        <v>#VALUE!</v>
      </c>
      <c r="G192" s="241" t="e">
        <v>#VALUE!</v>
      </c>
    </row>
    <row r="193" spans="1:7">
      <c r="A193">
        <v>1.0301369863013699</v>
      </c>
      <c r="B193" t="e">
        <v>#VALUE!</v>
      </c>
      <c r="C193" t="e">
        <v>#VALUE!</v>
      </c>
      <c r="D193" t="e">
        <v>#VALUE!</v>
      </c>
      <c r="E193" s="241" t="e">
        <v>#VALUE!</v>
      </c>
      <c r="F193" s="241" t="e">
        <v>#VALUE!</v>
      </c>
      <c r="G193" s="241" t="e">
        <v>#VALUE!</v>
      </c>
    </row>
    <row r="194" spans="1:7">
      <c r="A194">
        <v>1.0356164383561643</v>
      </c>
      <c r="B194" t="e">
        <v>#VALUE!</v>
      </c>
      <c r="C194" t="e">
        <v>#VALUE!</v>
      </c>
      <c r="D194" t="e">
        <v>#VALUE!</v>
      </c>
      <c r="E194" s="241" t="e">
        <v>#VALUE!</v>
      </c>
      <c r="F194" s="241" t="e">
        <v>#VALUE!</v>
      </c>
      <c r="G194" s="241" t="e">
        <v>#VALUE!</v>
      </c>
    </row>
    <row r="195" spans="1:7">
      <c r="A195">
        <v>1.0410958904109588</v>
      </c>
      <c r="B195" t="e">
        <v>#VALUE!</v>
      </c>
      <c r="C195" t="e">
        <v>#VALUE!</v>
      </c>
      <c r="D195" t="e">
        <v>#VALUE!</v>
      </c>
      <c r="E195" s="241" t="e">
        <v>#VALUE!</v>
      </c>
      <c r="F195" s="241" t="e">
        <v>#VALUE!</v>
      </c>
      <c r="G195" s="241" t="e">
        <v>#VALUE!</v>
      </c>
    </row>
    <row r="196" spans="1:7">
      <c r="A196">
        <v>1.0465753424657533</v>
      </c>
      <c r="B196" t="e">
        <v>#VALUE!</v>
      </c>
      <c r="C196" t="e">
        <v>#VALUE!</v>
      </c>
      <c r="D196" t="e">
        <v>#VALUE!</v>
      </c>
      <c r="E196" s="241" t="e">
        <v>#VALUE!</v>
      </c>
      <c r="F196" s="241" t="e">
        <v>#VALUE!</v>
      </c>
      <c r="G196" s="241" t="e">
        <v>#VALUE!</v>
      </c>
    </row>
    <row r="197" spans="1:7">
      <c r="A197">
        <v>1.0520547945205478</v>
      </c>
      <c r="B197" t="e">
        <v>#VALUE!</v>
      </c>
      <c r="C197" t="e">
        <v>#VALUE!</v>
      </c>
      <c r="D197" t="e">
        <v>#VALUE!</v>
      </c>
      <c r="E197" s="241" t="e">
        <v>#VALUE!</v>
      </c>
      <c r="F197" s="241" t="e">
        <v>#VALUE!</v>
      </c>
      <c r="G197" s="241" t="e">
        <v>#VALUE!</v>
      </c>
    </row>
    <row r="198" spans="1:7">
      <c r="A198">
        <v>1.0575342465753426</v>
      </c>
      <c r="B198" t="e">
        <v>#VALUE!</v>
      </c>
      <c r="C198" t="e">
        <v>#VALUE!</v>
      </c>
      <c r="D198" t="e">
        <v>#VALUE!</v>
      </c>
      <c r="E198" s="241" t="e">
        <v>#VALUE!</v>
      </c>
      <c r="F198" s="241" t="e">
        <v>#VALUE!</v>
      </c>
      <c r="G198" s="241" t="e">
        <v>#VALUE!</v>
      </c>
    </row>
    <row r="199" spans="1:7">
      <c r="A199">
        <v>1.0630136986301371</v>
      </c>
      <c r="B199" t="e">
        <v>#VALUE!</v>
      </c>
      <c r="C199" t="e">
        <v>#VALUE!</v>
      </c>
      <c r="D199" t="e">
        <v>#VALUE!</v>
      </c>
      <c r="E199" s="241" t="e">
        <v>#VALUE!</v>
      </c>
      <c r="F199" s="241" t="e">
        <v>#VALUE!</v>
      </c>
      <c r="G199" s="241" t="e">
        <v>#VALUE!</v>
      </c>
    </row>
    <row r="200" spans="1:7">
      <c r="A200">
        <v>1.0684931506849316</v>
      </c>
      <c r="B200" t="e">
        <v>#VALUE!</v>
      </c>
      <c r="C200" t="e">
        <v>#VALUE!</v>
      </c>
      <c r="D200" t="e">
        <v>#VALUE!</v>
      </c>
      <c r="E200" s="241" t="e">
        <v>#VALUE!</v>
      </c>
      <c r="F200" s="241" t="e">
        <v>#VALUE!</v>
      </c>
      <c r="G200" s="241" t="e">
        <v>#VALUE!</v>
      </c>
    </row>
    <row r="201" spans="1:7">
      <c r="A201">
        <v>1.0739726027397261</v>
      </c>
      <c r="B201" t="e">
        <v>#VALUE!</v>
      </c>
      <c r="C201" t="e">
        <v>#VALUE!</v>
      </c>
      <c r="D201" t="e">
        <v>#VALUE!</v>
      </c>
      <c r="E201" s="241" t="e">
        <v>#VALUE!</v>
      </c>
      <c r="F201" s="241" t="e">
        <v>#VALUE!</v>
      </c>
      <c r="G201" s="241" t="e">
        <v>#VALUE!</v>
      </c>
    </row>
    <row r="202" spans="1:7">
      <c r="A202">
        <v>1.0794520547945206</v>
      </c>
      <c r="B202" t="e">
        <v>#VALUE!</v>
      </c>
      <c r="C202" t="e">
        <v>#VALUE!</v>
      </c>
      <c r="D202" t="e">
        <v>#VALUE!</v>
      </c>
      <c r="E202" s="241" t="e">
        <v>#VALUE!</v>
      </c>
      <c r="F202" s="241" t="e">
        <v>#VALUE!</v>
      </c>
      <c r="G202" s="241" t="e">
        <v>#VALUE!</v>
      </c>
    </row>
    <row r="203" spans="1:7">
      <c r="A203">
        <v>1.0849315068493151</v>
      </c>
      <c r="B203" t="e">
        <v>#VALUE!</v>
      </c>
      <c r="C203" t="e">
        <v>#VALUE!</v>
      </c>
      <c r="D203" t="e">
        <v>#VALUE!</v>
      </c>
      <c r="E203" s="241" t="e">
        <v>#VALUE!</v>
      </c>
      <c r="F203" s="241" t="e">
        <v>#VALUE!</v>
      </c>
      <c r="G203" s="241" t="e">
        <v>#VALUE!</v>
      </c>
    </row>
    <row r="204" spans="1:7">
      <c r="A204" t="e">
        <v>#N/A</v>
      </c>
      <c r="B204" t="e">
        <v>#VALUE!</v>
      </c>
      <c r="C204" t="e">
        <v>#VALUE!</v>
      </c>
      <c r="D204" t="e">
        <v>#VALUE!</v>
      </c>
      <c r="E204" s="241" t="e">
        <v>#VALUE!</v>
      </c>
      <c r="F204" s="241" t="e">
        <v>#VALUE!</v>
      </c>
      <c r="G204" s="241" t="e">
        <v>#VALUE!</v>
      </c>
    </row>
    <row r="205" spans="1:7">
      <c r="A205" t="e">
        <v>#N/A</v>
      </c>
      <c r="B205" t="e">
        <v>#VALUE!</v>
      </c>
      <c r="C205" t="e">
        <v>#VALUE!</v>
      </c>
      <c r="D205" t="e">
        <v>#VALUE!</v>
      </c>
      <c r="E205" s="241" t="e">
        <v>#VALUE!</v>
      </c>
      <c r="F205" s="241" t="e">
        <v>#VALUE!</v>
      </c>
      <c r="G205" s="241" t="e">
        <v>#VALUE!</v>
      </c>
    </row>
    <row r="206" spans="1:7">
      <c r="A206" t="e">
        <v>#N/A</v>
      </c>
      <c r="B206" t="e">
        <v>#VALUE!</v>
      </c>
      <c r="C206" t="e">
        <v>#VALUE!</v>
      </c>
      <c r="D206" t="e">
        <v>#VALUE!</v>
      </c>
      <c r="E206" s="241" t="e">
        <v>#VALUE!</v>
      </c>
      <c r="F206" s="241" t="e">
        <v>#VALUE!</v>
      </c>
      <c r="G206" s="241" t="e">
        <v>#VALUE!</v>
      </c>
    </row>
    <row r="207" spans="1:7">
      <c r="A207" t="e">
        <v>#N/A</v>
      </c>
      <c r="B207" t="e">
        <v>#VALUE!</v>
      </c>
      <c r="C207" t="e">
        <v>#VALUE!</v>
      </c>
      <c r="D207" t="e">
        <v>#VALUE!</v>
      </c>
      <c r="E207" s="241" t="e">
        <v>#VALUE!</v>
      </c>
      <c r="F207" s="241" t="e">
        <v>#VALUE!</v>
      </c>
      <c r="G207" s="241" t="e">
        <v>#VALUE!</v>
      </c>
    </row>
    <row r="208" spans="1:7">
      <c r="A208" t="e">
        <v>#N/A</v>
      </c>
      <c r="B208" t="e">
        <v>#VALUE!</v>
      </c>
      <c r="C208" t="e">
        <v>#VALUE!</v>
      </c>
      <c r="D208" t="e">
        <v>#VALUE!</v>
      </c>
      <c r="E208" s="241" t="e">
        <v>#VALUE!</v>
      </c>
      <c r="F208" s="241" t="e">
        <v>#VALUE!</v>
      </c>
      <c r="G208" s="241" t="e">
        <v>#VALUE!</v>
      </c>
    </row>
    <row r="209" spans="1:7">
      <c r="A209" t="e">
        <v>#N/A</v>
      </c>
      <c r="B209" t="e">
        <v>#VALUE!</v>
      </c>
      <c r="C209" t="e">
        <v>#VALUE!</v>
      </c>
      <c r="D209" t="e">
        <v>#VALUE!</v>
      </c>
      <c r="E209" s="241" t="e">
        <v>#VALUE!</v>
      </c>
      <c r="F209" s="241" t="e">
        <v>#VALUE!</v>
      </c>
      <c r="G209" s="241" t="e">
        <v>#VALUE!</v>
      </c>
    </row>
    <row r="210" spans="1:7">
      <c r="A210" t="e">
        <v>#N/A</v>
      </c>
      <c r="B210" t="e">
        <v>#VALUE!</v>
      </c>
      <c r="C210" t="e">
        <v>#VALUE!</v>
      </c>
      <c r="D210" t="e">
        <v>#VALUE!</v>
      </c>
      <c r="E210" s="241" t="e">
        <v>#VALUE!</v>
      </c>
      <c r="F210" s="241" t="e">
        <v>#VALUE!</v>
      </c>
      <c r="G210" s="241" t="e">
        <v>#VALUE!</v>
      </c>
    </row>
    <row r="211" spans="1:7">
      <c r="A211" t="e">
        <v>#N/A</v>
      </c>
      <c r="B211" t="e">
        <v>#VALUE!</v>
      </c>
      <c r="C211" t="e">
        <v>#VALUE!</v>
      </c>
      <c r="D211" t="e">
        <v>#VALUE!</v>
      </c>
      <c r="E211" s="241" t="e">
        <v>#VALUE!</v>
      </c>
      <c r="F211" s="241" t="e">
        <v>#VALUE!</v>
      </c>
      <c r="G211" s="241" t="e">
        <v>#VALUE!</v>
      </c>
    </row>
    <row r="212" spans="1:7">
      <c r="A212" t="e">
        <v>#N/A</v>
      </c>
      <c r="B212" t="e">
        <v>#VALUE!</v>
      </c>
      <c r="C212" t="e">
        <v>#VALUE!</v>
      </c>
      <c r="D212" t="e">
        <v>#VALUE!</v>
      </c>
      <c r="E212" s="241" t="e">
        <v>#VALUE!</v>
      </c>
      <c r="F212" s="241" t="e">
        <v>#VALUE!</v>
      </c>
      <c r="G212" s="241" t="e">
        <v>#VALUE!</v>
      </c>
    </row>
    <row r="213" spans="1:7">
      <c r="A213" t="e">
        <v>#N/A</v>
      </c>
      <c r="B213" t="e">
        <v>#VALUE!</v>
      </c>
      <c r="C213" t="e">
        <v>#VALUE!</v>
      </c>
      <c r="D213" t="e">
        <v>#VALUE!</v>
      </c>
      <c r="E213" s="241" t="e">
        <v>#VALUE!</v>
      </c>
      <c r="F213" s="241" t="e">
        <v>#VALUE!</v>
      </c>
      <c r="G213" s="241" t="e">
        <v>#VALUE!</v>
      </c>
    </row>
    <row r="214" spans="1:7">
      <c r="A214" t="e">
        <v>#N/A</v>
      </c>
      <c r="B214" t="e">
        <v>#VALUE!</v>
      </c>
      <c r="C214" t="e">
        <v>#VALUE!</v>
      </c>
      <c r="D214" t="e">
        <v>#VALUE!</v>
      </c>
      <c r="E214" s="241" t="e">
        <v>#VALUE!</v>
      </c>
      <c r="F214" s="241" t="e">
        <v>#VALUE!</v>
      </c>
      <c r="G214" s="241" t="e">
        <v>#VALUE!</v>
      </c>
    </row>
    <row r="215" spans="1:7">
      <c r="A215" t="e">
        <v>#N/A</v>
      </c>
      <c r="B215" t="e">
        <v>#VALUE!</v>
      </c>
      <c r="C215" t="e">
        <v>#VALUE!</v>
      </c>
      <c r="D215" t="e">
        <v>#VALUE!</v>
      </c>
      <c r="E215" s="241" t="e">
        <v>#VALUE!</v>
      </c>
      <c r="F215" s="241" t="e">
        <v>#VALUE!</v>
      </c>
      <c r="G215" s="241" t="e">
        <v>#VALUE!</v>
      </c>
    </row>
    <row r="216" spans="1:7">
      <c r="A216" t="e">
        <v>#N/A</v>
      </c>
      <c r="B216" t="e">
        <v>#VALUE!</v>
      </c>
      <c r="C216" t="e">
        <v>#VALUE!</v>
      </c>
      <c r="D216" t="e">
        <v>#VALUE!</v>
      </c>
      <c r="E216" s="241" t="e">
        <v>#VALUE!</v>
      </c>
      <c r="F216" s="241" t="e">
        <v>#VALUE!</v>
      </c>
      <c r="G216" s="241" t="e">
        <v>#VALUE!</v>
      </c>
    </row>
    <row r="217" spans="1:7">
      <c r="A217" t="e">
        <v>#N/A</v>
      </c>
      <c r="B217" t="e">
        <v>#VALUE!</v>
      </c>
      <c r="C217" t="e">
        <v>#VALUE!</v>
      </c>
      <c r="D217" t="e">
        <v>#VALUE!</v>
      </c>
      <c r="E217" s="241" t="e">
        <v>#VALUE!</v>
      </c>
      <c r="F217" s="241" t="e">
        <v>#VALUE!</v>
      </c>
      <c r="G217" s="241" t="e">
        <v>#VALUE!</v>
      </c>
    </row>
    <row r="218" spans="1:7">
      <c r="A218" t="e">
        <v>#N/A</v>
      </c>
      <c r="B218" t="e">
        <v>#VALUE!</v>
      </c>
      <c r="C218" t="e">
        <v>#VALUE!</v>
      </c>
      <c r="D218" t="e">
        <v>#VALUE!</v>
      </c>
      <c r="E218" s="241" t="e">
        <v>#VALUE!</v>
      </c>
      <c r="F218" s="241" t="e">
        <v>#VALUE!</v>
      </c>
      <c r="G218" s="241" t="e">
        <v>#VALUE!</v>
      </c>
    </row>
    <row r="219" spans="1:7">
      <c r="A219" t="e">
        <v>#N/A</v>
      </c>
      <c r="B219" t="e">
        <v>#VALUE!</v>
      </c>
      <c r="C219" t="e">
        <v>#VALUE!</v>
      </c>
      <c r="D219" t="e">
        <v>#VALUE!</v>
      </c>
      <c r="E219" s="241" t="e">
        <v>#VALUE!</v>
      </c>
      <c r="F219" s="241" t="e">
        <v>#VALUE!</v>
      </c>
      <c r="G219" s="241" t="e">
        <v>#VALUE!</v>
      </c>
    </row>
    <row r="220" spans="1:7">
      <c r="A220" t="e">
        <v>#N/A</v>
      </c>
      <c r="B220" t="e">
        <v>#VALUE!</v>
      </c>
      <c r="C220" t="e">
        <v>#VALUE!</v>
      </c>
      <c r="D220" t="e">
        <v>#VALUE!</v>
      </c>
      <c r="E220" s="241" t="e">
        <v>#VALUE!</v>
      </c>
      <c r="F220" s="241" t="e">
        <v>#VALUE!</v>
      </c>
      <c r="G220" s="241" t="e">
        <v>#VALUE!</v>
      </c>
    </row>
    <row r="221" spans="1:7">
      <c r="A221" t="e">
        <v>#N/A</v>
      </c>
      <c r="B221" t="e">
        <v>#VALUE!</v>
      </c>
      <c r="C221" t="e">
        <v>#VALUE!</v>
      </c>
      <c r="D221" t="e">
        <v>#VALUE!</v>
      </c>
      <c r="E221" s="241" t="e">
        <v>#VALUE!</v>
      </c>
      <c r="F221" s="241" t="e">
        <v>#VALUE!</v>
      </c>
      <c r="G221" s="241" t="e">
        <v>#VALUE!</v>
      </c>
    </row>
    <row r="222" spans="1:7">
      <c r="A222" t="e">
        <v>#N/A</v>
      </c>
      <c r="B222" t="e">
        <v>#VALUE!</v>
      </c>
      <c r="C222" t="e">
        <v>#VALUE!</v>
      </c>
      <c r="D222" t="e">
        <v>#VALUE!</v>
      </c>
      <c r="E222" s="241" t="e">
        <v>#VALUE!</v>
      </c>
      <c r="F222" s="241" t="e">
        <v>#VALUE!</v>
      </c>
      <c r="G222" s="241" t="e">
        <v>#VALUE!</v>
      </c>
    </row>
    <row r="223" spans="1:7">
      <c r="A223" t="e">
        <v>#N/A</v>
      </c>
      <c r="B223" t="e">
        <v>#VALUE!</v>
      </c>
      <c r="C223" t="e">
        <v>#VALUE!</v>
      </c>
      <c r="D223" t="e">
        <v>#VALUE!</v>
      </c>
      <c r="E223" s="241" t="e">
        <v>#VALUE!</v>
      </c>
      <c r="F223" s="241" t="e">
        <v>#VALUE!</v>
      </c>
      <c r="G223" s="241" t="e">
        <v>#VALUE!</v>
      </c>
    </row>
    <row r="224" spans="1:7">
      <c r="A224" t="e">
        <v>#N/A</v>
      </c>
      <c r="B224" t="e">
        <v>#VALUE!</v>
      </c>
      <c r="C224" t="e">
        <v>#VALUE!</v>
      </c>
      <c r="D224" t="e">
        <v>#VALUE!</v>
      </c>
      <c r="E224" s="241" t="e">
        <v>#VALUE!</v>
      </c>
      <c r="F224" s="241" t="e">
        <v>#VALUE!</v>
      </c>
      <c r="G224" s="241" t="e">
        <v>#VALUE!</v>
      </c>
    </row>
    <row r="225" spans="1:7">
      <c r="A225" t="e">
        <v>#N/A</v>
      </c>
      <c r="B225" t="e">
        <v>#VALUE!</v>
      </c>
      <c r="C225" t="e">
        <v>#VALUE!</v>
      </c>
      <c r="D225" t="e">
        <v>#VALUE!</v>
      </c>
      <c r="E225" s="241" t="e">
        <v>#VALUE!</v>
      </c>
      <c r="F225" s="241" t="e">
        <v>#VALUE!</v>
      </c>
      <c r="G225" s="241" t="e">
        <v>#VALUE!</v>
      </c>
    </row>
    <row r="226" spans="1:7">
      <c r="A226" t="e">
        <v>#N/A</v>
      </c>
      <c r="B226" t="e">
        <v>#VALUE!</v>
      </c>
      <c r="C226" t="e">
        <v>#VALUE!</v>
      </c>
      <c r="D226" t="e">
        <v>#VALUE!</v>
      </c>
      <c r="E226" s="241" t="e">
        <v>#VALUE!</v>
      </c>
      <c r="F226" s="241" t="e">
        <v>#VALUE!</v>
      </c>
      <c r="G226" s="241" t="e">
        <v>#VALUE!</v>
      </c>
    </row>
    <row r="227" spans="1:7">
      <c r="A227" t="e">
        <v>#N/A</v>
      </c>
      <c r="B227" t="e">
        <v>#VALUE!</v>
      </c>
      <c r="C227" t="e">
        <v>#VALUE!</v>
      </c>
      <c r="D227" t="e">
        <v>#VALUE!</v>
      </c>
      <c r="E227" s="241" t="e">
        <v>#VALUE!</v>
      </c>
      <c r="F227" s="241" t="e">
        <v>#VALUE!</v>
      </c>
      <c r="G227" s="241" t="e">
        <v>#VALUE!</v>
      </c>
    </row>
    <row r="228" spans="1:7">
      <c r="A228" t="e">
        <v>#N/A</v>
      </c>
      <c r="B228" t="e">
        <v>#VALUE!</v>
      </c>
      <c r="C228" t="e">
        <v>#VALUE!</v>
      </c>
      <c r="D228" t="e">
        <v>#VALUE!</v>
      </c>
      <c r="E228" s="241" t="e">
        <v>#VALUE!</v>
      </c>
      <c r="F228" s="241" t="e">
        <v>#VALUE!</v>
      </c>
      <c r="G228" s="241" t="e">
        <v>#VALUE!</v>
      </c>
    </row>
    <row r="229" spans="1:7">
      <c r="A229" t="e">
        <v>#N/A</v>
      </c>
      <c r="B229" t="e">
        <v>#VALUE!</v>
      </c>
      <c r="C229" t="e">
        <v>#VALUE!</v>
      </c>
      <c r="D229" t="e">
        <v>#VALUE!</v>
      </c>
      <c r="E229" s="241" t="e">
        <v>#VALUE!</v>
      </c>
      <c r="F229" s="241" t="e">
        <v>#VALUE!</v>
      </c>
      <c r="G229" s="241" t="e">
        <v>#VALUE!</v>
      </c>
    </row>
    <row r="230" spans="1:7">
      <c r="A230" t="e">
        <v>#N/A</v>
      </c>
      <c r="B230" t="e">
        <v>#VALUE!</v>
      </c>
      <c r="C230" t="e">
        <v>#VALUE!</v>
      </c>
      <c r="D230" t="e">
        <v>#VALUE!</v>
      </c>
      <c r="E230" s="241" t="e">
        <v>#VALUE!</v>
      </c>
      <c r="F230" s="241" t="e">
        <v>#VALUE!</v>
      </c>
      <c r="G230" s="241" t="e">
        <v>#VALUE!</v>
      </c>
    </row>
    <row r="231" spans="1:7">
      <c r="A231" t="e">
        <v>#N/A</v>
      </c>
      <c r="B231" t="e">
        <v>#VALUE!</v>
      </c>
      <c r="C231" t="e">
        <v>#VALUE!</v>
      </c>
      <c r="D231" t="e">
        <v>#VALUE!</v>
      </c>
      <c r="E231" s="241" t="e">
        <v>#VALUE!</v>
      </c>
      <c r="F231" s="241" t="e">
        <v>#VALUE!</v>
      </c>
      <c r="G231" s="241" t="e">
        <v>#VALUE!</v>
      </c>
    </row>
    <row r="232" spans="1:7">
      <c r="A232" t="e">
        <v>#N/A</v>
      </c>
      <c r="B232" t="e">
        <v>#VALUE!</v>
      </c>
      <c r="C232" t="e">
        <v>#VALUE!</v>
      </c>
      <c r="D232" t="e">
        <v>#VALUE!</v>
      </c>
      <c r="E232" s="241" t="e">
        <v>#VALUE!</v>
      </c>
      <c r="F232" s="241" t="e">
        <v>#VALUE!</v>
      </c>
      <c r="G232" s="241" t="e">
        <v>#VALUE!</v>
      </c>
    </row>
    <row r="233" spans="1:7">
      <c r="A233" t="e">
        <v>#N/A</v>
      </c>
      <c r="B233" t="e">
        <v>#VALUE!</v>
      </c>
      <c r="C233" t="e">
        <v>#VALUE!</v>
      </c>
      <c r="D233" t="e">
        <v>#VALUE!</v>
      </c>
      <c r="E233" s="241" t="e">
        <v>#VALUE!</v>
      </c>
      <c r="F233" s="241" t="e">
        <v>#VALUE!</v>
      </c>
      <c r="G233" s="241" t="e">
        <v>#VALUE!</v>
      </c>
    </row>
    <row r="234" spans="1:7">
      <c r="A234" t="e">
        <v>#N/A</v>
      </c>
      <c r="B234" t="e">
        <v>#VALUE!</v>
      </c>
      <c r="C234" t="e">
        <v>#VALUE!</v>
      </c>
      <c r="D234" t="e">
        <v>#VALUE!</v>
      </c>
      <c r="E234" s="241" t="e">
        <v>#VALUE!</v>
      </c>
      <c r="F234" s="241" t="e">
        <v>#VALUE!</v>
      </c>
      <c r="G234" s="241" t="e">
        <v>#VALUE!</v>
      </c>
    </row>
    <row r="235" spans="1:7">
      <c r="A235" t="e">
        <v>#N/A</v>
      </c>
      <c r="B235" t="e">
        <v>#VALUE!</v>
      </c>
      <c r="C235" t="e">
        <v>#VALUE!</v>
      </c>
      <c r="D235" t="e">
        <v>#VALUE!</v>
      </c>
      <c r="E235" s="241" t="e">
        <v>#VALUE!</v>
      </c>
      <c r="F235" s="241" t="e">
        <v>#VALUE!</v>
      </c>
      <c r="G235" s="241" t="e">
        <v>#VALUE!</v>
      </c>
    </row>
    <row r="236" spans="1:7">
      <c r="A236" t="e">
        <v>#N/A</v>
      </c>
      <c r="B236" t="e">
        <v>#VALUE!</v>
      </c>
      <c r="C236" t="e">
        <v>#VALUE!</v>
      </c>
      <c r="D236" t="e">
        <v>#VALUE!</v>
      </c>
      <c r="E236" s="241" t="e">
        <v>#VALUE!</v>
      </c>
      <c r="F236" s="241" t="e">
        <v>#VALUE!</v>
      </c>
      <c r="G236" s="241" t="e">
        <v>#VALUE!</v>
      </c>
    </row>
    <row r="237" spans="1:7">
      <c r="A237" t="e">
        <v>#N/A</v>
      </c>
      <c r="B237" t="e">
        <v>#VALUE!</v>
      </c>
      <c r="C237" t="e">
        <v>#VALUE!</v>
      </c>
      <c r="D237" t="e">
        <v>#VALUE!</v>
      </c>
      <c r="E237" s="241" t="e">
        <v>#VALUE!</v>
      </c>
      <c r="F237" s="241" t="e">
        <v>#VALUE!</v>
      </c>
      <c r="G237" s="241" t="e">
        <v>#VALUE!</v>
      </c>
    </row>
    <row r="238" spans="1:7">
      <c r="A238" t="e">
        <v>#N/A</v>
      </c>
      <c r="B238" t="e">
        <v>#VALUE!</v>
      </c>
      <c r="C238" t="e">
        <v>#VALUE!</v>
      </c>
      <c r="D238" t="e">
        <v>#VALUE!</v>
      </c>
      <c r="E238" s="241" t="e">
        <v>#VALUE!</v>
      </c>
      <c r="F238" s="241" t="e">
        <v>#VALUE!</v>
      </c>
      <c r="G238" s="241" t="e">
        <v>#VALUE!</v>
      </c>
    </row>
    <row r="239" spans="1:7">
      <c r="A239" t="e">
        <v>#N/A</v>
      </c>
      <c r="B239" t="e">
        <v>#VALUE!</v>
      </c>
      <c r="C239" t="e">
        <v>#VALUE!</v>
      </c>
      <c r="D239" t="e">
        <v>#VALUE!</v>
      </c>
      <c r="E239" s="241" t="e">
        <v>#VALUE!</v>
      </c>
      <c r="F239" s="241" t="e">
        <v>#VALUE!</v>
      </c>
      <c r="G239" s="241" t="e">
        <v>#VALUE!</v>
      </c>
    </row>
    <row r="240" spans="1:7">
      <c r="A240" t="e">
        <v>#N/A</v>
      </c>
      <c r="B240" t="e">
        <v>#VALUE!</v>
      </c>
      <c r="C240" t="e">
        <v>#VALUE!</v>
      </c>
      <c r="D240" t="e">
        <v>#VALUE!</v>
      </c>
      <c r="E240" s="241" t="e">
        <v>#VALUE!</v>
      </c>
      <c r="F240" s="241" t="e">
        <v>#VALUE!</v>
      </c>
      <c r="G240" s="241" t="e">
        <v>#VALUE!</v>
      </c>
    </row>
    <row r="241" spans="1:7">
      <c r="A241" t="e">
        <v>#N/A</v>
      </c>
      <c r="B241" t="e">
        <v>#VALUE!</v>
      </c>
      <c r="C241" t="e">
        <v>#VALUE!</v>
      </c>
      <c r="D241" t="e">
        <v>#VALUE!</v>
      </c>
      <c r="E241" s="241" t="e">
        <v>#VALUE!</v>
      </c>
      <c r="F241" s="241" t="e">
        <v>#VALUE!</v>
      </c>
      <c r="G241" s="241" t="e">
        <v>#VALUE!</v>
      </c>
    </row>
    <row r="242" spans="1:7">
      <c r="A242" t="e">
        <v>#N/A</v>
      </c>
      <c r="B242" t="e">
        <v>#VALUE!</v>
      </c>
      <c r="C242" t="e">
        <v>#VALUE!</v>
      </c>
      <c r="D242" t="e">
        <v>#VALUE!</v>
      </c>
      <c r="E242" s="241" t="e">
        <v>#VALUE!</v>
      </c>
      <c r="F242" s="241" t="e">
        <v>#VALUE!</v>
      </c>
      <c r="G242" s="241" t="e">
        <v>#VALUE!</v>
      </c>
    </row>
    <row r="243" spans="1:7">
      <c r="A243" t="e">
        <v>#N/A</v>
      </c>
      <c r="B243" t="e">
        <v>#VALUE!</v>
      </c>
      <c r="C243" t="e">
        <v>#VALUE!</v>
      </c>
      <c r="D243" t="e">
        <v>#VALUE!</v>
      </c>
      <c r="E243" s="241" t="e">
        <v>#VALUE!</v>
      </c>
      <c r="F243" s="241" t="e">
        <v>#VALUE!</v>
      </c>
      <c r="G243" s="241" t="e">
        <v>#VALUE!</v>
      </c>
    </row>
    <row r="244" spans="1:7">
      <c r="A244" t="e">
        <v>#N/A</v>
      </c>
      <c r="B244" t="e">
        <v>#VALUE!</v>
      </c>
      <c r="C244" t="e">
        <v>#VALUE!</v>
      </c>
      <c r="D244" t="e">
        <v>#VALUE!</v>
      </c>
      <c r="E244" s="241" t="e">
        <v>#VALUE!</v>
      </c>
      <c r="F244" s="241" t="e">
        <v>#VALUE!</v>
      </c>
      <c r="G244" s="241" t="e">
        <v>#VALUE!</v>
      </c>
    </row>
    <row r="245" spans="1:7">
      <c r="A245" t="e">
        <v>#N/A</v>
      </c>
      <c r="B245" t="e">
        <v>#VALUE!</v>
      </c>
      <c r="C245" t="e">
        <v>#VALUE!</v>
      </c>
      <c r="D245" t="e">
        <v>#VALUE!</v>
      </c>
      <c r="E245" s="241" t="e">
        <v>#VALUE!</v>
      </c>
      <c r="F245" s="241" t="e">
        <v>#VALUE!</v>
      </c>
      <c r="G245" s="241" t="e">
        <v>#VALUE!</v>
      </c>
    </row>
    <row r="246" spans="1:7">
      <c r="A246" t="e">
        <v>#N/A</v>
      </c>
      <c r="B246" t="e">
        <v>#VALUE!</v>
      </c>
      <c r="C246" t="e">
        <v>#VALUE!</v>
      </c>
      <c r="D246" t="e">
        <v>#VALUE!</v>
      </c>
      <c r="E246" s="241" t="e">
        <v>#VALUE!</v>
      </c>
      <c r="F246" s="241" t="e">
        <v>#VALUE!</v>
      </c>
      <c r="G246" s="241" t="e">
        <v>#VALUE!</v>
      </c>
    </row>
    <row r="247" spans="1:7">
      <c r="A247" t="e">
        <v>#N/A</v>
      </c>
      <c r="B247" t="e">
        <v>#VALUE!</v>
      </c>
      <c r="C247" t="e">
        <v>#VALUE!</v>
      </c>
      <c r="D247" t="e">
        <v>#VALUE!</v>
      </c>
      <c r="E247" s="241" t="e">
        <v>#VALUE!</v>
      </c>
      <c r="F247" s="241" t="e">
        <v>#VALUE!</v>
      </c>
      <c r="G247" s="241" t="e">
        <v>#VALUE!</v>
      </c>
    </row>
    <row r="248" spans="1:7">
      <c r="A248" t="e">
        <v>#N/A</v>
      </c>
      <c r="B248" t="e">
        <v>#VALUE!</v>
      </c>
      <c r="C248" t="e">
        <v>#VALUE!</v>
      </c>
      <c r="D248" t="e">
        <v>#VALUE!</v>
      </c>
      <c r="E248" s="241" t="e">
        <v>#VALUE!</v>
      </c>
      <c r="F248" s="241" t="e">
        <v>#VALUE!</v>
      </c>
      <c r="G248" s="241" t="e">
        <v>#VALUE!</v>
      </c>
    </row>
    <row r="249" spans="1:7">
      <c r="A249" t="e">
        <v>#N/A</v>
      </c>
      <c r="B249" t="e">
        <v>#VALUE!</v>
      </c>
      <c r="C249" t="e">
        <v>#VALUE!</v>
      </c>
      <c r="D249" t="e">
        <v>#VALUE!</v>
      </c>
      <c r="E249" s="241" t="e">
        <v>#VALUE!</v>
      </c>
      <c r="F249" s="241" t="e">
        <v>#VALUE!</v>
      </c>
      <c r="G249" s="241" t="e">
        <v>#VALUE!</v>
      </c>
    </row>
    <row r="250" spans="1:7">
      <c r="A250" t="e">
        <v>#N/A</v>
      </c>
      <c r="B250" t="e">
        <v>#VALUE!</v>
      </c>
      <c r="C250" t="e">
        <v>#VALUE!</v>
      </c>
      <c r="D250" t="e">
        <v>#VALUE!</v>
      </c>
      <c r="E250" s="241" t="e">
        <v>#VALUE!</v>
      </c>
      <c r="F250" s="241" t="e">
        <v>#VALUE!</v>
      </c>
      <c r="G250" s="241" t="e">
        <v>#VALUE!</v>
      </c>
    </row>
    <row r="251" spans="1:7">
      <c r="A251" t="e">
        <v>#N/A</v>
      </c>
      <c r="B251" t="e">
        <v>#VALUE!</v>
      </c>
      <c r="C251" t="e">
        <v>#VALUE!</v>
      </c>
      <c r="D251" t="e">
        <v>#VALUE!</v>
      </c>
      <c r="E251" s="241" t="e">
        <v>#VALUE!</v>
      </c>
      <c r="F251" s="241" t="e">
        <v>#VALUE!</v>
      </c>
      <c r="G251" s="241" t="e">
        <v>#VALUE!</v>
      </c>
    </row>
    <row r="252" spans="1:7">
      <c r="A252" t="e">
        <v>#N/A</v>
      </c>
      <c r="B252" t="e">
        <v>#VALUE!</v>
      </c>
      <c r="C252" t="e">
        <v>#VALUE!</v>
      </c>
      <c r="D252" t="e">
        <v>#VALUE!</v>
      </c>
      <c r="E252" s="241" t="e">
        <v>#VALUE!</v>
      </c>
      <c r="F252" s="241" t="e">
        <v>#VALUE!</v>
      </c>
      <c r="G252" s="241" t="e">
        <v>#VALUE!</v>
      </c>
    </row>
    <row r="253" spans="1:7">
      <c r="A253" t="e">
        <v>#N/A</v>
      </c>
      <c r="B253" t="e">
        <v>#VALUE!</v>
      </c>
      <c r="C253" t="e">
        <v>#VALUE!</v>
      </c>
      <c r="D253" t="e">
        <v>#VALUE!</v>
      </c>
      <c r="E253" s="241" t="e">
        <v>#VALUE!</v>
      </c>
      <c r="F253" s="241" t="e">
        <v>#VALUE!</v>
      </c>
      <c r="G253" s="241" t="e">
        <v>#VALUE!</v>
      </c>
    </row>
    <row r="254" spans="1:7">
      <c r="A254" t="e">
        <v>#N/A</v>
      </c>
      <c r="B254" t="e">
        <v>#VALUE!</v>
      </c>
      <c r="C254" t="e">
        <v>#VALUE!</v>
      </c>
      <c r="D254" t="e">
        <v>#VALUE!</v>
      </c>
      <c r="E254" s="241" t="e">
        <v>#VALUE!</v>
      </c>
      <c r="F254" s="241" t="e">
        <v>#VALUE!</v>
      </c>
      <c r="G254" s="241" t="e">
        <v>#VALUE!</v>
      </c>
    </row>
    <row r="255" spans="1:7">
      <c r="A255" t="e">
        <v>#N/A</v>
      </c>
      <c r="B255" t="e">
        <v>#VALUE!</v>
      </c>
      <c r="C255" t="e">
        <v>#VALUE!</v>
      </c>
      <c r="D255" t="e">
        <v>#VALUE!</v>
      </c>
      <c r="E255" s="241" t="e">
        <v>#VALUE!</v>
      </c>
      <c r="F255" s="241" t="e">
        <v>#VALUE!</v>
      </c>
      <c r="G255" s="241" t="e">
        <v>#VALUE!</v>
      </c>
    </row>
    <row r="256" spans="1:7">
      <c r="A256" t="e">
        <v>#N/A</v>
      </c>
      <c r="B256" t="e">
        <v>#VALUE!</v>
      </c>
      <c r="C256" t="e">
        <v>#VALUE!</v>
      </c>
      <c r="D256" t="e">
        <v>#VALUE!</v>
      </c>
      <c r="E256" s="241" t="e">
        <v>#VALUE!</v>
      </c>
      <c r="F256" s="241" t="e">
        <v>#VALUE!</v>
      </c>
      <c r="G256" s="241" t="e">
        <v>#VALUE!</v>
      </c>
    </row>
    <row r="257" spans="1:7">
      <c r="A257" t="e">
        <v>#N/A</v>
      </c>
      <c r="B257" t="e">
        <v>#VALUE!</v>
      </c>
      <c r="C257" t="e">
        <v>#VALUE!</v>
      </c>
      <c r="D257" t="e">
        <v>#VALUE!</v>
      </c>
      <c r="E257" s="241" t="e">
        <v>#VALUE!</v>
      </c>
      <c r="F257" s="241" t="e">
        <v>#VALUE!</v>
      </c>
      <c r="G257" s="241" t="e">
        <v>#VALUE!</v>
      </c>
    </row>
    <row r="258" spans="1:7">
      <c r="A258" t="e">
        <v>#N/A</v>
      </c>
      <c r="B258" t="e">
        <v>#VALUE!</v>
      </c>
      <c r="C258" t="e">
        <v>#VALUE!</v>
      </c>
      <c r="D258" t="e">
        <v>#VALUE!</v>
      </c>
      <c r="E258" s="241" t="e">
        <v>#VALUE!</v>
      </c>
      <c r="F258" s="241" t="e">
        <v>#VALUE!</v>
      </c>
      <c r="G258" s="241" t="e">
        <v>#VALUE!</v>
      </c>
    </row>
    <row r="259" spans="1:7">
      <c r="A259" t="e">
        <v>#N/A</v>
      </c>
      <c r="B259" t="e">
        <v>#VALUE!</v>
      </c>
      <c r="C259" t="e">
        <v>#VALUE!</v>
      </c>
      <c r="D259" t="e">
        <v>#VALUE!</v>
      </c>
      <c r="E259" s="241" t="e">
        <v>#VALUE!</v>
      </c>
      <c r="F259" s="241" t="e">
        <v>#VALUE!</v>
      </c>
      <c r="G259" s="241" t="e">
        <v>#VALUE!</v>
      </c>
    </row>
    <row r="260" spans="1:7">
      <c r="A260" t="e">
        <v>#N/A</v>
      </c>
      <c r="B260" t="e">
        <v>#VALUE!</v>
      </c>
      <c r="C260" t="e">
        <v>#VALUE!</v>
      </c>
      <c r="D260" t="e">
        <v>#VALUE!</v>
      </c>
      <c r="E260" s="241" t="e">
        <v>#VALUE!</v>
      </c>
      <c r="F260" s="241" t="e">
        <v>#VALUE!</v>
      </c>
      <c r="G260" s="241" t="e">
        <v>#VALUE!</v>
      </c>
    </row>
    <row r="261" spans="1:7">
      <c r="A261" t="e">
        <v>#N/A</v>
      </c>
      <c r="B261" t="e">
        <v>#VALUE!</v>
      </c>
      <c r="C261" t="e">
        <v>#VALUE!</v>
      </c>
      <c r="D261" t="e">
        <v>#VALUE!</v>
      </c>
      <c r="E261" s="241" t="e">
        <v>#VALUE!</v>
      </c>
      <c r="F261" s="241" t="e">
        <v>#VALUE!</v>
      </c>
      <c r="G261" s="241" t="e">
        <v>#VALUE!</v>
      </c>
    </row>
    <row r="262" spans="1:7">
      <c r="A262" t="e">
        <v>#N/A</v>
      </c>
      <c r="B262" t="e">
        <v>#VALUE!</v>
      </c>
      <c r="C262" t="e">
        <v>#VALUE!</v>
      </c>
      <c r="D262" t="e">
        <v>#VALUE!</v>
      </c>
      <c r="E262" s="241" t="e">
        <v>#VALUE!</v>
      </c>
      <c r="F262" s="241" t="e">
        <v>#VALUE!</v>
      </c>
      <c r="G262" s="241" t="e">
        <v>#VALUE!</v>
      </c>
    </row>
    <row r="263" spans="1:7">
      <c r="A263" t="e">
        <v>#N/A</v>
      </c>
      <c r="B263" t="e">
        <v>#VALUE!</v>
      </c>
      <c r="C263" t="e">
        <v>#VALUE!</v>
      </c>
      <c r="D263" t="e">
        <v>#VALUE!</v>
      </c>
      <c r="E263" s="241" t="e">
        <v>#VALUE!</v>
      </c>
      <c r="F263" s="241" t="e">
        <v>#VALUE!</v>
      </c>
      <c r="G263" s="241" t="e">
        <v>#VALUE!</v>
      </c>
    </row>
    <row r="264" spans="1:7">
      <c r="A264" t="e">
        <v>#N/A</v>
      </c>
      <c r="B264" t="e">
        <v>#VALUE!</v>
      </c>
      <c r="C264" t="e">
        <v>#VALUE!</v>
      </c>
      <c r="D264" t="e">
        <v>#VALUE!</v>
      </c>
      <c r="E264" s="241" t="e">
        <v>#VALUE!</v>
      </c>
      <c r="F264" s="241" t="e">
        <v>#VALUE!</v>
      </c>
      <c r="G264" s="241" t="e">
        <v>#VALUE!</v>
      </c>
    </row>
    <row r="265" spans="1:7">
      <c r="A265" t="e">
        <v>#N/A</v>
      </c>
      <c r="B265" t="e">
        <v>#VALUE!</v>
      </c>
      <c r="C265" t="e">
        <v>#VALUE!</v>
      </c>
      <c r="D265" t="e">
        <v>#VALUE!</v>
      </c>
      <c r="E265" s="241" t="e">
        <v>#VALUE!</v>
      </c>
      <c r="F265" s="241" t="e">
        <v>#VALUE!</v>
      </c>
      <c r="G265" s="241" t="e">
        <v>#VALUE!</v>
      </c>
    </row>
    <row r="266" spans="1:7">
      <c r="A266" t="e">
        <v>#N/A</v>
      </c>
      <c r="B266" t="e">
        <v>#VALUE!</v>
      </c>
      <c r="C266" t="e">
        <v>#VALUE!</v>
      </c>
      <c r="D266" t="e">
        <v>#VALUE!</v>
      </c>
      <c r="E266" s="241" t="e">
        <v>#VALUE!</v>
      </c>
      <c r="F266" s="241" t="e">
        <v>#VALUE!</v>
      </c>
      <c r="G266" s="241" t="e">
        <v>#VALUE!</v>
      </c>
    </row>
    <row r="267" spans="1:7">
      <c r="A267" t="e">
        <v>#N/A</v>
      </c>
      <c r="B267" t="e">
        <v>#VALUE!</v>
      </c>
      <c r="C267" t="e">
        <v>#VALUE!</v>
      </c>
      <c r="D267" t="e">
        <v>#VALUE!</v>
      </c>
      <c r="E267" s="241" t="e">
        <v>#VALUE!</v>
      </c>
      <c r="F267" s="241" t="e">
        <v>#VALUE!</v>
      </c>
      <c r="G267" s="241" t="e">
        <v>#VALUE!</v>
      </c>
    </row>
    <row r="268" spans="1:7">
      <c r="A268" t="e">
        <v>#N/A</v>
      </c>
      <c r="B268" t="e">
        <v>#VALUE!</v>
      </c>
      <c r="C268" t="e">
        <v>#VALUE!</v>
      </c>
      <c r="D268" t="e">
        <v>#VALUE!</v>
      </c>
      <c r="E268" s="241" t="e">
        <v>#VALUE!</v>
      </c>
      <c r="F268" s="241" t="e">
        <v>#VALUE!</v>
      </c>
      <c r="G268" s="241" t="e">
        <v>#VALUE!</v>
      </c>
    </row>
    <row r="269" spans="1:7">
      <c r="A269" t="e">
        <v>#N/A</v>
      </c>
      <c r="B269" t="e">
        <v>#VALUE!</v>
      </c>
      <c r="C269" t="e">
        <v>#VALUE!</v>
      </c>
      <c r="D269" t="e">
        <v>#VALUE!</v>
      </c>
      <c r="E269" s="241" t="e">
        <v>#VALUE!</v>
      </c>
      <c r="F269" s="241" t="e">
        <v>#VALUE!</v>
      </c>
      <c r="G269" s="241" t="e">
        <v>#VALUE!</v>
      </c>
    </row>
    <row r="270" spans="1:7">
      <c r="A270" t="e">
        <v>#N/A</v>
      </c>
      <c r="B270" t="e">
        <v>#VALUE!</v>
      </c>
      <c r="C270" t="e">
        <v>#VALUE!</v>
      </c>
      <c r="D270" t="e">
        <v>#VALUE!</v>
      </c>
      <c r="E270" s="241" t="e">
        <v>#VALUE!</v>
      </c>
      <c r="F270" s="241" t="e">
        <v>#VALUE!</v>
      </c>
      <c r="G270" s="241" t="e">
        <v>#VALUE!</v>
      </c>
    </row>
    <row r="271" spans="1:7">
      <c r="A271" t="e">
        <v>#N/A</v>
      </c>
      <c r="B271" t="e">
        <v>#VALUE!</v>
      </c>
      <c r="C271" t="e">
        <v>#VALUE!</v>
      </c>
      <c r="D271" t="e">
        <v>#VALUE!</v>
      </c>
      <c r="E271" s="241" t="e">
        <v>#VALUE!</v>
      </c>
      <c r="F271" s="241" t="e">
        <v>#VALUE!</v>
      </c>
      <c r="G271" s="241" t="e">
        <v>#VALUE!</v>
      </c>
    </row>
    <row r="272" spans="1:7">
      <c r="A272" t="e">
        <v>#N/A</v>
      </c>
      <c r="B272" t="e">
        <v>#VALUE!</v>
      </c>
      <c r="C272" t="e">
        <v>#VALUE!</v>
      </c>
      <c r="D272" t="e">
        <v>#VALUE!</v>
      </c>
      <c r="E272" s="241" t="e">
        <v>#VALUE!</v>
      </c>
      <c r="F272" s="241" t="e">
        <v>#VALUE!</v>
      </c>
      <c r="G272" s="241" t="e">
        <v>#VALUE!</v>
      </c>
    </row>
    <row r="273" spans="1:7">
      <c r="A273" t="e">
        <v>#N/A</v>
      </c>
      <c r="B273" t="e">
        <v>#VALUE!</v>
      </c>
      <c r="C273" t="e">
        <v>#VALUE!</v>
      </c>
      <c r="D273" t="e">
        <v>#VALUE!</v>
      </c>
      <c r="E273" s="241" t="e">
        <v>#VALUE!</v>
      </c>
      <c r="F273" s="241" t="e">
        <v>#VALUE!</v>
      </c>
      <c r="G273" s="241" t="e">
        <v>#VALUE!</v>
      </c>
    </row>
    <row r="274" spans="1:7">
      <c r="A274" t="e">
        <v>#N/A</v>
      </c>
      <c r="B274" t="e">
        <v>#VALUE!</v>
      </c>
      <c r="C274" t="e">
        <v>#VALUE!</v>
      </c>
      <c r="D274" t="e">
        <v>#VALUE!</v>
      </c>
      <c r="E274" s="241" t="e">
        <v>#VALUE!</v>
      </c>
      <c r="F274" s="241" t="e">
        <v>#VALUE!</v>
      </c>
      <c r="G274" s="241" t="e">
        <v>#VALUE!</v>
      </c>
    </row>
    <row r="275" spans="1:7">
      <c r="A275" t="e">
        <v>#N/A</v>
      </c>
      <c r="B275" t="e">
        <v>#VALUE!</v>
      </c>
      <c r="C275" t="e">
        <v>#VALUE!</v>
      </c>
      <c r="D275" t="e">
        <v>#VALUE!</v>
      </c>
      <c r="E275" s="241" t="e">
        <v>#VALUE!</v>
      </c>
      <c r="F275" s="241" t="e">
        <v>#VALUE!</v>
      </c>
      <c r="G275" s="241" t="e">
        <v>#VALUE!</v>
      </c>
    </row>
    <row r="276" spans="1:7">
      <c r="A276" t="e">
        <v>#N/A</v>
      </c>
      <c r="B276" t="e">
        <v>#VALUE!</v>
      </c>
      <c r="C276" t="e">
        <v>#VALUE!</v>
      </c>
      <c r="D276" t="e">
        <v>#VALUE!</v>
      </c>
      <c r="E276" s="241" t="e">
        <v>#VALUE!</v>
      </c>
      <c r="F276" s="241" t="e">
        <v>#VALUE!</v>
      </c>
      <c r="G276" s="241" t="e">
        <v>#VALUE!</v>
      </c>
    </row>
    <row r="277" spans="1:7">
      <c r="A277" t="e">
        <v>#N/A</v>
      </c>
      <c r="B277" t="e">
        <v>#VALUE!</v>
      </c>
      <c r="C277" t="e">
        <v>#VALUE!</v>
      </c>
      <c r="D277" t="e">
        <v>#VALUE!</v>
      </c>
      <c r="E277" s="241" t="e">
        <v>#VALUE!</v>
      </c>
      <c r="F277" s="241" t="e">
        <v>#VALUE!</v>
      </c>
      <c r="G277" s="241" t="e">
        <v>#VALUE!</v>
      </c>
    </row>
    <row r="278" spans="1:7">
      <c r="A278" t="e">
        <v>#N/A</v>
      </c>
      <c r="B278" t="e">
        <v>#VALUE!</v>
      </c>
      <c r="C278" t="e">
        <v>#VALUE!</v>
      </c>
      <c r="D278" t="e">
        <v>#VALUE!</v>
      </c>
      <c r="E278" s="241" t="e">
        <v>#VALUE!</v>
      </c>
      <c r="F278" s="241" t="e">
        <v>#VALUE!</v>
      </c>
      <c r="G278" s="241" t="e">
        <v>#VALUE!</v>
      </c>
    </row>
    <row r="279" spans="1:7">
      <c r="A279" t="e">
        <v>#N/A</v>
      </c>
      <c r="B279" t="e">
        <v>#VALUE!</v>
      </c>
      <c r="C279" t="e">
        <v>#VALUE!</v>
      </c>
      <c r="D279" t="e">
        <v>#VALUE!</v>
      </c>
      <c r="E279" s="241" t="e">
        <v>#VALUE!</v>
      </c>
      <c r="F279" s="241" t="e">
        <v>#VALUE!</v>
      </c>
      <c r="G279" s="241" t="e">
        <v>#VALUE!</v>
      </c>
    </row>
    <row r="280" spans="1:7">
      <c r="A280" t="e">
        <v>#N/A</v>
      </c>
      <c r="B280" t="e">
        <v>#VALUE!</v>
      </c>
      <c r="C280" t="e">
        <v>#VALUE!</v>
      </c>
      <c r="D280" t="e">
        <v>#VALUE!</v>
      </c>
      <c r="E280" s="241" t="e">
        <v>#VALUE!</v>
      </c>
      <c r="F280" s="241" t="e">
        <v>#VALUE!</v>
      </c>
      <c r="G280" s="241" t="e">
        <v>#VALUE!</v>
      </c>
    </row>
    <row r="281" spans="1:7">
      <c r="A281" t="e">
        <v>#N/A</v>
      </c>
      <c r="B281" t="e">
        <v>#VALUE!</v>
      </c>
      <c r="C281" t="e">
        <v>#VALUE!</v>
      </c>
      <c r="D281" t="e">
        <v>#VALUE!</v>
      </c>
      <c r="E281" s="241" t="e">
        <v>#VALUE!</v>
      </c>
      <c r="F281" s="241" t="e">
        <v>#VALUE!</v>
      </c>
      <c r="G281" s="241" t="e">
        <v>#VALUE!</v>
      </c>
    </row>
    <row r="282" spans="1:7">
      <c r="A282" t="e">
        <v>#N/A</v>
      </c>
      <c r="B282" t="e">
        <v>#VALUE!</v>
      </c>
      <c r="C282" t="e">
        <v>#VALUE!</v>
      </c>
      <c r="D282" t="e">
        <v>#VALUE!</v>
      </c>
      <c r="E282" s="241" t="e">
        <v>#VALUE!</v>
      </c>
      <c r="F282" s="241" t="e">
        <v>#VALUE!</v>
      </c>
      <c r="G282" s="241" t="e">
        <v>#VALUE!</v>
      </c>
    </row>
    <row r="283" spans="1:7">
      <c r="A283" t="e">
        <v>#N/A</v>
      </c>
      <c r="B283" t="e">
        <v>#VALUE!</v>
      </c>
      <c r="C283" t="e">
        <v>#VALUE!</v>
      </c>
      <c r="D283" t="e">
        <v>#VALUE!</v>
      </c>
      <c r="E283" s="241" t="e">
        <v>#VALUE!</v>
      </c>
      <c r="F283" s="241" t="e">
        <v>#VALUE!</v>
      </c>
      <c r="G283" s="241" t="e">
        <v>#VALUE!</v>
      </c>
    </row>
    <row r="284" spans="1:7">
      <c r="A284" t="e">
        <v>#N/A</v>
      </c>
      <c r="B284" t="e">
        <v>#VALUE!</v>
      </c>
      <c r="C284" t="e">
        <v>#VALUE!</v>
      </c>
      <c r="D284" t="e">
        <v>#VALUE!</v>
      </c>
      <c r="E284" s="241" t="e">
        <v>#VALUE!</v>
      </c>
      <c r="F284" s="241" t="e">
        <v>#VALUE!</v>
      </c>
      <c r="G284" s="241" t="e">
        <v>#VALUE!</v>
      </c>
    </row>
    <row r="285" spans="1:7">
      <c r="A285" t="e">
        <v>#N/A</v>
      </c>
      <c r="B285" t="e">
        <v>#VALUE!</v>
      </c>
      <c r="C285" t="e">
        <v>#VALUE!</v>
      </c>
      <c r="D285" t="e">
        <v>#VALUE!</v>
      </c>
      <c r="E285" s="241" t="e">
        <v>#VALUE!</v>
      </c>
      <c r="F285" s="241" t="e">
        <v>#VALUE!</v>
      </c>
      <c r="G285" s="241" t="e">
        <v>#VALUE!</v>
      </c>
    </row>
    <row r="286" spans="1:7">
      <c r="A286" t="e">
        <v>#N/A</v>
      </c>
      <c r="B286" t="e">
        <v>#VALUE!</v>
      </c>
      <c r="C286" t="e">
        <v>#VALUE!</v>
      </c>
      <c r="D286" t="e">
        <v>#VALUE!</v>
      </c>
      <c r="E286" s="241" t="e">
        <v>#VALUE!</v>
      </c>
      <c r="F286" s="241" t="e">
        <v>#VALUE!</v>
      </c>
      <c r="G286" s="241" t="e">
        <v>#VALUE!</v>
      </c>
    </row>
    <row r="287" spans="1:7">
      <c r="A287" t="e">
        <v>#N/A</v>
      </c>
      <c r="B287" t="e">
        <v>#VALUE!</v>
      </c>
      <c r="C287" t="e">
        <v>#VALUE!</v>
      </c>
      <c r="D287" t="e">
        <v>#VALUE!</v>
      </c>
      <c r="E287" s="241" t="e">
        <v>#VALUE!</v>
      </c>
      <c r="F287" s="241" t="e">
        <v>#VALUE!</v>
      </c>
      <c r="G287" s="241" t="e">
        <v>#VALUE!</v>
      </c>
    </row>
    <row r="288" spans="1:7">
      <c r="A288" t="e">
        <v>#N/A</v>
      </c>
      <c r="B288" t="e">
        <v>#VALUE!</v>
      </c>
      <c r="C288" t="e">
        <v>#VALUE!</v>
      </c>
      <c r="D288" t="e">
        <v>#VALUE!</v>
      </c>
      <c r="E288" s="241" t="e">
        <v>#VALUE!</v>
      </c>
      <c r="F288" s="241" t="e">
        <v>#VALUE!</v>
      </c>
      <c r="G288" s="241" t="e">
        <v>#VALUE!</v>
      </c>
    </row>
    <row r="289" spans="1:7">
      <c r="A289" t="e">
        <v>#N/A</v>
      </c>
      <c r="B289" t="e">
        <v>#VALUE!</v>
      </c>
      <c r="C289" t="e">
        <v>#VALUE!</v>
      </c>
      <c r="D289" t="e">
        <v>#VALUE!</v>
      </c>
      <c r="E289" s="241" t="e">
        <v>#VALUE!</v>
      </c>
      <c r="F289" s="241" t="e">
        <v>#VALUE!</v>
      </c>
      <c r="G289" s="241" t="e">
        <v>#VALUE!</v>
      </c>
    </row>
    <row r="290" spans="1:7">
      <c r="A290" t="e">
        <v>#N/A</v>
      </c>
      <c r="B290" t="e">
        <v>#VALUE!</v>
      </c>
      <c r="C290" t="e">
        <v>#VALUE!</v>
      </c>
      <c r="D290" t="e">
        <v>#VALUE!</v>
      </c>
      <c r="E290" s="241" t="e">
        <v>#VALUE!</v>
      </c>
      <c r="F290" s="241" t="e">
        <v>#VALUE!</v>
      </c>
      <c r="G290" s="241" t="e">
        <v>#VALUE!</v>
      </c>
    </row>
    <row r="291" spans="1:7">
      <c r="A291" t="e">
        <v>#N/A</v>
      </c>
      <c r="B291" t="e">
        <v>#VALUE!</v>
      </c>
      <c r="C291" t="e">
        <v>#VALUE!</v>
      </c>
      <c r="D291" t="e">
        <v>#VALUE!</v>
      </c>
      <c r="E291" s="241" t="e">
        <v>#VALUE!</v>
      </c>
      <c r="F291" s="241" t="e">
        <v>#VALUE!</v>
      </c>
      <c r="G291" s="241" t="e">
        <v>#VALUE!</v>
      </c>
    </row>
    <row r="292" spans="1:7">
      <c r="A292" t="e">
        <v>#N/A</v>
      </c>
      <c r="B292" t="e">
        <v>#VALUE!</v>
      </c>
      <c r="C292" t="e">
        <v>#VALUE!</v>
      </c>
      <c r="D292" t="e">
        <v>#VALUE!</v>
      </c>
      <c r="E292" s="241" t="e">
        <v>#VALUE!</v>
      </c>
      <c r="F292" s="241" t="e">
        <v>#VALUE!</v>
      </c>
      <c r="G292" s="241" t="e">
        <v>#VALUE!</v>
      </c>
    </row>
    <row r="293" spans="1:7">
      <c r="A293" t="e">
        <v>#N/A</v>
      </c>
      <c r="B293" t="e">
        <v>#VALUE!</v>
      </c>
      <c r="C293" t="e">
        <v>#VALUE!</v>
      </c>
      <c r="D293" t="e">
        <v>#VALUE!</v>
      </c>
      <c r="E293" s="241" t="e">
        <v>#VALUE!</v>
      </c>
      <c r="F293" s="241" t="e">
        <v>#VALUE!</v>
      </c>
      <c r="G293" s="241" t="e">
        <v>#VALUE!</v>
      </c>
    </row>
    <row r="294" spans="1:7">
      <c r="A294" t="e">
        <v>#N/A</v>
      </c>
      <c r="B294" t="e">
        <v>#VALUE!</v>
      </c>
      <c r="C294" t="e">
        <v>#VALUE!</v>
      </c>
      <c r="D294" t="e">
        <v>#VALUE!</v>
      </c>
      <c r="E294" s="241" t="e">
        <v>#VALUE!</v>
      </c>
      <c r="F294" s="241" t="e">
        <v>#VALUE!</v>
      </c>
      <c r="G294" s="241" t="e">
        <v>#VALUE!</v>
      </c>
    </row>
    <row r="295" spans="1:7">
      <c r="A295" t="e">
        <v>#N/A</v>
      </c>
      <c r="B295" t="e">
        <v>#VALUE!</v>
      </c>
      <c r="C295" t="e">
        <v>#VALUE!</v>
      </c>
      <c r="D295" t="e">
        <v>#VALUE!</v>
      </c>
      <c r="E295" s="241" t="e">
        <v>#VALUE!</v>
      </c>
      <c r="F295" s="241" t="e">
        <v>#VALUE!</v>
      </c>
      <c r="G295" s="241" t="e">
        <v>#VALUE!</v>
      </c>
    </row>
    <row r="296" spans="1:7">
      <c r="A296" t="e">
        <v>#N/A</v>
      </c>
      <c r="B296" t="e">
        <v>#VALUE!</v>
      </c>
      <c r="C296" t="e">
        <v>#VALUE!</v>
      </c>
      <c r="D296" t="e">
        <v>#VALUE!</v>
      </c>
      <c r="E296" s="241" t="e">
        <v>#VALUE!</v>
      </c>
      <c r="F296" s="241" t="e">
        <v>#VALUE!</v>
      </c>
      <c r="G296" s="241" t="e">
        <v>#VALUE!</v>
      </c>
    </row>
    <row r="297" spans="1:7">
      <c r="A297" t="e">
        <v>#N/A</v>
      </c>
      <c r="B297" t="e">
        <v>#VALUE!</v>
      </c>
      <c r="C297" t="e">
        <v>#VALUE!</v>
      </c>
      <c r="D297" t="e">
        <v>#VALUE!</v>
      </c>
      <c r="E297" s="241" t="e">
        <v>#VALUE!</v>
      </c>
      <c r="F297" s="241" t="e">
        <v>#VALUE!</v>
      </c>
      <c r="G297" s="241" t="e">
        <v>#VALUE!</v>
      </c>
    </row>
    <row r="298" spans="1:7">
      <c r="A298" t="e">
        <v>#N/A</v>
      </c>
      <c r="B298" t="e">
        <v>#VALUE!</v>
      </c>
      <c r="C298" t="e">
        <v>#VALUE!</v>
      </c>
      <c r="D298" t="e">
        <v>#VALUE!</v>
      </c>
      <c r="E298" s="241" t="e">
        <v>#VALUE!</v>
      </c>
      <c r="F298" s="241" t="e">
        <v>#VALUE!</v>
      </c>
      <c r="G298" s="241" t="e">
        <v>#VALUE!</v>
      </c>
    </row>
    <row r="299" spans="1:7">
      <c r="A299" t="e">
        <v>#N/A</v>
      </c>
      <c r="B299" t="e">
        <v>#VALUE!</v>
      </c>
      <c r="C299" t="e">
        <v>#VALUE!</v>
      </c>
      <c r="D299" t="e">
        <v>#VALUE!</v>
      </c>
      <c r="E299" s="241" t="e">
        <v>#VALUE!</v>
      </c>
      <c r="F299" s="241" t="e">
        <v>#VALUE!</v>
      </c>
      <c r="G299" s="241" t="e">
        <v>#VALUE!</v>
      </c>
    </row>
    <row r="300" spans="1:7">
      <c r="A300" t="e">
        <v>#N/A</v>
      </c>
      <c r="B300" t="e">
        <v>#VALUE!</v>
      </c>
      <c r="C300" t="e">
        <v>#VALUE!</v>
      </c>
      <c r="D300" t="e">
        <v>#VALUE!</v>
      </c>
      <c r="E300" s="241" t="e">
        <v>#VALUE!</v>
      </c>
      <c r="F300" s="241" t="e">
        <v>#VALUE!</v>
      </c>
      <c r="G300" s="241" t="e">
        <v>#VALUE!</v>
      </c>
    </row>
    <row r="301" spans="1:7">
      <c r="A301" t="e">
        <v>#N/A</v>
      </c>
      <c r="B301" t="e">
        <v>#VALUE!</v>
      </c>
      <c r="C301" t="e">
        <v>#VALUE!</v>
      </c>
      <c r="D301" t="e">
        <v>#VALUE!</v>
      </c>
      <c r="E301" s="241" t="e">
        <v>#VALUE!</v>
      </c>
      <c r="F301" s="241" t="e">
        <v>#VALUE!</v>
      </c>
      <c r="G301" s="241" t="e">
        <v>#VALUE!</v>
      </c>
    </row>
    <row r="302" spans="1:7">
      <c r="A302" t="e">
        <v>#N/A</v>
      </c>
      <c r="B302" t="e">
        <v>#VALUE!</v>
      </c>
      <c r="C302" t="e">
        <v>#VALUE!</v>
      </c>
      <c r="D302" t="e">
        <v>#VALUE!</v>
      </c>
      <c r="E302" s="241" t="e">
        <v>#VALUE!</v>
      </c>
      <c r="F302" s="241" t="e">
        <v>#VALUE!</v>
      </c>
      <c r="G302" s="241" t="e">
        <v>#VALUE!</v>
      </c>
    </row>
    <row r="303" spans="1:7">
      <c r="A303" t="e">
        <v>#N/A</v>
      </c>
      <c r="B303" t="e">
        <v>#VALUE!</v>
      </c>
      <c r="C303" t="e">
        <v>#VALUE!</v>
      </c>
      <c r="D303" t="e">
        <v>#VALUE!</v>
      </c>
      <c r="E303" s="241" t="e">
        <v>#VALUE!</v>
      </c>
      <c r="F303" s="241" t="e">
        <v>#VALUE!</v>
      </c>
      <c r="G303" s="241" t="e">
        <v>#VALUE!</v>
      </c>
    </row>
    <row r="304" spans="1:7">
      <c r="A304" t="e">
        <v>#N/A</v>
      </c>
      <c r="B304" t="e">
        <v>#VALUE!</v>
      </c>
      <c r="C304" t="e">
        <v>#VALUE!</v>
      </c>
      <c r="D304" t="e">
        <v>#VALUE!</v>
      </c>
      <c r="E304" s="241" t="e">
        <v>#VALUE!</v>
      </c>
      <c r="F304" s="241" t="e">
        <v>#VALUE!</v>
      </c>
      <c r="G304" s="241" t="e">
        <v>#VALUE!</v>
      </c>
    </row>
    <row r="305" spans="1:7">
      <c r="A305" t="e">
        <v>#N/A</v>
      </c>
      <c r="B305" t="e">
        <v>#VALUE!</v>
      </c>
      <c r="C305" t="e">
        <v>#VALUE!</v>
      </c>
      <c r="D305" t="e">
        <v>#VALUE!</v>
      </c>
      <c r="E305" s="241" t="e">
        <v>#VALUE!</v>
      </c>
      <c r="F305" s="241" t="e">
        <v>#VALUE!</v>
      </c>
      <c r="G305" s="241" t="e">
        <v>#VALUE!</v>
      </c>
    </row>
    <row r="306" spans="1:7">
      <c r="A306" t="e">
        <v>#N/A</v>
      </c>
      <c r="B306" t="e">
        <v>#VALUE!</v>
      </c>
      <c r="C306" t="e">
        <v>#VALUE!</v>
      </c>
      <c r="D306" t="e">
        <v>#VALUE!</v>
      </c>
      <c r="E306" s="241" t="e">
        <v>#VALUE!</v>
      </c>
      <c r="F306" s="241" t="e">
        <v>#VALUE!</v>
      </c>
      <c r="G306" s="241" t="e">
        <v>#VALUE!</v>
      </c>
    </row>
    <row r="307" spans="1:7">
      <c r="A307" t="e">
        <v>#N/A</v>
      </c>
      <c r="B307" t="e">
        <v>#VALUE!</v>
      </c>
      <c r="C307" t="e">
        <v>#VALUE!</v>
      </c>
      <c r="D307" t="e">
        <v>#VALUE!</v>
      </c>
      <c r="E307" s="241" t="e">
        <v>#VALUE!</v>
      </c>
      <c r="F307" s="241" t="e">
        <v>#VALUE!</v>
      </c>
      <c r="G307" s="241" t="e">
        <v>#VALUE!</v>
      </c>
    </row>
    <row r="308" spans="1:7">
      <c r="A308" t="e">
        <v>#N/A</v>
      </c>
      <c r="B308" t="e">
        <v>#VALUE!</v>
      </c>
      <c r="C308" t="e">
        <v>#VALUE!</v>
      </c>
      <c r="D308" t="e">
        <v>#VALUE!</v>
      </c>
      <c r="E308" s="241" t="e">
        <v>#VALUE!</v>
      </c>
      <c r="F308" s="241" t="e">
        <v>#VALUE!</v>
      </c>
      <c r="G308" s="241" t="e">
        <v>#VALUE!</v>
      </c>
    </row>
    <row r="309" spans="1:7">
      <c r="A309" t="e">
        <v>#N/A</v>
      </c>
      <c r="B309" t="e">
        <v>#VALUE!</v>
      </c>
      <c r="C309" t="e">
        <v>#VALUE!</v>
      </c>
      <c r="D309" t="e">
        <v>#VALUE!</v>
      </c>
      <c r="E309" s="241" t="e">
        <v>#VALUE!</v>
      </c>
      <c r="F309" s="241" t="e">
        <v>#VALUE!</v>
      </c>
      <c r="G309" s="241" t="e">
        <v>#VALUE!</v>
      </c>
    </row>
    <row r="310" spans="1:7">
      <c r="A310" t="e">
        <v>#N/A</v>
      </c>
      <c r="B310" t="e">
        <v>#VALUE!</v>
      </c>
      <c r="C310" t="e">
        <v>#VALUE!</v>
      </c>
      <c r="D310" t="e">
        <v>#VALUE!</v>
      </c>
      <c r="E310" s="241" t="e">
        <v>#VALUE!</v>
      </c>
      <c r="F310" s="241" t="e">
        <v>#VALUE!</v>
      </c>
      <c r="G310" s="241" t="e">
        <v>#VALUE!</v>
      </c>
    </row>
    <row r="311" spans="1:7">
      <c r="A311" t="e">
        <v>#N/A</v>
      </c>
      <c r="B311" t="e">
        <v>#VALUE!</v>
      </c>
      <c r="C311" t="e">
        <v>#VALUE!</v>
      </c>
      <c r="D311" t="e">
        <v>#VALUE!</v>
      </c>
      <c r="E311" s="241" t="e">
        <v>#VALUE!</v>
      </c>
      <c r="F311" s="241" t="e">
        <v>#VALUE!</v>
      </c>
      <c r="G311" s="241" t="e">
        <v>#VALUE!</v>
      </c>
    </row>
    <row r="312" spans="1:7">
      <c r="A312" t="e">
        <v>#N/A</v>
      </c>
      <c r="B312" t="e">
        <v>#VALUE!</v>
      </c>
      <c r="C312" t="e">
        <v>#VALUE!</v>
      </c>
      <c r="D312" t="e">
        <v>#VALUE!</v>
      </c>
      <c r="E312" s="241" t="e">
        <v>#VALUE!</v>
      </c>
      <c r="F312" s="241" t="e">
        <v>#VALUE!</v>
      </c>
      <c r="G312" s="241" t="e">
        <v>#VALUE!</v>
      </c>
    </row>
    <row r="313" spans="1:7">
      <c r="A313" t="e">
        <v>#N/A</v>
      </c>
      <c r="B313" t="e">
        <v>#VALUE!</v>
      </c>
      <c r="C313" t="e">
        <v>#VALUE!</v>
      </c>
      <c r="D313" t="e">
        <v>#VALUE!</v>
      </c>
      <c r="E313" s="241" t="e">
        <v>#VALUE!</v>
      </c>
      <c r="F313" s="241" t="e">
        <v>#VALUE!</v>
      </c>
      <c r="G313" s="241" t="e">
        <v>#VALUE!</v>
      </c>
    </row>
    <row r="314" spans="1:7">
      <c r="A314" t="e">
        <v>#N/A</v>
      </c>
      <c r="B314" t="e">
        <v>#VALUE!</v>
      </c>
      <c r="C314" t="e">
        <v>#VALUE!</v>
      </c>
      <c r="D314" t="e">
        <v>#VALUE!</v>
      </c>
      <c r="E314" s="241" t="e">
        <v>#VALUE!</v>
      </c>
      <c r="F314" s="241" t="e">
        <v>#VALUE!</v>
      </c>
      <c r="G314" s="241" t="e">
        <v>#VALUE!</v>
      </c>
    </row>
    <row r="315" spans="1:7">
      <c r="A315" t="e">
        <v>#N/A</v>
      </c>
      <c r="B315" t="e">
        <v>#VALUE!</v>
      </c>
      <c r="C315" t="e">
        <v>#VALUE!</v>
      </c>
      <c r="D315" t="e">
        <v>#VALUE!</v>
      </c>
      <c r="E315" s="241" t="e">
        <v>#VALUE!</v>
      </c>
      <c r="F315" s="241" t="e">
        <v>#VALUE!</v>
      </c>
      <c r="G315" s="241" t="e">
        <v>#VALUE!</v>
      </c>
    </row>
    <row r="316" spans="1:7">
      <c r="A316" t="e">
        <v>#N/A</v>
      </c>
      <c r="B316" t="e">
        <v>#VALUE!</v>
      </c>
      <c r="C316" t="e">
        <v>#VALUE!</v>
      </c>
      <c r="D316" t="e">
        <v>#VALUE!</v>
      </c>
      <c r="E316" s="241" t="e">
        <v>#VALUE!</v>
      </c>
      <c r="F316" s="241" t="e">
        <v>#VALUE!</v>
      </c>
      <c r="G316" s="241" t="e">
        <v>#VALUE!</v>
      </c>
    </row>
    <row r="317" spans="1:7">
      <c r="A317" t="e">
        <v>#N/A</v>
      </c>
      <c r="B317" t="e">
        <v>#VALUE!</v>
      </c>
      <c r="C317" t="e">
        <v>#VALUE!</v>
      </c>
      <c r="D317" t="e">
        <v>#VALUE!</v>
      </c>
      <c r="E317" s="241" t="e">
        <v>#VALUE!</v>
      </c>
      <c r="F317" s="241" t="e">
        <v>#VALUE!</v>
      </c>
      <c r="G317" s="241" t="e">
        <v>#VALUE!</v>
      </c>
    </row>
    <row r="318" spans="1:7">
      <c r="A318" t="e">
        <v>#N/A</v>
      </c>
      <c r="B318" t="e">
        <v>#VALUE!</v>
      </c>
      <c r="C318" t="e">
        <v>#VALUE!</v>
      </c>
      <c r="D318" t="e">
        <v>#VALUE!</v>
      </c>
      <c r="E318" s="241" t="e">
        <v>#VALUE!</v>
      </c>
      <c r="F318" s="241" t="e">
        <v>#VALUE!</v>
      </c>
      <c r="G318" s="241" t="e">
        <v>#VALUE!</v>
      </c>
    </row>
    <row r="319" spans="1:7">
      <c r="A319" t="e">
        <v>#N/A</v>
      </c>
      <c r="B319" t="e">
        <v>#VALUE!</v>
      </c>
      <c r="C319" t="e">
        <v>#VALUE!</v>
      </c>
      <c r="D319" t="e">
        <v>#VALUE!</v>
      </c>
      <c r="E319" s="241" t="e">
        <v>#VALUE!</v>
      </c>
      <c r="F319" s="241" t="e">
        <v>#VALUE!</v>
      </c>
      <c r="G319" s="241" t="e">
        <v>#VALUE!</v>
      </c>
    </row>
    <row r="320" spans="1:7">
      <c r="A320" t="e">
        <v>#N/A</v>
      </c>
      <c r="B320" t="e">
        <v>#VALUE!</v>
      </c>
      <c r="C320" t="e">
        <v>#VALUE!</v>
      </c>
      <c r="D320" t="e">
        <v>#VALUE!</v>
      </c>
      <c r="E320" s="241" t="e">
        <v>#VALUE!</v>
      </c>
      <c r="F320" s="241" t="e">
        <v>#VALUE!</v>
      </c>
      <c r="G320" s="241" t="e">
        <v>#VALUE!</v>
      </c>
    </row>
    <row r="321" spans="1:7">
      <c r="A321" t="e">
        <v>#N/A</v>
      </c>
      <c r="B321" t="e">
        <v>#VALUE!</v>
      </c>
      <c r="C321" t="e">
        <v>#VALUE!</v>
      </c>
      <c r="D321" t="e">
        <v>#VALUE!</v>
      </c>
      <c r="E321" s="241" t="e">
        <v>#VALUE!</v>
      </c>
      <c r="F321" s="241" t="e">
        <v>#VALUE!</v>
      </c>
      <c r="G321" s="241" t="e">
        <v>#VALUE!</v>
      </c>
    </row>
    <row r="322" spans="1:7">
      <c r="A322" t="e">
        <v>#N/A</v>
      </c>
      <c r="B322" t="e">
        <v>#VALUE!</v>
      </c>
      <c r="C322" t="e">
        <v>#VALUE!</v>
      </c>
      <c r="D322" t="e">
        <v>#VALUE!</v>
      </c>
      <c r="E322" s="241" t="e">
        <v>#VALUE!</v>
      </c>
      <c r="F322" s="241" t="e">
        <v>#VALUE!</v>
      </c>
      <c r="G322" s="241" t="e">
        <v>#VALUE!</v>
      </c>
    </row>
    <row r="323" spans="1:7">
      <c r="A323" t="e">
        <v>#N/A</v>
      </c>
      <c r="B323" t="e">
        <v>#VALUE!</v>
      </c>
      <c r="C323" t="e">
        <v>#VALUE!</v>
      </c>
      <c r="D323" t="e">
        <v>#VALUE!</v>
      </c>
      <c r="E323" s="241" t="e">
        <v>#VALUE!</v>
      </c>
      <c r="F323" s="241" t="e">
        <v>#VALUE!</v>
      </c>
      <c r="G323" s="241" t="e">
        <v>#VALUE!</v>
      </c>
    </row>
    <row r="324" spans="1:7">
      <c r="A324" t="e">
        <v>#N/A</v>
      </c>
      <c r="B324" t="e">
        <v>#VALUE!</v>
      </c>
      <c r="C324" t="e">
        <v>#VALUE!</v>
      </c>
      <c r="D324" t="e">
        <v>#VALUE!</v>
      </c>
      <c r="E324" s="241" t="e">
        <v>#VALUE!</v>
      </c>
      <c r="F324" s="241" t="e">
        <v>#VALUE!</v>
      </c>
      <c r="G324" s="241" t="e">
        <v>#VALUE!</v>
      </c>
    </row>
    <row r="325" spans="1:7">
      <c r="A325" t="e">
        <v>#N/A</v>
      </c>
      <c r="B325" t="e">
        <v>#VALUE!</v>
      </c>
      <c r="C325" t="e">
        <v>#VALUE!</v>
      </c>
      <c r="D325" t="e">
        <v>#VALUE!</v>
      </c>
      <c r="E325" s="241" t="e">
        <v>#VALUE!</v>
      </c>
      <c r="F325" s="241" t="e">
        <v>#VALUE!</v>
      </c>
      <c r="G325" s="241" t="e">
        <v>#VALUE!</v>
      </c>
    </row>
    <row r="326" spans="1:7">
      <c r="A326" t="e">
        <v>#N/A</v>
      </c>
      <c r="B326" t="e">
        <v>#VALUE!</v>
      </c>
      <c r="C326" t="e">
        <v>#VALUE!</v>
      </c>
      <c r="D326" t="e">
        <v>#VALUE!</v>
      </c>
      <c r="E326" s="241" t="e">
        <v>#VALUE!</v>
      </c>
      <c r="F326" s="241" t="e">
        <v>#VALUE!</v>
      </c>
      <c r="G326" s="241" t="e">
        <v>#VALUE!</v>
      </c>
    </row>
    <row r="327" spans="1:7">
      <c r="A327" t="e">
        <v>#N/A</v>
      </c>
      <c r="B327" t="e">
        <v>#VALUE!</v>
      </c>
      <c r="C327" t="e">
        <v>#VALUE!</v>
      </c>
      <c r="D327" t="e">
        <v>#VALUE!</v>
      </c>
      <c r="E327" s="241" t="e">
        <v>#VALUE!</v>
      </c>
      <c r="F327" s="241" t="e">
        <v>#VALUE!</v>
      </c>
      <c r="G327" s="241" t="e">
        <v>#VALUE!</v>
      </c>
    </row>
    <row r="328" spans="1:7">
      <c r="A328" t="e">
        <v>#N/A</v>
      </c>
      <c r="B328" t="e">
        <v>#VALUE!</v>
      </c>
      <c r="C328" t="e">
        <v>#VALUE!</v>
      </c>
      <c r="D328" t="e">
        <v>#VALUE!</v>
      </c>
      <c r="E328" s="241" t="e">
        <v>#VALUE!</v>
      </c>
      <c r="F328" s="241" t="e">
        <v>#VALUE!</v>
      </c>
      <c r="G328" s="241" t="e">
        <v>#VALUE!</v>
      </c>
    </row>
    <row r="329" spans="1:7">
      <c r="A329" t="e">
        <v>#N/A</v>
      </c>
      <c r="B329" t="e">
        <v>#VALUE!</v>
      </c>
      <c r="C329" t="e">
        <v>#VALUE!</v>
      </c>
      <c r="D329" t="e">
        <v>#VALUE!</v>
      </c>
      <c r="E329" s="241" t="e">
        <v>#VALUE!</v>
      </c>
      <c r="F329" s="241" t="e">
        <v>#VALUE!</v>
      </c>
      <c r="G329" s="241" t="e">
        <v>#VALUE!</v>
      </c>
    </row>
    <row r="330" spans="1:7">
      <c r="A330" t="e">
        <v>#N/A</v>
      </c>
      <c r="B330" t="e">
        <v>#VALUE!</v>
      </c>
      <c r="C330" t="e">
        <v>#VALUE!</v>
      </c>
      <c r="D330" t="e">
        <v>#VALUE!</v>
      </c>
      <c r="E330" s="241" t="e">
        <v>#VALUE!</v>
      </c>
      <c r="F330" s="241" t="e">
        <v>#VALUE!</v>
      </c>
      <c r="G330" s="241" t="e">
        <v>#VALUE!</v>
      </c>
    </row>
    <row r="331" spans="1:7">
      <c r="A331" t="e">
        <v>#N/A</v>
      </c>
      <c r="B331" t="e">
        <v>#VALUE!</v>
      </c>
      <c r="C331" t="e">
        <v>#VALUE!</v>
      </c>
      <c r="D331" t="e">
        <v>#VALUE!</v>
      </c>
      <c r="E331" s="241" t="e">
        <v>#VALUE!</v>
      </c>
      <c r="F331" s="241" t="e">
        <v>#VALUE!</v>
      </c>
      <c r="G331" s="241" t="e">
        <v>#VALUE!</v>
      </c>
    </row>
    <row r="332" spans="1:7">
      <c r="A332" t="e">
        <v>#N/A</v>
      </c>
      <c r="B332" t="e">
        <v>#VALUE!</v>
      </c>
      <c r="C332" t="e">
        <v>#VALUE!</v>
      </c>
      <c r="D332" t="e">
        <v>#VALUE!</v>
      </c>
      <c r="E332" s="241" t="e">
        <v>#VALUE!</v>
      </c>
      <c r="F332" s="241" t="e">
        <v>#VALUE!</v>
      </c>
      <c r="G332" s="241" t="e">
        <v>#VALUE!</v>
      </c>
    </row>
    <row r="333" spans="1:7">
      <c r="A333" t="e">
        <v>#N/A</v>
      </c>
      <c r="B333" t="e">
        <v>#VALUE!</v>
      </c>
      <c r="C333" t="e">
        <v>#VALUE!</v>
      </c>
      <c r="D333" t="e">
        <v>#VALUE!</v>
      </c>
      <c r="E333" s="241" t="e">
        <v>#VALUE!</v>
      </c>
      <c r="F333" s="241" t="e">
        <v>#VALUE!</v>
      </c>
      <c r="G333" s="241" t="e">
        <v>#VALUE!</v>
      </c>
    </row>
    <row r="334" spans="1:7">
      <c r="A334" t="e">
        <v>#N/A</v>
      </c>
      <c r="B334" t="e">
        <v>#VALUE!</v>
      </c>
      <c r="C334" t="e">
        <v>#VALUE!</v>
      </c>
      <c r="D334" t="e">
        <v>#VALUE!</v>
      </c>
      <c r="E334" s="241" t="e">
        <v>#VALUE!</v>
      </c>
      <c r="F334" s="241" t="e">
        <v>#VALUE!</v>
      </c>
      <c r="G334" s="241" t="e">
        <v>#VALUE!</v>
      </c>
    </row>
    <row r="335" spans="1:7">
      <c r="A335" t="e">
        <v>#N/A</v>
      </c>
      <c r="B335" t="e">
        <v>#VALUE!</v>
      </c>
      <c r="C335" t="e">
        <v>#VALUE!</v>
      </c>
      <c r="D335" t="e">
        <v>#VALUE!</v>
      </c>
      <c r="E335" s="241" t="e">
        <v>#VALUE!</v>
      </c>
      <c r="F335" s="241" t="e">
        <v>#VALUE!</v>
      </c>
      <c r="G335" s="241" t="e">
        <v>#VALUE!</v>
      </c>
    </row>
    <row r="336" spans="1:7">
      <c r="A336" t="e">
        <v>#N/A</v>
      </c>
      <c r="B336" t="e">
        <v>#VALUE!</v>
      </c>
      <c r="C336" t="e">
        <v>#VALUE!</v>
      </c>
      <c r="D336" t="e">
        <v>#VALUE!</v>
      </c>
      <c r="E336" s="241" t="e">
        <v>#VALUE!</v>
      </c>
      <c r="F336" s="241" t="e">
        <v>#VALUE!</v>
      </c>
      <c r="G336" s="241" t="e">
        <v>#VALUE!</v>
      </c>
    </row>
    <row r="337" spans="1:7">
      <c r="A337" t="e">
        <v>#N/A</v>
      </c>
      <c r="B337" t="e">
        <v>#VALUE!</v>
      </c>
      <c r="C337" t="e">
        <v>#VALUE!</v>
      </c>
      <c r="D337" t="e">
        <v>#VALUE!</v>
      </c>
      <c r="E337" s="241" t="e">
        <v>#VALUE!</v>
      </c>
      <c r="F337" s="241" t="e">
        <v>#VALUE!</v>
      </c>
      <c r="G337" s="241" t="e">
        <v>#VALUE!</v>
      </c>
    </row>
    <row r="338" spans="1:7">
      <c r="A338" t="e">
        <v>#N/A</v>
      </c>
      <c r="B338" t="e">
        <v>#VALUE!</v>
      </c>
      <c r="C338" t="e">
        <v>#VALUE!</v>
      </c>
      <c r="D338" t="e">
        <v>#VALUE!</v>
      </c>
      <c r="E338" s="241" t="e">
        <v>#VALUE!</v>
      </c>
      <c r="F338" s="241" t="e">
        <v>#VALUE!</v>
      </c>
      <c r="G338" s="241" t="e">
        <v>#VALUE!</v>
      </c>
    </row>
    <row r="339" spans="1:7">
      <c r="A339" t="e">
        <v>#N/A</v>
      </c>
      <c r="B339" t="e">
        <v>#VALUE!</v>
      </c>
      <c r="C339" t="e">
        <v>#VALUE!</v>
      </c>
      <c r="D339" t="e">
        <v>#VALUE!</v>
      </c>
      <c r="E339" s="241" t="e">
        <v>#VALUE!</v>
      </c>
      <c r="F339" s="241" t="e">
        <v>#VALUE!</v>
      </c>
      <c r="G339" s="241" t="e">
        <v>#VALUE!</v>
      </c>
    </row>
    <row r="340" spans="1:7">
      <c r="A340" t="e">
        <v>#N/A</v>
      </c>
      <c r="B340" t="e">
        <v>#VALUE!</v>
      </c>
      <c r="C340" t="e">
        <v>#VALUE!</v>
      </c>
      <c r="D340" t="e">
        <v>#VALUE!</v>
      </c>
      <c r="E340" s="241" t="e">
        <v>#VALUE!</v>
      </c>
      <c r="F340" s="241" t="e">
        <v>#VALUE!</v>
      </c>
      <c r="G340" s="241" t="e">
        <v>#VALUE!</v>
      </c>
    </row>
    <row r="341" spans="1:7">
      <c r="A341" t="e">
        <v>#N/A</v>
      </c>
      <c r="B341" t="e">
        <v>#VALUE!</v>
      </c>
      <c r="C341" t="e">
        <v>#VALUE!</v>
      </c>
      <c r="D341" t="e">
        <v>#VALUE!</v>
      </c>
      <c r="E341" s="241" t="e">
        <v>#VALUE!</v>
      </c>
      <c r="F341" s="241" t="e">
        <v>#VALUE!</v>
      </c>
      <c r="G341" s="241" t="e">
        <v>#VALUE!</v>
      </c>
    </row>
    <row r="342" spans="1:7">
      <c r="A342" t="e">
        <v>#N/A</v>
      </c>
      <c r="B342" t="e">
        <v>#VALUE!</v>
      </c>
      <c r="C342" t="e">
        <v>#VALUE!</v>
      </c>
      <c r="D342" t="e">
        <v>#VALUE!</v>
      </c>
      <c r="E342" s="241" t="e">
        <v>#VALUE!</v>
      </c>
      <c r="F342" s="241" t="e">
        <v>#VALUE!</v>
      </c>
      <c r="G342" s="241" t="e">
        <v>#VALUE!</v>
      </c>
    </row>
    <row r="343" spans="1:7">
      <c r="A343" t="e">
        <v>#N/A</v>
      </c>
      <c r="B343" t="e">
        <v>#VALUE!</v>
      </c>
      <c r="C343" t="e">
        <v>#VALUE!</v>
      </c>
      <c r="D343" t="e">
        <v>#VALUE!</v>
      </c>
      <c r="E343" s="241" t="e">
        <v>#VALUE!</v>
      </c>
      <c r="F343" s="241" t="e">
        <v>#VALUE!</v>
      </c>
      <c r="G343" s="241" t="e">
        <v>#VALUE!</v>
      </c>
    </row>
    <row r="344" spans="1:7">
      <c r="A344" t="e">
        <v>#N/A</v>
      </c>
      <c r="B344" t="e">
        <v>#VALUE!</v>
      </c>
      <c r="C344" t="e">
        <v>#VALUE!</v>
      </c>
      <c r="D344" t="e">
        <v>#VALUE!</v>
      </c>
      <c r="E344" s="241" t="e">
        <v>#VALUE!</v>
      </c>
      <c r="F344" s="241" t="e">
        <v>#VALUE!</v>
      </c>
      <c r="G344" s="241" t="e">
        <v>#VALUE!</v>
      </c>
    </row>
    <row r="345" spans="1:7">
      <c r="A345" t="e">
        <v>#N/A</v>
      </c>
      <c r="B345" t="e">
        <v>#VALUE!</v>
      </c>
      <c r="C345" t="e">
        <v>#VALUE!</v>
      </c>
      <c r="D345" t="e">
        <v>#VALUE!</v>
      </c>
      <c r="E345" s="241" t="e">
        <v>#VALUE!</v>
      </c>
      <c r="F345" s="241" t="e">
        <v>#VALUE!</v>
      </c>
      <c r="G345" s="241" t="e">
        <v>#VALUE!</v>
      </c>
    </row>
    <row r="346" spans="1:7">
      <c r="A346" t="e">
        <v>#N/A</v>
      </c>
      <c r="B346" t="e">
        <v>#VALUE!</v>
      </c>
      <c r="C346" t="e">
        <v>#VALUE!</v>
      </c>
      <c r="D346" t="e">
        <v>#VALUE!</v>
      </c>
      <c r="E346" s="241" t="e">
        <v>#VALUE!</v>
      </c>
      <c r="F346" s="241" t="e">
        <v>#VALUE!</v>
      </c>
      <c r="G346" s="241" t="e">
        <v>#VALUE!</v>
      </c>
    </row>
    <row r="347" spans="1:7">
      <c r="A347" t="e">
        <v>#N/A</v>
      </c>
      <c r="B347" t="e">
        <v>#VALUE!</v>
      </c>
      <c r="C347" t="e">
        <v>#VALUE!</v>
      </c>
      <c r="D347" t="e">
        <v>#VALUE!</v>
      </c>
      <c r="E347" s="241" t="e">
        <v>#VALUE!</v>
      </c>
      <c r="F347" s="241" t="e">
        <v>#VALUE!</v>
      </c>
      <c r="G347" s="241" t="e">
        <v>#VALUE!</v>
      </c>
    </row>
    <row r="348" spans="1:7">
      <c r="A348" t="e">
        <v>#N/A</v>
      </c>
      <c r="B348" t="e">
        <v>#VALUE!</v>
      </c>
      <c r="C348" t="e">
        <v>#VALUE!</v>
      </c>
      <c r="D348" t="e">
        <v>#VALUE!</v>
      </c>
      <c r="E348" s="241" t="e">
        <v>#VALUE!</v>
      </c>
      <c r="F348" s="241" t="e">
        <v>#VALUE!</v>
      </c>
      <c r="G348" s="241" t="e">
        <v>#VALUE!</v>
      </c>
    </row>
    <row r="349" spans="1:7">
      <c r="A349" t="e">
        <v>#N/A</v>
      </c>
      <c r="B349" t="e">
        <v>#VALUE!</v>
      </c>
      <c r="C349" t="e">
        <v>#VALUE!</v>
      </c>
      <c r="D349" t="e">
        <v>#VALUE!</v>
      </c>
      <c r="E349" s="241" t="e">
        <v>#VALUE!</v>
      </c>
      <c r="F349" s="241" t="e">
        <v>#VALUE!</v>
      </c>
      <c r="G349" s="241" t="e">
        <v>#VALUE!</v>
      </c>
    </row>
    <row r="350" spans="1:7">
      <c r="A350" t="e">
        <v>#N/A</v>
      </c>
      <c r="B350" t="e">
        <v>#VALUE!</v>
      </c>
      <c r="C350" t="e">
        <v>#VALUE!</v>
      </c>
      <c r="D350" t="e">
        <v>#VALUE!</v>
      </c>
      <c r="E350" s="241" t="e">
        <v>#VALUE!</v>
      </c>
      <c r="F350" s="241" t="e">
        <v>#VALUE!</v>
      </c>
      <c r="G350" s="241" t="e">
        <v>#VALUE!</v>
      </c>
    </row>
    <row r="351" spans="1:7">
      <c r="A351" t="e">
        <v>#N/A</v>
      </c>
      <c r="B351" t="e">
        <v>#VALUE!</v>
      </c>
      <c r="C351" t="e">
        <v>#VALUE!</v>
      </c>
      <c r="D351" t="e">
        <v>#VALUE!</v>
      </c>
      <c r="E351" s="241" t="e">
        <v>#VALUE!</v>
      </c>
      <c r="F351" s="241" t="e">
        <v>#VALUE!</v>
      </c>
      <c r="G351" s="241" t="e">
        <v>#VALUE!</v>
      </c>
    </row>
    <row r="352" spans="1:7">
      <c r="A352" t="e">
        <v>#N/A</v>
      </c>
      <c r="B352" t="e">
        <v>#VALUE!</v>
      </c>
      <c r="C352" t="e">
        <v>#VALUE!</v>
      </c>
      <c r="D352" t="e">
        <v>#VALUE!</v>
      </c>
      <c r="E352" s="241" t="e">
        <v>#VALUE!</v>
      </c>
      <c r="F352" s="241" t="e">
        <v>#VALUE!</v>
      </c>
      <c r="G352" s="241" t="e">
        <v>#VALUE!</v>
      </c>
    </row>
    <row r="353" spans="1:7">
      <c r="A353" t="e">
        <v>#N/A</v>
      </c>
      <c r="B353" t="e">
        <v>#VALUE!</v>
      </c>
      <c r="C353" t="e">
        <v>#VALUE!</v>
      </c>
      <c r="D353" t="e">
        <v>#VALUE!</v>
      </c>
      <c r="E353" s="241" t="e">
        <v>#VALUE!</v>
      </c>
      <c r="F353" s="241" t="e">
        <v>#VALUE!</v>
      </c>
      <c r="G353" s="241" t="e">
        <v>#VALUE!</v>
      </c>
    </row>
    <row r="354" spans="1:7">
      <c r="A354" t="e">
        <v>#N/A</v>
      </c>
      <c r="B354" t="e">
        <v>#VALUE!</v>
      </c>
      <c r="C354" t="e">
        <v>#VALUE!</v>
      </c>
      <c r="D354" t="e">
        <v>#VALUE!</v>
      </c>
      <c r="E354" s="241" t="e">
        <v>#VALUE!</v>
      </c>
      <c r="F354" s="241" t="e">
        <v>#VALUE!</v>
      </c>
      <c r="G354" s="241" t="e">
        <v>#VALUE!</v>
      </c>
    </row>
    <row r="355" spans="1:7">
      <c r="A355" t="e">
        <v>#N/A</v>
      </c>
      <c r="B355" t="e">
        <v>#VALUE!</v>
      </c>
      <c r="C355" t="e">
        <v>#VALUE!</v>
      </c>
      <c r="D355" t="e">
        <v>#VALUE!</v>
      </c>
      <c r="E355" s="241" t="e">
        <v>#VALUE!</v>
      </c>
      <c r="F355" s="241" t="e">
        <v>#VALUE!</v>
      </c>
      <c r="G355" s="241" t="e">
        <v>#VALUE!</v>
      </c>
    </row>
    <row r="356" spans="1:7">
      <c r="A356" t="e">
        <v>#N/A</v>
      </c>
      <c r="B356" t="e">
        <v>#VALUE!</v>
      </c>
      <c r="C356" t="e">
        <v>#VALUE!</v>
      </c>
      <c r="D356" t="e">
        <v>#VALUE!</v>
      </c>
      <c r="E356" s="241" t="e">
        <v>#VALUE!</v>
      </c>
      <c r="F356" s="241" t="e">
        <v>#VALUE!</v>
      </c>
      <c r="G356" s="241" t="e">
        <v>#VALUE!</v>
      </c>
    </row>
    <row r="357" spans="1:7">
      <c r="A357" t="e">
        <v>#N/A</v>
      </c>
      <c r="B357" t="e">
        <v>#VALUE!</v>
      </c>
      <c r="C357" t="e">
        <v>#VALUE!</v>
      </c>
      <c r="D357" t="e">
        <v>#VALUE!</v>
      </c>
      <c r="E357" s="241" t="e">
        <v>#VALUE!</v>
      </c>
      <c r="F357" s="241" t="e">
        <v>#VALUE!</v>
      </c>
      <c r="G357" s="241" t="e">
        <v>#VALUE!</v>
      </c>
    </row>
    <row r="358" spans="1:7">
      <c r="A358" t="e">
        <v>#N/A</v>
      </c>
      <c r="B358" t="e">
        <v>#VALUE!</v>
      </c>
      <c r="C358" t="e">
        <v>#VALUE!</v>
      </c>
      <c r="D358" t="e">
        <v>#VALUE!</v>
      </c>
      <c r="E358" s="241" t="e">
        <v>#VALUE!</v>
      </c>
      <c r="F358" s="241" t="e">
        <v>#VALUE!</v>
      </c>
      <c r="G358" s="241" t="e">
        <v>#VALUE!</v>
      </c>
    </row>
    <row r="359" spans="1:7">
      <c r="A359" t="e">
        <v>#N/A</v>
      </c>
      <c r="B359" t="e">
        <v>#VALUE!</v>
      </c>
      <c r="C359" t="e">
        <v>#VALUE!</v>
      </c>
      <c r="D359" t="e">
        <v>#VALUE!</v>
      </c>
      <c r="E359" s="241" t="e">
        <v>#VALUE!</v>
      </c>
      <c r="F359" s="241" t="e">
        <v>#VALUE!</v>
      </c>
      <c r="G359" s="241" t="e">
        <v>#VALUE!</v>
      </c>
    </row>
    <row r="360" spans="1:7">
      <c r="A360" t="e">
        <v>#N/A</v>
      </c>
      <c r="B360" t="e">
        <v>#VALUE!</v>
      </c>
      <c r="C360" t="e">
        <v>#VALUE!</v>
      </c>
      <c r="D360" t="e">
        <v>#VALUE!</v>
      </c>
      <c r="E360" s="241" t="e">
        <v>#VALUE!</v>
      </c>
      <c r="F360" s="241" t="e">
        <v>#VALUE!</v>
      </c>
      <c r="G360" s="241" t="e">
        <v>#VALUE!</v>
      </c>
    </row>
    <row r="361" spans="1:7">
      <c r="A361" t="e">
        <v>#N/A</v>
      </c>
      <c r="B361" t="e">
        <v>#VALUE!</v>
      </c>
      <c r="C361" t="e">
        <v>#VALUE!</v>
      </c>
      <c r="D361" t="e">
        <v>#VALUE!</v>
      </c>
      <c r="E361" s="241" t="e">
        <v>#VALUE!</v>
      </c>
      <c r="F361" s="241" t="e">
        <v>#VALUE!</v>
      </c>
      <c r="G361" s="241" t="e">
        <v>#VALUE!</v>
      </c>
    </row>
    <row r="362" spans="1:7">
      <c r="A362" t="e">
        <v>#N/A</v>
      </c>
      <c r="B362" t="e">
        <v>#VALUE!</v>
      </c>
      <c r="C362" t="e">
        <v>#VALUE!</v>
      </c>
      <c r="D362" t="e">
        <v>#VALUE!</v>
      </c>
      <c r="E362" s="241" t="e">
        <v>#VALUE!</v>
      </c>
      <c r="F362" s="241" t="e">
        <v>#VALUE!</v>
      </c>
      <c r="G362" s="241" t="e">
        <v>#VALUE!</v>
      </c>
    </row>
    <row r="363" spans="1:7">
      <c r="A363" t="e">
        <v>#N/A</v>
      </c>
      <c r="B363" t="e">
        <v>#VALUE!</v>
      </c>
      <c r="C363" t="e">
        <v>#VALUE!</v>
      </c>
      <c r="D363" t="e">
        <v>#VALUE!</v>
      </c>
      <c r="E363" s="241" t="e">
        <v>#VALUE!</v>
      </c>
      <c r="F363" s="241" t="e">
        <v>#VALUE!</v>
      </c>
      <c r="G363" s="241" t="e">
        <v>#VALUE!</v>
      </c>
    </row>
    <row r="364" spans="1:7">
      <c r="A364" t="e">
        <v>#N/A</v>
      </c>
      <c r="B364" t="e">
        <v>#VALUE!</v>
      </c>
      <c r="C364" t="e">
        <v>#VALUE!</v>
      </c>
      <c r="D364" t="e">
        <v>#VALUE!</v>
      </c>
      <c r="E364" s="241" t="e">
        <v>#VALUE!</v>
      </c>
      <c r="F364" s="241" t="e">
        <v>#VALUE!</v>
      </c>
      <c r="G364" s="241" t="e">
        <v>#VALUE!</v>
      </c>
    </row>
    <row r="365" spans="1:7">
      <c r="A365" t="e">
        <v>#N/A</v>
      </c>
      <c r="B365" t="e">
        <v>#VALUE!</v>
      </c>
      <c r="C365" t="e">
        <v>#VALUE!</v>
      </c>
      <c r="D365" t="e">
        <v>#VALUE!</v>
      </c>
      <c r="E365" s="241" t="e">
        <v>#VALUE!</v>
      </c>
      <c r="F365" s="241" t="e">
        <v>#VALUE!</v>
      </c>
      <c r="G365" s="241" t="e">
        <v>#VALUE!</v>
      </c>
    </row>
    <row r="366" spans="1:7">
      <c r="A366" t="e">
        <v>#N/A</v>
      </c>
      <c r="B366" t="e">
        <v>#VALUE!</v>
      </c>
      <c r="C366" t="e">
        <v>#VALUE!</v>
      </c>
      <c r="D366" t="e">
        <v>#VALUE!</v>
      </c>
      <c r="E366" s="241" t="e">
        <v>#VALUE!</v>
      </c>
      <c r="F366" s="241" t="e">
        <v>#VALUE!</v>
      </c>
      <c r="G366" s="241" t="e">
        <v>#VALUE!</v>
      </c>
    </row>
    <row r="367" spans="1:7">
      <c r="A367" t="e">
        <v>#N/A</v>
      </c>
      <c r="B367" t="e">
        <v>#VALUE!</v>
      </c>
      <c r="C367" t="e">
        <v>#VALUE!</v>
      </c>
      <c r="D367" t="e">
        <v>#VALUE!</v>
      </c>
      <c r="E367" s="241" t="e">
        <v>#VALUE!</v>
      </c>
      <c r="F367" s="241" t="e">
        <v>#VALUE!</v>
      </c>
      <c r="G367" s="241" t="e">
        <v>#VALUE!</v>
      </c>
    </row>
    <row r="368" spans="1:7">
      <c r="A368" t="e">
        <v>#N/A</v>
      </c>
      <c r="B368" t="e">
        <v>#VALUE!</v>
      </c>
      <c r="C368" t="e">
        <v>#VALUE!</v>
      </c>
      <c r="D368" t="e">
        <v>#VALUE!</v>
      </c>
      <c r="E368" s="241" t="e">
        <v>#VALUE!</v>
      </c>
      <c r="F368" s="241" t="e">
        <v>#VALUE!</v>
      </c>
      <c r="G368" s="241" t="e">
        <v>#VALUE!</v>
      </c>
    </row>
    <row r="369" spans="1:7">
      <c r="A369" t="e">
        <v>#N/A</v>
      </c>
      <c r="B369" t="e">
        <v>#VALUE!</v>
      </c>
      <c r="C369" t="e">
        <v>#VALUE!</v>
      </c>
      <c r="D369" t="e">
        <v>#VALUE!</v>
      </c>
      <c r="E369" s="241" t="e">
        <v>#VALUE!</v>
      </c>
      <c r="F369" s="241" t="e">
        <v>#VALUE!</v>
      </c>
      <c r="G369" s="241" t="e">
        <v>#VALUE!</v>
      </c>
    </row>
    <row r="370" spans="1:7">
      <c r="A370" t="e">
        <v>#N/A</v>
      </c>
      <c r="B370" t="e">
        <v>#VALUE!</v>
      </c>
      <c r="C370" t="e">
        <v>#VALUE!</v>
      </c>
      <c r="D370" t="e">
        <v>#VALUE!</v>
      </c>
      <c r="E370" s="241" t="e">
        <v>#VALUE!</v>
      </c>
      <c r="F370" s="241" t="e">
        <v>#VALUE!</v>
      </c>
      <c r="G370" s="241" t="e">
        <v>#VALUE!</v>
      </c>
    </row>
    <row r="371" spans="1:7">
      <c r="A371" t="e">
        <v>#N/A</v>
      </c>
      <c r="B371" t="e">
        <v>#VALUE!</v>
      </c>
      <c r="C371" t="e">
        <v>#VALUE!</v>
      </c>
      <c r="D371" t="e">
        <v>#VALUE!</v>
      </c>
      <c r="E371" s="241" t="e">
        <v>#VALUE!</v>
      </c>
      <c r="F371" s="241" t="e">
        <v>#VALUE!</v>
      </c>
      <c r="G371" s="241" t="e">
        <v>#VALUE!</v>
      </c>
    </row>
    <row r="372" spans="1:7">
      <c r="A372" t="e">
        <v>#N/A</v>
      </c>
      <c r="B372" t="e">
        <v>#VALUE!</v>
      </c>
      <c r="C372" t="e">
        <v>#VALUE!</v>
      </c>
      <c r="D372" t="e">
        <v>#VALUE!</v>
      </c>
      <c r="E372" s="241" t="e">
        <v>#VALUE!</v>
      </c>
      <c r="F372" s="241" t="e">
        <v>#VALUE!</v>
      </c>
      <c r="G372" s="241" t="e">
        <v>#VALUE!</v>
      </c>
    </row>
    <row r="373" spans="1:7">
      <c r="A373" t="e">
        <v>#N/A</v>
      </c>
      <c r="B373" t="e">
        <v>#VALUE!</v>
      </c>
      <c r="C373" t="e">
        <v>#VALUE!</v>
      </c>
      <c r="D373" t="e">
        <v>#VALUE!</v>
      </c>
      <c r="E373" s="241" t="e">
        <v>#VALUE!</v>
      </c>
      <c r="F373" s="241" t="e">
        <v>#VALUE!</v>
      </c>
      <c r="G373" s="241" t="e">
        <v>#VALUE!</v>
      </c>
    </row>
    <row r="374" spans="1:7">
      <c r="A374" t="e">
        <v>#N/A</v>
      </c>
      <c r="B374" t="e">
        <v>#VALUE!</v>
      </c>
      <c r="C374" t="e">
        <v>#VALUE!</v>
      </c>
      <c r="D374" t="e">
        <v>#VALUE!</v>
      </c>
      <c r="E374" s="241" t="e">
        <v>#VALUE!</v>
      </c>
      <c r="F374" s="241" t="e">
        <v>#VALUE!</v>
      </c>
      <c r="G374" s="241" t="e">
        <v>#VALUE!</v>
      </c>
    </row>
    <row r="375" spans="1:7">
      <c r="A375" t="e">
        <v>#N/A</v>
      </c>
      <c r="B375" t="e">
        <v>#VALUE!</v>
      </c>
      <c r="C375" t="e">
        <v>#VALUE!</v>
      </c>
      <c r="D375" t="e">
        <v>#VALUE!</v>
      </c>
      <c r="E375" s="241" t="e">
        <v>#VALUE!</v>
      </c>
      <c r="F375" s="241" t="e">
        <v>#VALUE!</v>
      </c>
      <c r="G375" s="241" t="e">
        <v>#VALUE!</v>
      </c>
    </row>
    <row r="376" spans="1:7">
      <c r="A376" t="e">
        <v>#N/A</v>
      </c>
      <c r="B376" t="e">
        <v>#VALUE!</v>
      </c>
      <c r="C376" t="e">
        <v>#VALUE!</v>
      </c>
      <c r="D376" t="e">
        <v>#VALUE!</v>
      </c>
      <c r="E376" s="241" t="e">
        <v>#VALUE!</v>
      </c>
      <c r="F376" s="241" t="e">
        <v>#VALUE!</v>
      </c>
      <c r="G376" s="241" t="e">
        <v>#VALUE!</v>
      </c>
    </row>
    <row r="377" spans="1:7">
      <c r="A377" t="e">
        <v>#N/A</v>
      </c>
      <c r="B377" t="e">
        <v>#VALUE!</v>
      </c>
      <c r="C377" t="e">
        <v>#VALUE!</v>
      </c>
      <c r="D377" t="e">
        <v>#VALUE!</v>
      </c>
      <c r="E377" s="241" t="e">
        <v>#VALUE!</v>
      </c>
      <c r="F377" s="241" t="e">
        <v>#VALUE!</v>
      </c>
      <c r="G377" s="241" t="e">
        <v>#VALUE!</v>
      </c>
    </row>
    <row r="378" spans="1:7">
      <c r="A378" t="e">
        <v>#N/A</v>
      </c>
      <c r="B378" t="e">
        <v>#VALUE!</v>
      </c>
      <c r="C378" t="e">
        <v>#VALUE!</v>
      </c>
      <c r="D378" t="e">
        <v>#VALUE!</v>
      </c>
      <c r="E378" s="241" t="e">
        <v>#VALUE!</v>
      </c>
      <c r="F378" s="241" t="e">
        <v>#VALUE!</v>
      </c>
      <c r="G378" s="241" t="e">
        <v>#VALUE!</v>
      </c>
    </row>
    <row r="379" spans="1:7">
      <c r="A379" t="e">
        <v>#N/A</v>
      </c>
      <c r="B379" t="e">
        <v>#VALUE!</v>
      </c>
      <c r="C379" t="e">
        <v>#VALUE!</v>
      </c>
      <c r="D379" t="e">
        <v>#VALUE!</v>
      </c>
      <c r="E379" s="241" t="e">
        <v>#VALUE!</v>
      </c>
      <c r="F379" s="241" t="e">
        <v>#VALUE!</v>
      </c>
      <c r="G379" s="241" t="e">
        <v>#VALUE!</v>
      </c>
    </row>
    <row r="380" spans="1:7">
      <c r="A380" t="e">
        <v>#N/A</v>
      </c>
      <c r="B380" t="e">
        <v>#VALUE!</v>
      </c>
      <c r="C380" t="e">
        <v>#VALUE!</v>
      </c>
      <c r="D380" t="e">
        <v>#VALUE!</v>
      </c>
      <c r="E380" s="241" t="e">
        <v>#VALUE!</v>
      </c>
      <c r="F380" s="241" t="e">
        <v>#VALUE!</v>
      </c>
      <c r="G380" s="241" t="e">
        <v>#VALUE!</v>
      </c>
    </row>
    <row r="381" spans="1:7">
      <c r="A381" t="e">
        <v>#N/A</v>
      </c>
      <c r="B381" t="e">
        <v>#VALUE!</v>
      </c>
      <c r="C381" t="e">
        <v>#VALUE!</v>
      </c>
      <c r="D381" t="e">
        <v>#VALUE!</v>
      </c>
      <c r="E381" s="241" t="e">
        <v>#VALUE!</v>
      </c>
      <c r="F381" s="241" t="e">
        <v>#VALUE!</v>
      </c>
      <c r="G381" s="241" t="e">
        <v>#VALUE!</v>
      </c>
    </row>
    <row r="382" spans="1:7">
      <c r="A382" t="e">
        <v>#N/A</v>
      </c>
      <c r="B382" t="e">
        <v>#VALUE!</v>
      </c>
      <c r="C382" t="e">
        <v>#VALUE!</v>
      </c>
      <c r="D382" t="e">
        <v>#VALUE!</v>
      </c>
      <c r="E382" s="241" t="e">
        <v>#VALUE!</v>
      </c>
      <c r="F382" s="241" t="e">
        <v>#VALUE!</v>
      </c>
      <c r="G382" s="241" t="e">
        <v>#VALUE!</v>
      </c>
    </row>
    <row r="383" spans="1:7">
      <c r="A383" t="e">
        <v>#N/A</v>
      </c>
      <c r="B383" t="e">
        <v>#VALUE!</v>
      </c>
      <c r="C383" t="e">
        <v>#VALUE!</v>
      </c>
      <c r="D383" t="e">
        <v>#VALUE!</v>
      </c>
      <c r="E383" s="241" t="e">
        <v>#VALUE!</v>
      </c>
      <c r="F383" s="241" t="e">
        <v>#VALUE!</v>
      </c>
      <c r="G383" s="241" t="e">
        <v>#VALUE!</v>
      </c>
    </row>
    <row r="384" spans="1:7">
      <c r="A384" t="e">
        <v>#N/A</v>
      </c>
      <c r="B384" t="e">
        <v>#VALUE!</v>
      </c>
      <c r="C384" t="e">
        <v>#VALUE!</v>
      </c>
      <c r="D384" t="e">
        <v>#VALUE!</v>
      </c>
      <c r="E384" s="241" t="e">
        <v>#VALUE!</v>
      </c>
      <c r="F384" s="241" t="e">
        <v>#VALUE!</v>
      </c>
      <c r="G384" s="241" t="e">
        <v>#VALUE!</v>
      </c>
    </row>
    <row r="385" spans="1:7">
      <c r="A385" t="e">
        <v>#N/A</v>
      </c>
      <c r="B385" t="e">
        <v>#VALUE!</v>
      </c>
      <c r="C385" t="e">
        <v>#VALUE!</v>
      </c>
      <c r="D385" t="e">
        <v>#VALUE!</v>
      </c>
      <c r="E385" s="241" t="e">
        <v>#VALUE!</v>
      </c>
      <c r="F385" s="241" t="e">
        <v>#VALUE!</v>
      </c>
      <c r="G385" s="241" t="e">
        <v>#VALUE!</v>
      </c>
    </row>
    <row r="386" spans="1:7">
      <c r="A386" t="e">
        <v>#N/A</v>
      </c>
      <c r="B386" t="e">
        <v>#VALUE!</v>
      </c>
      <c r="C386" t="e">
        <v>#VALUE!</v>
      </c>
      <c r="D386" t="e">
        <v>#VALUE!</v>
      </c>
      <c r="E386" s="241" t="e">
        <v>#VALUE!</v>
      </c>
      <c r="F386" s="241" t="e">
        <v>#VALUE!</v>
      </c>
      <c r="G386" s="241" t="e">
        <v>#VALUE!</v>
      </c>
    </row>
    <row r="387" spans="1:7">
      <c r="A387" t="e">
        <v>#N/A</v>
      </c>
      <c r="B387" t="e">
        <v>#VALUE!</v>
      </c>
      <c r="C387" t="e">
        <v>#VALUE!</v>
      </c>
      <c r="D387" t="e">
        <v>#VALUE!</v>
      </c>
      <c r="E387" s="241" t="e">
        <v>#VALUE!</v>
      </c>
      <c r="F387" s="241" t="e">
        <v>#VALUE!</v>
      </c>
      <c r="G387" s="241" t="e">
        <v>#VALUE!</v>
      </c>
    </row>
    <row r="388" spans="1:7">
      <c r="A388" t="e">
        <v>#N/A</v>
      </c>
      <c r="B388" t="e">
        <v>#VALUE!</v>
      </c>
      <c r="C388" t="e">
        <v>#VALUE!</v>
      </c>
      <c r="D388" t="e">
        <v>#VALUE!</v>
      </c>
      <c r="E388" s="241" t="e">
        <v>#VALUE!</v>
      </c>
      <c r="F388" s="241" t="e">
        <v>#VALUE!</v>
      </c>
      <c r="G388" s="241" t="e">
        <v>#VALUE!</v>
      </c>
    </row>
    <row r="389" spans="1:7">
      <c r="A389" t="e">
        <v>#N/A</v>
      </c>
      <c r="B389" t="e">
        <v>#VALUE!</v>
      </c>
      <c r="C389" t="e">
        <v>#VALUE!</v>
      </c>
      <c r="D389" t="e">
        <v>#VALUE!</v>
      </c>
      <c r="E389" s="241" t="e">
        <v>#VALUE!</v>
      </c>
      <c r="F389" s="241" t="e">
        <v>#VALUE!</v>
      </c>
      <c r="G389" s="241" t="e">
        <v>#VALUE!</v>
      </c>
    </row>
    <row r="390" spans="1:7">
      <c r="A390" t="e">
        <v>#N/A</v>
      </c>
      <c r="B390" t="e">
        <v>#VALUE!</v>
      </c>
      <c r="C390" t="e">
        <v>#VALUE!</v>
      </c>
      <c r="D390" t="e">
        <v>#VALUE!</v>
      </c>
      <c r="E390" s="241" t="e">
        <v>#VALUE!</v>
      </c>
      <c r="F390" s="241" t="e">
        <v>#VALUE!</v>
      </c>
      <c r="G390" s="241" t="e">
        <v>#VALUE!</v>
      </c>
    </row>
    <row r="391" spans="1:7">
      <c r="A391" t="e">
        <v>#N/A</v>
      </c>
      <c r="B391" t="e">
        <v>#VALUE!</v>
      </c>
      <c r="C391" t="e">
        <v>#VALUE!</v>
      </c>
      <c r="D391" t="e">
        <v>#VALUE!</v>
      </c>
      <c r="E391" s="241" t="e">
        <v>#VALUE!</v>
      </c>
      <c r="F391" s="241" t="e">
        <v>#VALUE!</v>
      </c>
      <c r="G391" s="241" t="e">
        <v>#VALUE!</v>
      </c>
    </row>
    <row r="392" spans="1:7">
      <c r="A392" t="e">
        <v>#N/A</v>
      </c>
      <c r="B392" t="e">
        <v>#VALUE!</v>
      </c>
      <c r="C392" t="e">
        <v>#VALUE!</v>
      </c>
      <c r="D392" t="e">
        <v>#VALUE!</v>
      </c>
      <c r="E392" s="241" t="e">
        <v>#VALUE!</v>
      </c>
      <c r="F392" s="241" t="e">
        <v>#VALUE!</v>
      </c>
      <c r="G392" s="241" t="e">
        <v>#VALUE!</v>
      </c>
    </row>
    <row r="393" spans="1:7">
      <c r="A393" t="e">
        <v>#N/A</v>
      </c>
      <c r="B393" t="e">
        <v>#VALUE!</v>
      </c>
      <c r="C393" t="e">
        <v>#VALUE!</v>
      </c>
      <c r="D393" t="e">
        <v>#VALUE!</v>
      </c>
      <c r="E393" s="241" t="e">
        <v>#VALUE!</v>
      </c>
      <c r="F393" s="241" t="e">
        <v>#VALUE!</v>
      </c>
      <c r="G393" s="241" t="e">
        <v>#VALUE!</v>
      </c>
    </row>
    <row r="394" spans="1:7">
      <c r="A394" t="e">
        <v>#N/A</v>
      </c>
      <c r="B394" t="e">
        <v>#VALUE!</v>
      </c>
      <c r="C394" t="e">
        <v>#VALUE!</v>
      </c>
      <c r="D394" t="e">
        <v>#VALUE!</v>
      </c>
      <c r="E394" s="241" t="e">
        <v>#VALUE!</v>
      </c>
      <c r="F394" s="241" t="e">
        <v>#VALUE!</v>
      </c>
      <c r="G394" s="241" t="e">
        <v>#VALUE!</v>
      </c>
    </row>
    <row r="395" spans="1:7">
      <c r="A395" t="e">
        <v>#N/A</v>
      </c>
      <c r="B395" t="e">
        <v>#VALUE!</v>
      </c>
      <c r="C395" t="e">
        <v>#VALUE!</v>
      </c>
      <c r="D395" t="e">
        <v>#VALUE!</v>
      </c>
      <c r="E395" s="241" t="e">
        <v>#VALUE!</v>
      </c>
      <c r="F395" s="241" t="e">
        <v>#VALUE!</v>
      </c>
      <c r="G395" s="241" t="e">
        <v>#VALUE!</v>
      </c>
    </row>
    <row r="396" spans="1:7">
      <c r="A396" t="e">
        <v>#N/A</v>
      </c>
      <c r="B396" t="e">
        <v>#VALUE!</v>
      </c>
      <c r="C396" t="e">
        <v>#VALUE!</v>
      </c>
      <c r="D396" t="e">
        <v>#VALUE!</v>
      </c>
      <c r="E396" s="241" t="e">
        <v>#VALUE!</v>
      </c>
      <c r="F396" s="241" t="e">
        <v>#VALUE!</v>
      </c>
      <c r="G396" s="241" t="e">
        <v>#VALUE!</v>
      </c>
    </row>
    <row r="397" spans="1:7">
      <c r="A397" t="e">
        <v>#N/A</v>
      </c>
      <c r="B397" t="e">
        <v>#VALUE!</v>
      </c>
      <c r="C397" t="e">
        <v>#VALUE!</v>
      </c>
      <c r="D397" t="e">
        <v>#VALUE!</v>
      </c>
      <c r="E397" s="241" t="e">
        <v>#VALUE!</v>
      </c>
      <c r="F397" s="241" t="e">
        <v>#VALUE!</v>
      </c>
      <c r="G397" s="241" t="e">
        <v>#VALUE!</v>
      </c>
    </row>
    <row r="398" spans="1:7">
      <c r="A398" t="e">
        <v>#N/A</v>
      </c>
      <c r="B398" t="e">
        <v>#VALUE!</v>
      </c>
      <c r="C398" t="e">
        <v>#VALUE!</v>
      </c>
      <c r="D398" t="e">
        <v>#VALUE!</v>
      </c>
      <c r="E398" s="241" t="e">
        <v>#VALUE!</v>
      </c>
      <c r="F398" s="241" t="e">
        <v>#VALUE!</v>
      </c>
      <c r="G398" s="241" t="e">
        <v>#VALUE!</v>
      </c>
    </row>
    <row r="399" spans="1:7">
      <c r="A399" t="e">
        <v>#N/A</v>
      </c>
      <c r="B399" t="e">
        <v>#VALUE!</v>
      </c>
      <c r="C399" t="e">
        <v>#VALUE!</v>
      </c>
      <c r="D399" t="e">
        <v>#VALUE!</v>
      </c>
      <c r="E399" s="241" t="e">
        <v>#VALUE!</v>
      </c>
      <c r="F399" s="241" t="e">
        <v>#VALUE!</v>
      </c>
      <c r="G399" s="241" t="e">
        <v>#VALUE!</v>
      </c>
    </row>
    <row r="400" spans="1:7">
      <c r="A400" t="e">
        <v>#N/A</v>
      </c>
      <c r="B400" t="e">
        <v>#VALUE!</v>
      </c>
      <c r="C400" t="e">
        <v>#VALUE!</v>
      </c>
      <c r="D400" t="e">
        <v>#VALUE!</v>
      </c>
      <c r="E400" s="241" t="e">
        <v>#VALUE!</v>
      </c>
      <c r="F400" s="241" t="e">
        <v>#VALUE!</v>
      </c>
      <c r="G400" s="241" t="e">
        <v>#VALUE!</v>
      </c>
    </row>
    <row r="401" spans="1:7">
      <c r="A401" t="e">
        <v>#N/A</v>
      </c>
      <c r="B401" t="e">
        <v>#VALUE!</v>
      </c>
      <c r="C401" t="e">
        <v>#VALUE!</v>
      </c>
      <c r="D401" t="e">
        <v>#VALUE!</v>
      </c>
      <c r="E401" s="241" t="e">
        <v>#VALUE!</v>
      </c>
      <c r="F401" s="241" t="e">
        <v>#VALUE!</v>
      </c>
      <c r="G401" s="241" t="e">
        <v>#VALUE!</v>
      </c>
    </row>
    <row r="402" spans="1:7">
      <c r="A402" t="e">
        <v>#N/A</v>
      </c>
      <c r="B402" t="e">
        <v>#VALUE!</v>
      </c>
      <c r="C402" t="e">
        <v>#VALUE!</v>
      </c>
      <c r="D402" t="e">
        <v>#VALUE!</v>
      </c>
      <c r="E402" s="241" t="e">
        <v>#VALUE!</v>
      </c>
      <c r="F402" s="241" t="e">
        <v>#VALUE!</v>
      </c>
      <c r="G402" s="241" t="e">
        <v>#VALUE!</v>
      </c>
    </row>
    <row r="403" spans="1:7">
      <c r="A403" t="e">
        <v>#N/A</v>
      </c>
      <c r="B403" t="e">
        <v>#VALUE!</v>
      </c>
      <c r="C403" t="e">
        <v>#VALUE!</v>
      </c>
      <c r="D403" t="e">
        <v>#VALUE!</v>
      </c>
      <c r="E403" s="241" t="e">
        <v>#VALUE!</v>
      </c>
      <c r="F403" s="241" t="e">
        <v>#VALUE!</v>
      </c>
      <c r="G403" s="241" t="e">
        <v>#VALUE!</v>
      </c>
    </row>
    <row r="404" spans="1:7">
      <c r="A404" t="e">
        <v>#N/A</v>
      </c>
      <c r="B404" t="e">
        <v>#VALUE!</v>
      </c>
      <c r="C404" t="e">
        <v>#VALUE!</v>
      </c>
      <c r="D404" t="e">
        <v>#VALUE!</v>
      </c>
      <c r="E404" s="241" t="e">
        <v>#VALUE!</v>
      </c>
      <c r="F404" s="241" t="e">
        <v>#VALUE!</v>
      </c>
      <c r="G404" s="241" t="e">
        <v>#VALUE!</v>
      </c>
    </row>
    <row r="405" spans="1:7">
      <c r="A405" t="e">
        <v>#N/A</v>
      </c>
      <c r="B405" t="e">
        <v>#VALUE!</v>
      </c>
      <c r="C405" t="e">
        <v>#VALUE!</v>
      </c>
      <c r="D405" t="e">
        <v>#VALUE!</v>
      </c>
      <c r="E405" s="241" t="e">
        <v>#VALUE!</v>
      </c>
      <c r="F405" s="241" t="e">
        <v>#VALUE!</v>
      </c>
      <c r="G405" s="241" t="e">
        <v>#VALUE!</v>
      </c>
    </row>
    <row r="406" spans="1:7">
      <c r="A406" t="e">
        <v>#N/A</v>
      </c>
      <c r="B406" t="e">
        <v>#VALUE!</v>
      </c>
      <c r="C406" t="e">
        <v>#VALUE!</v>
      </c>
      <c r="D406" t="e">
        <v>#VALUE!</v>
      </c>
      <c r="E406" s="241" t="e">
        <v>#VALUE!</v>
      </c>
      <c r="F406" s="241" t="e">
        <v>#VALUE!</v>
      </c>
      <c r="G406" s="241" t="e">
        <v>#VALUE!</v>
      </c>
    </row>
    <row r="407" spans="1:7">
      <c r="A407" t="e">
        <v>#N/A</v>
      </c>
      <c r="B407" t="e">
        <v>#VALUE!</v>
      </c>
      <c r="C407" t="e">
        <v>#VALUE!</v>
      </c>
      <c r="D407" t="e">
        <v>#VALUE!</v>
      </c>
      <c r="E407" s="241" t="e">
        <v>#VALUE!</v>
      </c>
      <c r="F407" s="241" t="e">
        <v>#VALUE!</v>
      </c>
      <c r="G407" s="241" t="e">
        <v>#VALUE!</v>
      </c>
    </row>
    <row r="408" spans="1:7">
      <c r="A408" t="e">
        <v>#N/A</v>
      </c>
      <c r="B408" t="e">
        <v>#VALUE!</v>
      </c>
      <c r="C408" t="e">
        <v>#VALUE!</v>
      </c>
      <c r="D408" t="e">
        <v>#VALUE!</v>
      </c>
      <c r="E408" s="241" t="e">
        <v>#VALUE!</v>
      </c>
      <c r="F408" s="241" t="e">
        <v>#VALUE!</v>
      </c>
      <c r="G408" s="241" t="e">
        <v>#VALUE!</v>
      </c>
    </row>
    <row r="409" spans="1:7">
      <c r="A409" t="e">
        <v>#N/A</v>
      </c>
      <c r="B409" t="e">
        <v>#VALUE!</v>
      </c>
      <c r="C409" t="e">
        <v>#VALUE!</v>
      </c>
      <c r="D409" t="e">
        <v>#VALUE!</v>
      </c>
      <c r="E409" s="241" t="e">
        <v>#VALUE!</v>
      </c>
      <c r="F409" s="241" t="e">
        <v>#VALUE!</v>
      </c>
      <c r="G409" s="241" t="e">
        <v>#VALUE!</v>
      </c>
    </row>
    <row r="410" spans="1:7">
      <c r="A410" t="e">
        <v>#N/A</v>
      </c>
      <c r="B410" t="e">
        <v>#VALUE!</v>
      </c>
      <c r="C410" t="e">
        <v>#VALUE!</v>
      </c>
      <c r="D410" t="e">
        <v>#VALUE!</v>
      </c>
      <c r="E410" s="241" t="e">
        <v>#VALUE!</v>
      </c>
      <c r="F410" s="241" t="e">
        <v>#VALUE!</v>
      </c>
      <c r="G410" s="241" t="e">
        <v>#VALUE!</v>
      </c>
    </row>
    <row r="411" spans="1:7">
      <c r="A411" t="e">
        <v>#N/A</v>
      </c>
      <c r="B411" t="e">
        <v>#VALUE!</v>
      </c>
      <c r="C411" t="e">
        <v>#VALUE!</v>
      </c>
      <c r="D411" t="e">
        <v>#VALUE!</v>
      </c>
      <c r="E411" s="241" t="e">
        <v>#VALUE!</v>
      </c>
      <c r="F411" s="241" t="e">
        <v>#VALUE!</v>
      </c>
      <c r="G411" s="241" t="e">
        <v>#VALUE!</v>
      </c>
    </row>
    <row r="412" spans="1:7">
      <c r="A412" t="e">
        <v>#N/A</v>
      </c>
      <c r="B412" t="e">
        <v>#VALUE!</v>
      </c>
      <c r="C412" t="e">
        <v>#VALUE!</v>
      </c>
      <c r="D412" t="e">
        <v>#VALUE!</v>
      </c>
      <c r="E412" s="241" t="e">
        <v>#VALUE!</v>
      </c>
      <c r="F412" s="241" t="e">
        <v>#VALUE!</v>
      </c>
      <c r="G412" s="241" t="e">
        <v>#VALUE!</v>
      </c>
    </row>
    <row r="413" spans="1:7">
      <c r="A413" t="e">
        <v>#N/A</v>
      </c>
      <c r="B413" t="e">
        <v>#VALUE!</v>
      </c>
      <c r="C413" t="e">
        <v>#VALUE!</v>
      </c>
      <c r="D413" t="e">
        <v>#VALUE!</v>
      </c>
      <c r="E413" s="241" t="e">
        <v>#VALUE!</v>
      </c>
      <c r="F413" s="241" t="e">
        <v>#VALUE!</v>
      </c>
      <c r="G413" s="241" t="e">
        <v>#VALUE!</v>
      </c>
    </row>
    <row r="414" spans="1:7">
      <c r="A414" t="e">
        <v>#N/A</v>
      </c>
      <c r="B414" t="e">
        <v>#VALUE!</v>
      </c>
      <c r="C414" t="e">
        <v>#VALUE!</v>
      </c>
      <c r="D414" t="e">
        <v>#VALUE!</v>
      </c>
      <c r="E414" s="241" t="e">
        <v>#VALUE!</v>
      </c>
      <c r="F414" s="241" t="e">
        <v>#VALUE!</v>
      </c>
      <c r="G414" s="241" t="e">
        <v>#VALUE!</v>
      </c>
    </row>
    <row r="415" spans="1:7">
      <c r="A415" t="e">
        <v>#N/A</v>
      </c>
      <c r="B415" t="e">
        <v>#VALUE!</v>
      </c>
      <c r="C415" t="e">
        <v>#VALUE!</v>
      </c>
      <c r="D415" t="e">
        <v>#VALUE!</v>
      </c>
      <c r="E415" s="241" t="e">
        <v>#VALUE!</v>
      </c>
      <c r="F415" s="241" t="e">
        <v>#VALUE!</v>
      </c>
      <c r="G415" s="241" t="e">
        <v>#VALUE!</v>
      </c>
    </row>
    <row r="416" spans="1:7">
      <c r="A416" t="e">
        <v>#N/A</v>
      </c>
      <c r="B416" t="e">
        <v>#VALUE!</v>
      </c>
      <c r="C416" t="e">
        <v>#VALUE!</v>
      </c>
      <c r="D416" t="e">
        <v>#VALUE!</v>
      </c>
      <c r="E416" s="241" t="e">
        <v>#VALUE!</v>
      </c>
      <c r="F416" s="241" t="e">
        <v>#VALUE!</v>
      </c>
      <c r="G416" s="241" t="e">
        <v>#VALUE!</v>
      </c>
    </row>
    <row r="417" spans="1:7">
      <c r="A417" t="e">
        <v>#N/A</v>
      </c>
      <c r="B417" t="e">
        <v>#VALUE!</v>
      </c>
      <c r="C417" t="e">
        <v>#VALUE!</v>
      </c>
      <c r="D417" t="e">
        <v>#VALUE!</v>
      </c>
      <c r="E417" s="241" t="e">
        <v>#VALUE!</v>
      </c>
      <c r="F417" s="241" t="e">
        <v>#VALUE!</v>
      </c>
      <c r="G417" s="241" t="e">
        <v>#VALUE!</v>
      </c>
    </row>
    <row r="418" spans="1:7">
      <c r="A418" t="e">
        <v>#N/A</v>
      </c>
      <c r="B418" t="e">
        <v>#VALUE!</v>
      </c>
      <c r="C418" t="e">
        <v>#VALUE!</v>
      </c>
      <c r="D418" t="e">
        <v>#VALUE!</v>
      </c>
      <c r="E418" s="241" t="e">
        <v>#VALUE!</v>
      </c>
      <c r="F418" s="241" t="e">
        <v>#VALUE!</v>
      </c>
      <c r="G418" s="241" t="e">
        <v>#VALUE!</v>
      </c>
    </row>
    <row r="419" spans="1:7">
      <c r="A419" t="e">
        <v>#N/A</v>
      </c>
      <c r="B419" t="e">
        <v>#VALUE!</v>
      </c>
      <c r="C419" t="e">
        <v>#VALUE!</v>
      </c>
      <c r="D419" t="e">
        <v>#VALUE!</v>
      </c>
      <c r="E419" s="241" t="e">
        <v>#VALUE!</v>
      </c>
      <c r="F419" s="241" t="e">
        <v>#VALUE!</v>
      </c>
      <c r="G419" s="241" t="e">
        <v>#VALUE!</v>
      </c>
    </row>
    <row r="420" spans="1:7">
      <c r="A420" t="e">
        <v>#N/A</v>
      </c>
      <c r="B420" t="e">
        <v>#VALUE!</v>
      </c>
      <c r="C420" t="e">
        <v>#VALUE!</v>
      </c>
      <c r="D420" t="e">
        <v>#VALUE!</v>
      </c>
      <c r="E420" s="241" t="e">
        <v>#VALUE!</v>
      </c>
      <c r="F420" s="241" t="e">
        <v>#VALUE!</v>
      </c>
      <c r="G420" s="241" t="e">
        <v>#VALUE!</v>
      </c>
    </row>
    <row r="421" spans="1:7">
      <c r="A421" t="e">
        <v>#N/A</v>
      </c>
      <c r="B421" t="e">
        <v>#VALUE!</v>
      </c>
      <c r="C421" t="e">
        <v>#VALUE!</v>
      </c>
      <c r="D421" t="e">
        <v>#VALUE!</v>
      </c>
      <c r="E421" s="241" t="e">
        <v>#VALUE!</v>
      </c>
      <c r="F421" s="241" t="e">
        <v>#VALUE!</v>
      </c>
      <c r="G421" s="241" t="e">
        <v>#VALUE!</v>
      </c>
    </row>
    <row r="422" spans="1:7">
      <c r="A422" t="e">
        <v>#N/A</v>
      </c>
      <c r="B422" t="e">
        <v>#VALUE!</v>
      </c>
      <c r="C422" t="e">
        <v>#VALUE!</v>
      </c>
      <c r="D422" t="e">
        <v>#VALUE!</v>
      </c>
      <c r="E422" s="241" t="e">
        <v>#VALUE!</v>
      </c>
      <c r="F422" s="241" t="e">
        <v>#VALUE!</v>
      </c>
      <c r="G422" s="241" t="e">
        <v>#VALUE!</v>
      </c>
    </row>
    <row r="423" spans="1:7">
      <c r="A423" t="e">
        <v>#N/A</v>
      </c>
      <c r="B423" t="e">
        <v>#VALUE!</v>
      </c>
      <c r="C423" t="e">
        <v>#VALUE!</v>
      </c>
      <c r="D423" t="e">
        <v>#VALUE!</v>
      </c>
      <c r="E423" s="241" t="e">
        <v>#VALUE!</v>
      </c>
      <c r="F423" s="241" t="e">
        <v>#VALUE!</v>
      </c>
      <c r="G423" s="241" t="e">
        <v>#VALUE!</v>
      </c>
    </row>
    <row r="424" spans="1:7">
      <c r="A424" t="e">
        <v>#N/A</v>
      </c>
      <c r="B424" t="e">
        <v>#VALUE!</v>
      </c>
      <c r="C424" t="e">
        <v>#VALUE!</v>
      </c>
      <c r="D424" t="e">
        <v>#VALUE!</v>
      </c>
      <c r="E424" s="241" t="e">
        <v>#VALUE!</v>
      </c>
      <c r="F424" s="241" t="e">
        <v>#VALUE!</v>
      </c>
      <c r="G424" s="241" t="e">
        <v>#VALUE!</v>
      </c>
    </row>
    <row r="425" spans="1:7">
      <c r="A425" t="e">
        <v>#N/A</v>
      </c>
      <c r="B425" t="e">
        <v>#VALUE!</v>
      </c>
      <c r="C425" t="e">
        <v>#VALUE!</v>
      </c>
      <c r="D425" t="e">
        <v>#VALUE!</v>
      </c>
      <c r="E425" s="241" t="e">
        <v>#VALUE!</v>
      </c>
      <c r="F425" s="241" t="e">
        <v>#VALUE!</v>
      </c>
      <c r="G425" s="241" t="e">
        <v>#VALUE!</v>
      </c>
    </row>
    <row r="426" spans="1:7">
      <c r="A426" t="e">
        <v>#N/A</v>
      </c>
      <c r="B426" t="e">
        <v>#VALUE!</v>
      </c>
      <c r="C426" t="e">
        <v>#VALUE!</v>
      </c>
      <c r="D426" t="e">
        <v>#VALUE!</v>
      </c>
      <c r="E426" s="241" t="e">
        <v>#VALUE!</v>
      </c>
      <c r="F426" s="241" t="e">
        <v>#VALUE!</v>
      </c>
      <c r="G426" s="241" t="e">
        <v>#VALUE!</v>
      </c>
    </row>
    <row r="427" spans="1:7">
      <c r="A427" t="e">
        <v>#N/A</v>
      </c>
      <c r="B427" t="e">
        <v>#VALUE!</v>
      </c>
      <c r="C427" t="e">
        <v>#VALUE!</v>
      </c>
      <c r="D427" t="e">
        <v>#VALUE!</v>
      </c>
      <c r="E427" s="241" t="e">
        <v>#VALUE!</v>
      </c>
      <c r="F427" s="241" t="e">
        <v>#VALUE!</v>
      </c>
      <c r="G427" s="241" t="e">
        <v>#VALUE!</v>
      </c>
    </row>
    <row r="428" spans="1:7">
      <c r="A428" t="e">
        <v>#N/A</v>
      </c>
      <c r="B428" t="e">
        <v>#VALUE!</v>
      </c>
      <c r="C428" t="e">
        <v>#VALUE!</v>
      </c>
      <c r="D428" t="e">
        <v>#VALUE!</v>
      </c>
      <c r="E428" s="241" t="e">
        <v>#VALUE!</v>
      </c>
      <c r="F428" s="241" t="e">
        <v>#VALUE!</v>
      </c>
      <c r="G428" s="241" t="e">
        <v>#VALUE!</v>
      </c>
    </row>
    <row r="429" spans="1:7">
      <c r="A429" t="e">
        <v>#N/A</v>
      </c>
      <c r="B429" t="e">
        <v>#VALUE!</v>
      </c>
      <c r="C429" t="e">
        <v>#VALUE!</v>
      </c>
      <c r="D429" t="e">
        <v>#VALUE!</v>
      </c>
      <c r="E429" s="241" t="e">
        <v>#VALUE!</v>
      </c>
      <c r="F429" s="241" t="e">
        <v>#VALUE!</v>
      </c>
      <c r="G429" s="241" t="e">
        <v>#VALUE!</v>
      </c>
    </row>
    <row r="430" spans="1:7">
      <c r="A430" t="e">
        <v>#N/A</v>
      </c>
      <c r="B430" t="e">
        <v>#VALUE!</v>
      </c>
      <c r="C430" t="e">
        <v>#VALUE!</v>
      </c>
      <c r="D430" t="e">
        <v>#VALUE!</v>
      </c>
      <c r="E430" s="241" t="e">
        <v>#VALUE!</v>
      </c>
      <c r="F430" s="241" t="e">
        <v>#VALUE!</v>
      </c>
      <c r="G430" s="241" t="e">
        <v>#VALUE!</v>
      </c>
    </row>
    <row r="431" spans="1:7">
      <c r="A431" t="e">
        <v>#N/A</v>
      </c>
      <c r="B431" t="e">
        <v>#VALUE!</v>
      </c>
      <c r="C431" t="e">
        <v>#VALUE!</v>
      </c>
      <c r="D431" t="e">
        <v>#VALUE!</v>
      </c>
      <c r="E431" s="241" t="e">
        <v>#VALUE!</v>
      </c>
      <c r="F431" s="241" t="e">
        <v>#VALUE!</v>
      </c>
      <c r="G431" s="241" t="e">
        <v>#VALUE!</v>
      </c>
    </row>
    <row r="432" spans="1:7">
      <c r="A432" t="e">
        <v>#N/A</v>
      </c>
      <c r="B432" t="e">
        <v>#VALUE!</v>
      </c>
      <c r="C432" t="e">
        <v>#VALUE!</v>
      </c>
      <c r="D432" t="e">
        <v>#VALUE!</v>
      </c>
      <c r="E432" s="241" t="e">
        <v>#VALUE!</v>
      </c>
      <c r="F432" s="241" t="e">
        <v>#VALUE!</v>
      </c>
      <c r="G432" s="241" t="e">
        <v>#VALUE!</v>
      </c>
    </row>
    <row r="433" spans="1:7">
      <c r="A433" t="e">
        <v>#N/A</v>
      </c>
      <c r="B433" t="e">
        <v>#VALUE!</v>
      </c>
      <c r="C433" t="e">
        <v>#VALUE!</v>
      </c>
      <c r="D433" t="e">
        <v>#VALUE!</v>
      </c>
      <c r="E433" s="241" t="e">
        <v>#VALUE!</v>
      </c>
      <c r="F433" s="241" t="e">
        <v>#VALUE!</v>
      </c>
      <c r="G433" s="241" t="e">
        <v>#VALUE!</v>
      </c>
    </row>
    <row r="434" spans="1:7">
      <c r="A434" t="e">
        <v>#N/A</v>
      </c>
      <c r="B434" t="e">
        <v>#VALUE!</v>
      </c>
      <c r="C434" t="e">
        <v>#VALUE!</v>
      </c>
      <c r="D434" t="e">
        <v>#VALUE!</v>
      </c>
      <c r="E434" s="241" t="e">
        <v>#VALUE!</v>
      </c>
      <c r="F434" s="241" t="e">
        <v>#VALUE!</v>
      </c>
      <c r="G434" s="241" t="e">
        <v>#VALUE!</v>
      </c>
    </row>
    <row r="435" spans="1:7">
      <c r="A435" t="e">
        <v>#N/A</v>
      </c>
      <c r="B435" t="e">
        <v>#VALUE!</v>
      </c>
      <c r="C435" t="e">
        <v>#VALUE!</v>
      </c>
      <c r="D435" t="e">
        <v>#VALUE!</v>
      </c>
      <c r="E435" s="241" t="e">
        <v>#VALUE!</v>
      </c>
      <c r="F435" s="241" t="e">
        <v>#VALUE!</v>
      </c>
      <c r="G435" s="241" t="e">
        <v>#VALUE!</v>
      </c>
    </row>
    <row r="436" spans="1:7">
      <c r="A436" t="e">
        <v>#N/A</v>
      </c>
      <c r="B436" t="e">
        <v>#VALUE!</v>
      </c>
      <c r="C436" t="e">
        <v>#VALUE!</v>
      </c>
      <c r="D436" t="e">
        <v>#VALUE!</v>
      </c>
      <c r="E436" s="241" t="e">
        <v>#VALUE!</v>
      </c>
      <c r="F436" s="241" t="e">
        <v>#VALUE!</v>
      </c>
      <c r="G436" s="241" t="e">
        <v>#VALUE!</v>
      </c>
    </row>
    <row r="437" spans="1:7">
      <c r="A437" t="e">
        <v>#N/A</v>
      </c>
      <c r="B437" t="e">
        <v>#VALUE!</v>
      </c>
      <c r="C437" t="e">
        <v>#VALUE!</v>
      </c>
      <c r="D437" t="e">
        <v>#VALUE!</v>
      </c>
      <c r="E437" s="241" t="e">
        <v>#VALUE!</v>
      </c>
      <c r="F437" s="241" t="e">
        <v>#VALUE!</v>
      </c>
      <c r="G437" s="241" t="e">
        <v>#VALUE!</v>
      </c>
    </row>
    <row r="438" spans="1:7">
      <c r="A438" t="e">
        <v>#N/A</v>
      </c>
      <c r="B438" t="e">
        <v>#VALUE!</v>
      </c>
      <c r="C438" t="e">
        <v>#VALUE!</v>
      </c>
      <c r="D438" t="e">
        <v>#VALUE!</v>
      </c>
      <c r="E438" s="241" t="e">
        <v>#VALUE!</v>
      </c>
      <c r="F438" s="241" t="e">
        <v>#VALUE!</v>
      </c>
      <c r="G438" s="241" t="e">
        <v>#VALUE!</v>
      </c>
    </row>
    <row r="439" spans="1:7">
      <c r="A439" t="e">
        <v>#N/A</v>
      </c>
      <c r="B439" t="e">
        <v>#VALUE!</v>
      </c>
      <c r="C439" t="e">
        <v>#VALUE!</v>
      </c>
      <c r="D439" t="e">
        <v>#VALUE!</v>
      </c>
      <c r="E439" s="241" t="e">
        <v>#VALUE!</v>
      </c>
      <c r="F439" s="241" t="e">
        <v>#VALUE!</v>
      </c>
      <c r="G439" s="241" t="e">
        <v>#VALUE!</v>
      </c>
    </row>
    <row r="440" spans="1:7">
      <c r="A440" t="e">
        <v>#N/A</v>
      </c>
      <c r="B440" t="e">
        <v>#VALUE!</v>
      </c>
      <c r="C440" t="e">
        <v>#VALUE!</v>
      </c>
      <c r="D440" t="e">
        <v>#VALUE!</v>
      </c>
      <c r="E440" s="241" t="e">
        <v>#VALUE!</v>
      </c>
      <c r="F440" s="241" t="e">
        <v>#VALUE!</v>
      </c>
      <c r="G440" s="241" t="e">
        <v>#VALUE!</v>
      </c>
    </row>
    <row r="441" spans="1:7">
      <c r="A441" t="e">
        <v>#N/A</v>
      </c>
      <c r="B441" t="e">
        <v>#VALUE!</v>
      </c>
      <c r="C441" t="e">
        <v>#VALUE!</v>
      </c>
      <c r="D441" t="e">
        <v>#VALUE!</v>
      </c>
      <c r="E441" s="241" t="e">
        <v>#VALUE!</v>
      </c>
      <c r="F441" s="241" t="e">
        <v>#VALUE!</v>
      </c>
      <c r="G441" s="241" t="e">
        <v>#VALUE!</v>
      </c>
    </row>
    <row r="442" spans="1:7">
      <c r="A442" t="e">
        <v>#N/A</v>
      </c>
      <c r="B442" t="e">
        <v>#VALUE!</v>
      </c>
      <c r="C442" t="e">
        <v>#VALUE!</v>
      </c>
      <c r="D442" t="e">
        <v>#VALUE!</v>
      </c>
      <c r="E442" s="241" t="e">
        <v>#VALUE!</v>
      </c>
      <c r="F442" s="241" t="e">
        <v>#VALUE!</v>
      </c>
      <c r="G442" s="241" t="e">
        <v>#VALUE!</v>
      </c>
    </row>
    <row r="443" spans="1:7">
      <c r="A443" t="e">
        <v>#N/A</v>
      </c>
      <c r="B443" t="e">
        <v>#VALUE!</v>
      </c>
      <c r="C443" t="e">
        <v>#VALUE!</v>
      </c>
      <c r="D443" t="e">
        <v>#VALUE!</v>
      </c>
      <c r="E443" s="241" t="e">
        <v>#VALUE!</v>
      </c>
      <c r="F443" s="241" t="e">
        <v>#VALUE!</v>
      </c>
      <c r="G443" s="241" t="e">
        <v>#VALUE!</v>
      </c>
    </row>
    <row r="444" spans="1:7">
      <c r="A444" t="e">
        <v>#N/A</v>
      </c>
      <c r="B444" t="e">
        <v>#VALUE!</v>
      </c>
      <c r="C444" t="e">
        <v>#VALUE!</v>
      </c>
      <c r="D444" t="e">
        <v>#VALUE!</v>
      </c>
      <c r="E444" s="241" t="e">
        <v>#VALUE!</v>
      </c>
      <c r="F444" s="241" t="e">
        <v>#VALUE!</v>
      </c>
      <c r="G444" s="241" t="e">
        <v>#VALUE!</v>
      </c>
    </row>
    <row r="445" spans="1:7">
      <c r="A445" t="e">
        <v>#N/A</v>
      </c>
      <c r="B445" t="e">
        <v>#VALUE!</v>
      </c>
      <c r="C445" t="e">
        <v>#VALUE!</v>
      </c>
      <c r="D445" t="e">
        <v>#VALUE!</v>
      </c>
      <c r="E445" s="241" t="e">
        <v>#VALUE!</v>
      </c>
      <c r="F445" s="241" t="e">
        <v>#VALUE!</v>
      </c>
      <c r="G445" s="241" t="e">
        <v>#VALUE!</v>
      </c>
    </row>
    <row r="446" spans="1:7">
      <c r="A446" t="e">
        <v>#N/A</v>
      </c>
      <c r="B446" t="e">
        <v>#VALUE!</v>
      </c>
      <c r="C446" t="e">
        <v>#VALUE!</v>
      </c>
      <c r="D446" t="e">
        <v>#VALUE!</v>
      </c>
      <c r="E446" s="241" t="e">
        <v>#VALUE!</v>
      </c>
      <c r="F446" s="241" t="e">
        <v>#VALUE!</v>
      </c>
      <c r="G446" s="241" t="e">
        <v>#VALUE!</v>
      </c>
    </row>
    <row r="447" spans="1:7">
      <c r="A447" t="e">
        <v>#N/A</v>
      </c>
      <c r="B447" t="e">
        <v>#VALUE!</v>
      </c>
      <c r="C447" t="e">
        <v>#VALUE!</v>
      </c>
      <c r="D447" t="e">
        <v>#VALUE!</v>
      </c>
      <c r="E447" s="241" t="e">
        <v>#VALUE!</v>
      </c>
      <c r="F447" s="241" t="e">
        <v>#VALUE!</v>
      </c>
      <c r="G447" s="241" t="e">
        <v>#VALUE!</v>
      </c>
    </row>
    <row r="448" spans="1:7">
      <c r="A448" t="e">
        <v>#N/A</v>
      </c>
      <c r="B448" t="e">
        <v>#VALUE!</v>
      </c>
      <c r="C448" t="e">
        <v>#VALUE!</v>
      </c>
      <c r="D448" t="e">
        <v>#VALUE!</v>
      </c>
      <c r="E448" s="241" t="e">
        <v>#VALUE!</v>
      </c>
      <c r="F448" s="241" t="e">
        <v>#VALUE!</v>
      </c>
      <c r="G448" s="241" t="e">
        <v>#VALUE!</v>
      </c>
    </row>
    <row r="449" spans="1:7">
      <c r="A449" t="e">
        <v>#N/A</v>
      </c>
      <c r="B449" t="e">
        <v>#VALUE!</v>
      </c>
      <c r="C449" t="e">
        <v>#VALUE!</v>
      </c>
      <c r="D449" t="e">
        <v>#VALUE!</v>
      </c>
      <c r="E449" s="241" t="e">
        <v>#VALUE!</v>
      </c>
      <c r="F449" s="241" t="e">
        <v>#VALUE!</v>
      </c>
      <c r="G449" s="241" t="e">
        <v>#VALUE!</v>
      </c>
    </row>
    <row r="450" spans="1:7">
      <c r="A450" t="e">
        <v>#N/A</v>
      </c>
      <c r="B450" t="e">
        <v>#VALUE!</v>
      </c>
      <c r="C450" t="e">
        <v>#VALUE!</v>
      </c>
      <c r="D450" t="e">
        <v>#VALUE!</v>
      </c>
      <c r="E450" s="241" t="e">
        <v>#VALUE!</v>
      </c>
      <c r="F450" s="241" t="e">
        <v>#VALUE!</v>
      </c>
      <c r="G450" s="241" t="e">
        <v>#VALUE!</v>
      </c>
    </row>
    <row r="451" spans="1:7">
      <c r="A451" t="e">
        <v>#N/A</v>
      </c>
      <c r="B451" t="e">
        <v>#VALUE!</v>
      </c>
      <c r="C451" t="e">
        <v>#VALUE!</v>
      </c>
      <c r="D451" t="e">
        <v>#VALUE!</v>
      </c>
      <c r="E451" s="241" t="e">
        <v>#VALUE!</v>
      </c>
      <c r="F451" s="241" t="e">
        <v>#VALUE!</v>
      </c>
      <c r="G451" s="241" t="e">
        <v>#VALUE!</v>
      </c>
    </row>
    <row r="452" spans="1:7">
      <c r="A452" t="e">
        <v>#N/A</v>
      </c>
      <c r="B452" t="e">
        <v>#VALUE!</v>
      </c>
      <c r="C452" t="e">
        <v>#VALUE!</v>
      </c>
      <c r="D452" t="e">
        <v>#VALUE!</v>
      </c>
      <c r="E452" s="241" t="e">
        <v>#VALUE!</v>
      </c>
      <c r="F452" s="241" t="e">
        <v>#VALUE!</v>
      </c>
      <c r="G452" s="241" t="e">
        <v>#VALUE!</v>
      </c>
    </row>
    <row r="453" spans="1:7">
      <c r="A453" t="e">
        <v>#N/A</v>
      </c>
      <c r="B453" t="e">
        <v>#VALUE!</v>
      </c>
      <c r="C453" t="e">
        <v>#VALUE!</v>
      </c>
      <c r="D453" t="e">
        <v>#VALUE!</v>
      </c>
      <c r="E453" s="241" t="e">
        <v>#VALUE!</v>
      </c>
      <c r="F453" s="241" t="e">
        <v>#VALUE!</v>
      </c>
      <c r="G453" s="241" t="e">
        <v>#VALUE!</v>
      </c>
    </row>
    <row r="454" spans="1:7">
      <c r="A454" t="e">
        <v>#N/A</v>
      </c>
      <c r="B454" t="e">
        <v>#VALUE!</v>
      </c>
      <c r="C454" t="e">
        <v>#VALUE!</v>
      </c>
      <c r="D454" t="e">
        <v>#VALUE!</v>
      </c>
      <c r="E454" s="241" t="e">
        <v>#VALUE!</v>
      </c>
      <c r="F454" s="241" t="e">
        <v>#VALUE!</v>
      </c>
      <c r="G454" s="241" t="e">
        <v>#VALUE!</v>
      </c>
    </row>
    <row r="455" spans="1:7">
      <c r="A455" t="e">
        <v>#N/A</v>
      </c>
      <c r="B455" t="e">
        <v>#VALUE!</v>
      </c>
      <c r="C455" t="e">
        <v>#VALUE!</v>
      </c>
      <c r="D455" t="e">
        <v>#VALUE!</v>
      </c>
      <c r="E455" s="241" t="e">
        <v>#VALUE!</v>
      </c>
      <c r="F455" s="241" t="e">
        <v>#VALUE!</v>
      </c>
      <c r="G455" s="241" t="e">
        <v>#VALUE!</v>
      </c>
    </row>
    <row r="456" spans="1:7">
      <c r="A456" t="e">
        <v>#N/A</v>
      </c>
      <c r="B456" t="e">
        <v>#VALUE!</v>
      </c>
      <c r="C456" t="e">
        <v>#VALUE!</v>
      </c>
      <c r="D456" t="e">
        <v>#VALUE!</v>
      </c>
      <c r="E456" s="241" t="e">
        <v>#VALUE!</v>
      </c>
      <c r="F456" s="241" t="e">
        <v>#VALUE!</v>
      </c>
      <c r="G456" s="241" t="e">
        <v>#VALUE!</v>
      </c>
    </row>
    <row r="457" spans="1:7">
      <c r="A457" t="e">
        <v>#N/A</v>
      </c>
      <c r="B457" t="e">
        <v>#VALUE!</v>
      </c>
      <c r="C457" t="e">
        <v>#VALUE!</v>
      </c>
      <c r="D457" t="e">
        <v>#VALUE!</v>
      </c>
      <c r="E457" s="241" t="e">
        <v>#VALUE!</v>
      </c>
      <c r="F457" s="241" t="e">
        <v>#VALUE!</v>
      </c>
      <c r="G457" s="241" t="e">
        <v>#VALUE!</v>
      </c>
    </row>
    <row r="458" spans="1:7">
      <c r="A458" t="e">
        <v>#N/A</v>
      </c>
      <c r="B458" t="e">
        <v>#VALUE!</v>
      </c>
      <c r="C458" t="e">
        <v>#VALUE!</v>
      </c>
      <c r="D458" t="e">
        <v>#VALUE!</v>
      </c>
      <c r="E458" s="241" t="e">
        <v>#VALUE!</v>
      </c>
      <c r="F458" s="241" t="e">
        <v>#VALUE!</v>
      </c>
      <c r="G458" s="241" t="e">
        <v>#VALUE!</v>
      </c>
    </row>
    <row r="459" spans="1:7">
      <c r="A459" t="e">
        <v>#N/A</v>
      </c>
      <c r="B459" t="e">
        <v>#VALUE!</v>
      </c>
      <c r="C459" t="e">
        <v>#VALUE!</v>
      </c>
      <c r="D459" t="e">
        <v>#VALUE!</v>
      </c>
      <c r="E459" s="241" t="e">
        <v>#VALUE!</v>
      </c>
      <c r="F459" s="241" t="e">
        <v>#VALUE!</v>
      </c>
      <c r="G459" s="241" t="e">
        <v>#VALUE!</v>
      </c>
    </row>
    <row r="460" spans="1:7">
      <c r="A460" t="e">
        <v>#N/A</v>
      </c>
      <c r="B460" t="e">
        <v>#VALUE!</v>
      </c>
      <c r="C460" t="e">
        <v>#VALUE!</v>
      </c>
      <c r="D460" t="e">
        <v>#VALUE!</v>
      </c>
      <c r="E460" s="241" t="e">
        <v>#VALUE!</v>
      </c>
      <c r="F460" s="241" t="e">
        <v>#VALUE!</v>
      </c>
      <c r="G460" s="241" t="e">
        <v>#VALUE!</v>
      </c>
    </row>
    <row r="461" spans="1:7">
      <c r="A461" t="e">
        <v>#N/A</v>
      </c>
      <c r="B461" t="e">
        <v>#VALUE!</v>
      </c>
      <c r="C461" t="e">
        <v>#VALUE!</v>
      </c>
      <c r="D461" t="e">
        <v>#VALUE!</v>
      </c>
      <c r="E461" s="241" t="e">
        <v>#VALUE!</v>
      </c>
      <c r="F461" s="241" t="e">
        <v>#VALUE!</v>
      </c>
      <c r="G461" s="241" t="e">
        <v>#VALUE!</v>
      </c>
    </row>
    <row r="462" spans="1:7">
      <c r="A462" t="e">
        <v>#N/A</v>
      </c>
      <c r="B462" t="e">
        <v>#VALUE!</v>
      </c>
      <c r="C462" t="e">
        <v>#VALUE!</v>
      </c>
      <c r="D462" t="e">
        <v>#VALUE!</v>
      </c>
      <c r="E462" s="241" t="e">
        <v>#VALUE!</v>
      </c>
      <c r="F462" s="241" t="e">
        <v>#VALUE!</v>
      </c>
      <c r="G462" s="241" t="e">
        <v>#VALUE!</v>
      </c>
    </row>
    <row r="463" spans="1:7">
      <c r="A463" t="e">
        <v>#N/A</v>
      </c>
      <c r="B463" t="e">
        <v>#VALUE!</v>
      </c>
      <c r="C463" t="e">
        <v>#VALUE!</v>
      </c>
      <c r="D463" t="e">
        <v>#VALUE!</v>
      </c>
      <c r="E463" s="241" t="e">
        <v>#VALUE!</v>
      </c>
      <c r="F463" s="241" t="e">
        <v>#VALUE!</v>
      </c>
      <c r="G463" s="241" t="e">
        <v>#VALUE!</v>
      </c>
    </row>
    <row r="464" spans="1:7">
      <c r="A464" t="e">
        <v>#N/A</v>
      </c>
      <c r="B464" t="e">
        <v>#VALUE!</v>
      </c>
      <c r="C464" t="e">
        <v>#VALUE!</v>
      </c>
      <c r="D464" t="e">
        <v>#VALUE!</v>
      </c>
      <c r="E464" s="241" t="e">
        <v>#VALUE!</v>
      </c>
      <c r="F464" s="241" t="e">
        <v>#VALUE!</v>
      </c>
      <c r="G464" s="241" t="e">
        <v>#VALUE!</v>
      </c>
    </row>
    <row r="465" spans="1:7">
      <c r="A465" t="e">
        <v>#N/A</v>
      </c>
      <c r="B465" t="e">
        <v>#VALUE!</v>
      </c>
      <c r="C465" t="e">
        <v>#VALUE!</v>
      </c>
      <c r="D465" t="e">
        <v>#VALUE!</v>
      </c>
      <c r="E465" s="241" t="e">
        <v>#VALUE!</v>
      </c>
      <c r="F465" s="241" t="e">
        <v>#VALUE!</v>
      </c>
      <c r="G465" s="241" t="e">
        <v>#VALUE!</v>
      </c>
    </row>
    <row r="466" spans="1:7">
      <c r="A466" t="e">
        <v>#N/A</v>
      </c>
      <c r="B466" t="e">
        <v>#VALUE!</v>
      </c>
      <c r="C466" t="e">
        <v>#VALUE!</v>
      </c>
      <c r="D466" t="e">
        <v>#VALUE!</v>
      </c>
      <c r="E466" s="241" t="e">
        <v>#VALUE!</v>
      </c>
      <c r="F466" s="241" t="e">
        <v>#VALUE!</v>
      </c>
      <c r="G466" s="241" t="e">
        <v>#VALUE!</v>
      </c>
    </row>
    <row r="467" spans="1:7">
      <c r="A467" t="e">
        <v>#N/A</v>
      </c>
      <c r="B467" t="e">
        <v>#VALUE!</v>
      </c>
      <c r="C467" t="e">
        <v>#VALUE!</v>
      </c>
      <c r="D467" t="e">
        <v>#VALUE!</v>
      </c>
      <c r="E467" s="241" t="e">
        <v>#VALUE!</v>
      </c>
      <c r="F467" s="241" t="e">
        <v>#VALUE!</v>
      </c>
      <c r="G467" s="241" t="e">
        <v>#VALUE!</v>
      </c>
    </row>
    <row r="468" spans="1:7">
      <c r="A468" t="e">
        <v>#N/A</v>
      </c>
      <c r="B468" t="e">
        <v>#VALUE!</v>
      </c>
      <c r="C468" t="e">
        <v>#VALUE!</v>
      </c>
      <c r="D468" t="e">
        <v>#VALUE!</v>
      </c>
      <c r="E468" s="241" t="e">
        <v>#VALUE!</v>
      </c>
      <c r="F468" s="241" t="e">
        <v>#VALUE!</v>
      </c>
      <c r="G468" s="241" t="e">
        <v>#VALUE!</v>
      </c>
    </row>
    <row r="469" spans="1:7">
      <c r="A469" t="e">
        <v>#N/A</v>
      </c>
      <c r="B469" t="e">
        <v>#VALUE!</v>
      </c>
      <c r="C469" t="e">
        <v>#VALUE!</v>
      </c>
      <c r="D469" t="e">
        <v>#VALUE!</v>
      </c>
      <c r="E469" s="241" t="e">
        <v>#VALUE!</v>
      </c>
      <c r="F469" s="241" t="e">
        <v>#VALUE!</v>
      </c>
      <c r="G469" s="241" t="e">
        <v>#VALUE!</v>
      </c>
    </row>
    <row r="470" spans="1:7">
      <c r="A470" t="e">
        <v>#N/A</v>
      </c>
      <c r="B470" t="e">
        <v>#VALUE!</v>
      </c>
      <c r="C470" t="e">
        <v>#VALUE!</v>
      </c>
      <c r="D470" t="e">
        <v>#VALUE!</v>
      </c>
      <c r="E470" s="241" t="e">
        <v>#VALUE!</v>
      </c>
      <c r="F470" s="241" t="e">
        <v>#VALUE!</v>
      </c>
      <c r="G470" s="241" t="e">
        <v>#VALUE!</v>
      </c>
    </row>
    <row r="471" spans="1:7">
      <c r="A471" t="e">
        <v>#N/A</v>
      </c>
      <c r="B471" t="e">
        <v>#VALUE!</v>
      </c>
      <c r="C471" t="e">
        <v>#VALUE!</v>
      </c>
      <c r="D471" t="e">
        <v>#VALUE!</v>
      </c>
      <c r="E471" s="241" t="e">
        <v>#VALUE!</v>
      </c>
      <c r="F471" s="241" t="e">
        <v>#VALUE!</v>
      </c>
      <c r="G471" s="241" t="e">
        <v>#VALUE!</v>
      </c>
    </row>
    <row r="472" spans="1:7">
      <c r="A472" t="e">
        <v>#N/A</v>
      </c>
      <c r="B472" t="e">
        <v>#VALUE!</v>
      </c>
      <c r="C472" t="e">
        <v>#VALUE!</v>
      </c>
      <c r="D472" t="e">
        <v>#VALUE!</v>
      </c>
      <c r="E472" s="241" t="e">
        <v>#VALUE!</v>
      </c>
      <c r="F472" s="241" t="e">
        <v>#VALUE!</v>
      </c>
      <c r="G472" s="241" t="e">
        <v>#VALUE!</v>
      </c>
    </row>
    <row r="473" spans="1:7">
      <c r="A473" t="e">
        <v>#N/A</v>
      </c>
      <c r="B473" t="e">
        <v>#VALUE!</v>
      </c>
      <c r="C473" t="e">
        <v>#VALUE!</v>
      </c>
      <c r="D473" t="e">
        <v>#VALUE!</v>
      </c>
      <c r="E473" s="241" t="e">
        <v>#VALUE!</v>
      </c>
      <c r="F473" s="241" t="e">
        <v>#VALUE!</v>
      </c>
      <c r="G473" s="241" t="e">
        <v>#VALUE!</v>
      </c>
    </row>
    <row r="474" spans="1:7">
      <c r="A474" t="e">
        <v>#N/A</v>
      </c>
      <c r="B474" t="e">
        <v>#VALUE!</v>
      </c>
      <c r="C474" t="e">
        <v>#VALUE!</v>
      </c>
      <c r="D474" t="e">
        <v>#VALUE!</v>
      </c>
      <c r="E474" s="241" t="e">
        <v>#VALUE!</v>
      </c>
      <c r="F474" s="241" t="e">
        <v>#VALUE!</v>
      </c>
      <c r="G474" s="241" t="e">
        <v>#VALUE!</v>
      </c>
    </row>
    <row r="475" spans="1:7">
      <c r="A475" t="e">
        <v>#N/A</v>
      </c>
      <c r="B475" t="e">
        <v>#VALUE!</v>
      </c>
      <c r="C475" t="e">
        <v>#VALUE!</v>
      </c>
      <c r="D475" t="e">
        <v>#VALUE!</v>
      </c>
      <c r="E475" s="241" t="e">
        <v>#VALUE!</v>
      </c>
      <c r="F475" s="241" t="e">
        <v>#VALUE!</v>
      </c>
      <c r="G475" s="241" t="e">
        <v>#VALUE!</v>
      </c>
    </row>
    <row r="476" spans="1:7">
      <c r="A476" t="e">
        <v>#N/A</v>
      </c>
      <c r="B476" t="e">
        <v>#VALUE!</v>
      </c>
      <c r="C476" t="e">
        <v>#VALUE!</v>
      </c>
      <c r="D476" t="e">
        <v>#VALUE!</v>
      </c>
      <c r="E476" s="241" t="e">
        <v>#VALUE!</v>
      </c>
      <c r="F476" s="241" t="e">
        <v>#VALUE!</v>
      </c>
      <c r="G476" s="241" t="e">
        <v>#VALUE!</v>
      </c>
    </row>
    <row r="477" spans="1:7">
      <c r="A477" t="e">
        <v>#N/A</v>
      </c>
      <c r="B477" t="e">
        <v>#VALUE!</v>
      </c>
      <c r="C477" t="e">
        <v>#VALUE!</v>
      </c>
      <c r="D477" t="e">
        <v>#VALUE!</v>
      </c>
      <c r="E477" s="241" t="e">
        <v>#VALUE!</v>
      </c>
      <c r="F477" s="241" t="e">
        <v>#VALUE!</v>
      </c>
      <c r="G477" s="241" t="e">
        <v>#VALUE!</v>
      </c>
    </row>
    <row r="478" spans="1:7">
      <c r="A478" t="e">
        <v>#N/A</v>
      </c>
      <c r="B478" t="e">
        <v>#VALUE!</v>
      </c>
      <c r="C478" t="e">
        <v>#VALUE!</v>
      </c>
      <c r="D478" t="e">
        <v>#VALUE!</v>
      </c>
      <c r="E478" s="241" t="e">
        <v>#VALUE!</v>
      </c>
      <c r="F478" s="241" t="e">
        <v>#VALUE!</v>
      </c>
      <c r="G478" s="241" t="e">
        <v>#VALUE!</v>
      </c>
    </row>
    <row r="479" spans="1:7">
      <c r="A479" t="e">
        <v>#N/A</v>
      </c>
      <c r="B479" t="e">
        <v>#VALUE!</v>
      </c>
      <c r="C479" t="e">
        <v>#VALUE!</v>
      </c>
      <c r="D479" t="e">
        <v>#VALUE!</v>
      </c>
      <c r="E479" s="241" t="e">
        <v>#VALUE!</v>
      </c>
      <c r="F479" s="241" t="e">
        <v>#VALUE!</v>
      </c>
      <c r="G479" s="241" t="e">
        <v>#VALUE!</v>
      </c>
    </row>
    <row r="480" spans="1:7">
      <c r="A480" t="e">
        <v>#N/A</v>
      </c>
      <c r="B480" t="e">
        <v>#VALUE!</v>
      </c>
      <c r="C480" t="e">
        <v>#VALUE!</v>
      </c>
      <c r="D480" t="e">
        <v>#VALUE!</v>
      </c>
      <c r="E480" s="241" t="e">
        <v>#VALUE!</v>
      </c>
      <c r="F480" s="241" t="e">
        <v>#VALUE!</v>
      </c>
      <c r="G480" s="241" t="e">
        <v>#VALUE!</v>
      </c>
    </row>
    <row r="481" spans="1:7">
      <c r="A481" t="e">
        <v>#N/A</v>
      </c>
      <c r="B481" t="e">
        <v>#VALUE!</v>
      </c>
      <c r="C481" t="e">
        <v>#VALUE!</v>
      </c>
      <c r="D481" t="e">
        <v>#VALUE!</v>
      </c>
      <c r="E481" s="241" t="e">
        <v>#VALUE!</v>
      </c>
      <c r="F481" s="241" t="e">
        <v>#VALUE!</v>
      </c>
      <c r="G481" s="241" t="e">
        <v>#VALUE!</v>
      </c>
    </row>
    <row r="482" spans="1:7">
      <c r="A482" t="e">
        <v>#N/A</v>
      </c>
      <c r="B482" t="e">
        <v>#VALUE!</v>
      </c>
      <c r="C482" t="e">
        <v>#VALUE!</v>
      </c>
      <c r="D482" t="e">
        <v>#VALUE!</v>
      </c>
      <c r="E482" s="241" t="e">
        <v>#VALUE!</v>
      </c>
      <c r="F482" s="241" t="e">
        <v>#VALUE!</v>
      </c>
      <c r="G482" s="241" t="e">
        <v>#VALUE!</v>
      </c>
    </row>
    <row r="483" spans="1:7">
      <c r="A483" t="e">
        <v>#N/A</v>
      </c>
      <c r="B483" t="e">
        <v>#VALUE!</v>
      </c>
      <c r="C483" t="e">
        <v>#VALUE!</v>
      </c>
      <c r="D483" t="e">
        <v>#VALUE!</v>
      </c>
      <c r="E483" s="241" t="e">
        <v>#VALUE!</v>
      </c>
      <c r="F483" s="241" t="e">
        <v>#VALUE!</v>
      </c>
      <c r="G483" s="241" t="e">
        <v>#VALUE!</v>
      </c>
    </row>
    <row r="484" spans="1:7">
      <c r="A484" t="e">
        <v>#N/A</v>
      </c>
      <c r="B484" t="e">
        <v>#VALUE!</v>
      </c>
      <c r="C484" t="e">
        <v>#VALUE!</v>
      </c>
      <c r="D484" t="e">
        <v>#VALUE!</v>
      </c>
      <c r="E484" s="241" t="e">
        <v>#VALUE!</v>
      </c>
      <c r="F484" s="241" t="e">
        <v>#VALUE!</v>
      </c>
      <c r="G484" s="241" t="e">
        <v>#VALUE!</v>
      </c>
    </row>
    <row r="485" spans="1:7">
      <c r="A485" t="e">
        <v>#N/A</v>
      </c>
      <c r="B485" t="e">
        <v>#VALUE!</v>
      </c>
      <c r="C485" t="e">
        <v>#VALUE!</v>
      </c>
      <c r="D485" t="e">
        <v>#VALUE!</v>
      </c>
      <c r="E485" s="241" t="e">
        <v>#VALUE!</v>
      </c>
      <c r="F485" s="241" t="e">
        <v>#VALUE!</v>
      </c>
      <c r="G485" s="241" t="e">
        <v>#VALUE!</v>
      </c>
    </row>
    <row r="486" spans="1:7">
      <c r="A486" t="e">
        <v>#N/A</v>
      </c>
      <c r="B486" t="e">
        <v>#VALUE!</v>
      </c>
      <c r="C486" t="e">
        <v>#VALUE!</v>
      </c>
      <c r="D486" t="e">
        <v>#VALUE!</v>
      </c>
      <c r="E486" s="241" t="e">
        <v>#VALUE!</v>
      </c>
      <c r="F486" s="241" t="e">
        <v>#VALUE!</v>
      </c>
      <c r="G486" s="241" t="e">
        <v>#VALUE!</v>
      </c>
    </row>
    <row r="487" spans="1:7">
      <c r="A487" t="e">
        <v>#N/A</v>
      </c>
      <c r="B487" t="e">
        <v>#VALUE!</v>
      </c>
      <c r="C487" t="e">
        <v>#VALUE!</v>
      </c>
      <c r="D487" t="e">
        <v>#VALUE!</v>
      </c>
      <c r="E487" s="241" t="e">
        <v>#VALUE!</v>
      </c>
      <c r="F487" s="241" t="e">
        <v>#VALUE!</v>
      </c>
      <c r="G487" s="241" t="e">
        <v>#VALUE!</v>
      </c>
    </row>
    <row r="488" spans="1:7">
      <c r="A488" t="e">
        <v>#N/A</v>
      </c>
      <c r="B488" t="e">
        <v>#VALUE!</v>
      </c>
      <c r="C488" t="e">
        <v>#VALUE!</v>
      </c>
      <c r="D488" t="e">
        <v>#VALUE!</v>
      </c>
      <c r="E488" s="241" t="e">
        <v>#VALUE!</v>
      </c>
      <c r="F488" s="241" t="e">
        <v>#VALUE!</v>
      </c>
      <c r="G488" s="241" t="e">
        <v>#VALUE!</v>
      </c>
    </row>
    <row r="489" spans="1:7">
      <c r="A489" t="e">
        <v>#N/A</v>
      </c>
      <c r="B489" t="e">
        <v>#VALUE!</v>
      </c>
      <c r="C489" t="e">
        <v>#VALUE!</v>
      </c>
      <c r="D489" t="e">
        <v>#VALUE!</v>
      </c>
      <c r="E489" s="241" t="e">
        <v>#VALUE!</v>
      </c>
      <c r="F489" s="241" t="e">
        <v>#VALUE!</v>
      </c>
      <c r="G489" s="241" t="e">
        <v>#VALUE!</v>
      </c>
    </row>
    <row r="490" spans="1:7">
      <c r="A490" t="e">
        <v>#N/A</v>
      </c>
      <c r="B490" t="e">
        <v>#VALUE!</v>
      </c>
      <c r="C490" t="e">
        <v>#VALUE!</v>
      </c>
      <c r="D490" t="e">
        <v>#VALUE!</v>
      </c>
      <c r="E490" s="241" t="e">
        <v>#VALUE!</v>
      </c>
      <c r="F490" s="241" t="e">
        <v>#VALUE!</v>
      </c>
      <c r="G490" s="241" t="e">
        <v>#VALUE!</v>
      </c>
    </row>
    <row r="491" spans="1:7">
      <c r="A491" t="e">
        <v>#N/A</v>
      </c>
      <c r="B491" t="e">
        <v>#VALUE!</v>
      </c>
      <c r="C491" t="e">
        <v>#VALUE!</v>
      </c>
      <c r="D491" t="e">
        <v>#VALUE!</v>
      </c>
      <c r="E491" s="241" t="e">
        <v>#VALUE!</v>
      </c>
      <c r="F491" s="241" t="e">
        <v>#VALUE!</v>
      </c>
      <c r="G491" s="241" t="e">
        <v>#VALUE!</v>
      </c>
    </row>
    <row r="492" spans="1:7">
      <c r="A492" t="e">
        <v>#N/A</v>
      </c>
      <c r="B492" t="e">
        <v>#VALUE!</v>
      </c>
      <c r="C492" t="e">
        <v>#VALUE!</v>
      </c>
      <c r="D492" t="e">
        <v>#VALUE!</v>
      </c>
      <c r="E492" s="241" t="e">
        <v>#VALUE!</v>
      </c>
      <c r="F492" s="241" t="e">
        <v>#VALUE!</v>
      </c>
      <c r="G492" s="241" t="e">
        <v>#VALUE!</v>
      </c>
    </row>
    <row r="493" spans="1:7">
      <c r="A493" t="e">
        <v>#N/A</v>
      </c>
      <c r="B493" t="e">
        <v>#VALUE!</v>
      </c>
      <c r="C493" t="e">
        <v>#VALUE!</v>
      </c>
      <c r="D493" t="e">
        <v>#VALUE!</v>
      </c>
      <c r="E493" s="241" t="e">
        <v>#VALUE!</v>
      </c>
      <c r="F493" s="241" t="e">
        <v>#VALUE!</v>
      </c>
      <c r="G493" s="241" t="e">
        <v>#VALUE!</v>
      </c>
    </row>
    <row r="494" spans="1:7">
      <c r="A494" t="e">
        <v>#N/A</v>
      </c>
      <c r="B494" t="e">
        <v>#VALUE!</v>
      </c>
      <c r="C494" t="e">
        <v>#VALUE!</v>
      </c>
      <c r="D494" t="e">
        <v>#VALUE!</v>
      </c>
      <c r="E494" s="241" t="e">
        <v>#VALUE!</v>
      </c>
      <c r="F494" s="241" t="e">
        <v>#VALUE!</v>
      </c>
      <c r="G494" s="241" t="e">
        <v>#VALUE!</v>
      </c>
    </row>
    <row r="495" spans="1:7">
      <c r="A495" t="e">
        <v>#N/A</v>
      </c>
      <c r="B495" t="e">
        <v>#VALUE!</v>
      </c>
      <c r="C495" t="e">
        <v>#VALUE!</v>
      </c>
      <c r="D495" t="e">
        <v>#VALUE!</v>
      </c>
      <c r="E495" s="241" t="e">
        <v>#VALUE!</v>
      </c>
      <c r="F495" s="241" t="e">
        <v>#VALUE!</v>
      </c>
      <c r="G495" s="241" t="e">
        <v>#VALUE!</v>
      </c>
    </row>
    <row r="496" spans="1:7">
      <c r="A496" t="e">
        <v>#N/A</v>
      </c>
      <c r="B496" t="e">
        <v>#VALUE!</v>
      </c>
      <c r="C496" t="e">
        <v>#VALUE!</v>
      </c>
      <c r="D496" t="e">
        <v>#VALUE!</v>
      </c>
      <c r="E496" s="241" t="e">
        <v>#VALUE!</v>
      </c>
      <c r="F496" s="241" t="e">
        <v>#VALUE!</v>
      </c>
      <c r="G496" s="241" t="e">
        <v>#VALUE!</v>
      </c>
    </row>
    <row r="497" spans="1:7">
      <c r="A497" t="e">
        <v>#N/A</v>
      </c>
      <c r="B497" t="e">
        <v>#VALUE!</v>
      </c>
      <c r="C497" t="e">
        <v>#VALUE!</v>
      </c>
      <c r="D497" t="e">
        <v>#VALUE!</v>
      </c>
      <c r="E497" s="241" t="e">
        <v>#VALUE!</v>
      </c>
      <c r="F497" s="241" t="e">
        <v>#VALUE!</v>
      </c>
      <c r="G497" s="241" t="e">
        <v>#VALUE!</v>
      </c>
    </row>
    <row r="498" spans="1:7">
      <c r="A498" t="e">
        <v>#N/A</v>
      </c>
      <c r="B498" t="e">
        <v>#VALUE!</v>
      </c>
      <c r="C498" t="e">
        <v>#VALUE!</v>
      </c>
      <c r="D498" t="e">
        <v>#VALUE!</v>
      </c>
      <c r="E498" s="241" t="e">
        <v>#VALUE!</v>
      </c>
      <c r="F498" s="241" t="e">
        <v>#VALUE!</v>
      </c>
      <c r="G498" s="241" t="e">
        <v>#VALUE!</v>
      </c>
    </row>
    <row r="499" spans="1:7">
      <c r="A499" t="e">
        <v>#N/A</v>
      </c>
      <c r="B499" t="e">
        <v>#VALUE!</v>
      </c>
      <c r="C499" t="e">
        <v>#VALUE!</v>
      </c>
      <c r="D499" t="e">
        <v>#VALUE!</v>
      </c>
      <c r="E499" s="241" t="e">
        <v>#VALUE!</v>
      </c>
      <c r="F499" s="241" t="e">
        <v>#VALUE!</v>
      </c>
      <c r="G499" s="241" t="e">
        <v>#VALUE!</v>
      </c>
    </row>
    <row r="500" spans="1:7">
      <c r="A500" t="e">
        <v>#N/A</v>
      </c>
      <c r="B500" t="e">
        <v>#VALUE!</v>
      </c>
      <c r="C500" t="e">
        <v>#VALUE!</v>
      </c>
      <c r="D500" t="e">
        <v>#VALUE!</v>
      </c>
      <c r="E500" s="241" t="e">
        <v>#VALUE!</v>
      </c>
      <c r="F500" s="241" t="e">
        <v>#VALUE!</v>
      </c>
      <c r="G500" s="241" t="e">
        <v>#VALUE!</v>
      </c>
    </row>
    <row r="501" spans="1:7">
      <c r="A501" t="e">
        <v>#N/A</v>
      </c>
      <c r="B501" t="e">
        <v>#VALUE!</v>
      </c>
      <c r="C501" t="e">
        <v>#VALUE!</v>
      </c>
      <c r="D501" t="e">
        <v>#VALUE!</v>
      </c>
      <c r="E501" s="241" t="e">
        <v>#VALUE!</v>
      </c>
      <c r="F501" s="241" t="e">
        <v>#VALUE!</v>
      </c>
      <c r="G501" s="241" t="e">
        <v>#VALUE!</v>
      </c>
    </row>
    <row r="502" spans="1:7">
      <c r="A502" t="e">
        <v>#N/A</v>
      </c>
      <c r="B502" t="e">
        <v>#VALUE!</v>
      </c>
      <c r="C502" t="e">
        <v>#VALUE!</v>
      </c>
      <c r="D502" t="e">
        <v>#VALUE!</v>
      </c>
      <c r="E502" s="241" t="e">
        <v>#VALUE!</v>
      </c>
      <c r="F502" s="241" t="e">
        <v>#VALUE!</v>
      </c>
      <c r="G502" s="241" t="e">
        <v>#VALUE!</v>
      </c>
    </row>
    <row r="503" spans="1:7">
      <c r="A503" t="e">
        <v>#N/A</v>
      </c>
      <c r="B503" t="e">
        <v>#VALUE!</v>
      </c>
      <c r="C503" t="e">
        <v>#VALUE!</v>
      </c>
      <c r="D503" t="e">
        <v>#VALUE!</v>
      </c>
      <c r="E503" s="241" t="e">
        <v>#VALUE!</v>
      </c>
      <c r="F503" s="241" t="e">
        <v>#VALUE!</v>
      </c>
      <c r="G503" s="241" t="e">
        <v>#VALUE!</v>
      </c>
    </row>
    <row r="504" spans="1:7">
      <c r="A504" t="e">
        <v>#N/A</v>
      </c>
      <c r="B504" t="e">
        <v>#VALUE!</v>
      </c>
      <c r="C504" t="e">
        <v>#VALUE!</v>
      </c>
      <c r="D504" t="e">
        <v>#VALUE!</v>
      </c>
      <c r="E504" s="241" t="e">
        <v>#VALUE!</v>
      </c>
      <c r="F504" s="241" t="e">
        <v>#VALUE!</v>
      </c>
      <c r="G504" s="241" t="e">
        <v>#VALUE!</v>
      </c>
    </row>
    <row r="505" spans="1:7">
      <c r="A505" t="e">
        <v>#N/A</v>
      </c>
      <c r="B505" t="e">
        <v>#VALUE!</v>
      </c>
      <c r="C505" t="e">
        <v>#VALUE!</v>
      </c>
      <c r="D505" t="e">
        <v>#VALUE!</v>
      </c>
      <c r="E505" s="241" t="e">
        <v>#VALUE!</v>
      </c>
      <c r="F505" s="241" t="e">
        <v>#VALUE!</v>
      </c>
      <c r="G505" s="241" t="e">
        <v>#VALUE!</v>
      </c>
    </row>
    <row r="506" spans="1:7">
      <c r="A506" t="e">
        <v>#N/A</v>
      </c>
      <c r="B506" t="e">
        <v>#VALUE!</v>
      </c>
      <c r="C506" t="e">
        <v>#VALUE!</v>
      </c>
      <c r="D506" t="e">
        <v>#VALUE!</v>
      </c>
      <c r="E506" s="241" t="e">
        <v>#VALUE!</v>
      </c>
      <c r="F506" s="241" t="e">
        <v>#VALUE!</v>
      </c>
      <c r="G506" s="241" t="e">
        <v>#VALUE!</v>
      </c>
    </row>
    <row r="507" spans="1:7">
      <c r="A507" t="e">
        <v>#N/A</v>
      </c>
      <c r="B507" t="e">
        <v>#VALUE!</v>
      </c>
      <c r="C507" t="e">
        <v>#VALUE!</v>
      </c>
      <c r="D507" t="e">
        <v>#VALUE!</v>
      </c>
      <c r="E507" s="241" t="e">
        <v>#VALUE!</v>
      </c>
      <c r="F507" s="241" t="e">
        <v>#VALUE!</v>
      </c>
      <c r="G507" s="241" t="e">
        <v>#VALUE!</v>
      </c>
    </row>
    <row r="508" spans="1:7">
      <c r="A508" t="e">
        <v>#N/A</v>
      </c>
      <c r="B508" t="e">
        <v>#VALUE!</v>
      </c>
      <c r="C508" t="e">
        <v>#VALUE!</v>
      </c>
      <c r="D508" t="e">
        <v>#VALUE!</v>
      </c>
      <c r="E508" s="241" t="e">
        <v>#VALUE!</v>
      </c>
      <c r="F508" s="241" t="e">
        <v>#VALUE!</v>
      </c>
      <c r="G508" s="241" t="e">
        <v>#VALUE!</v>
      </c>
    </row>
    <row r="509" spans="1:7">
      <c r="A509" t="e">
        <v>#N/A</v>
      </c>
      <c r="B509" t="e">
        <v>#VALUE!</v>
      </c>
      <c r="C509" t="e">
        <v>#VALUE!</v>
      </c>
      <c r="D509" t="e">
        <v>#VALUE!</v>
      </c>
      <c r="E509" s="241" t="e">
        <v>#VALUE!</v>
      </c>
      <c r="F509" s="241" t="e">
        <v>#VALUE!</v>
      </c>
      <c r="G509" s="241" t="e">
        <v>#VALUE!</v>
      </c>
    </row>
    <row r="510" spans="1:7">
      <c r="A510" t="e">
        <v>#N/A</v>
      </c>
      <c r="B510" t="e">
        <v>#VALUE!</v>
      </c>
      <c r="C510" t="e">
        <v>#VALUE!</v>
      </c>
      <c r="D510" t="e">
        <v>#VALUE!</v>
      </c>
      <c r="E510" s="241" t="e">
        <v>#VALUE!</v>
      </c>
      <c r="F510" s="241" t="e">
        <v>#VALUE!</v>
      </c>
      <c r="G510" s="241" t="e">
        <v>#VALUE!</v>
      </c>
    </row>
    <row r="511" spans="1:7">
      <c r="A511" t="e">
        <v>#N/A</v>
      </c>
      <c r="B511" t="e">
        <v>#VALUE!</v>
      </c>
      <c r="C511" t="e">
        <v>#VALUE!</v>
      </c>
      <c r="D511" t="e">
        <v>#VALUE!</v>
      </c>
      <c r="E511" s="241" t="e">
        <v>#VALUE!</v>
      </c>
      <c r="F511" s="241" t="e">
        <v>#VALUE!</v>
      </c>
      <c r="G511" s="241" t="e">
        <v>#VALUE!</v>
      </c>
    </row>
    <row r="512" spans="1:7">
      <c r="A512" t="e">
        <v>#N/A</v>
      </c>
      <c r="B512" t="e">
        <v>#VALUE!</v>
      </c>
      <c r="C512" t="e">
        <v>#VALUE!</v>
      </c>
      <c r="D512" t="e">
        <v>#VALUE!</v>
      </c>
      <c r="E512" s="241" t="e">
        <v>#VALUE!</v>
      </c>
      <c r="F512" s="241" t="e">
        <v>#VALUE!</v>
      </c>
      <c r="G512" s="241" t="e">
        <v>#VALUE!</v>
      </c>
    </row>
    <row r="513" spans="1:7">
      <c r="A513" t="e">
        <v>#N/A</v>
      </c>
      <c r="B513" t="e">
        <v>#VALUE!</v>
      </c>
      <c r="C513" t="e">
        <v>#VALUE!</v>
      </c>
      <c r="D513" t="e">
        <v>#VALUE!</v>
      </c>
      <c r="E513" s="241" t="e">
        <v>#VALUE!</v>
      </c>
      <c r="F513" s="241" t="e">
        <v>#VALUE!</v>
      </c>
      <c r="G513" s="241" t="e">
        <v>#VALUE!</v>
      </c>
    </row>
    <row r="514" spans="1:7">
      <c r="A514" t="e">
        <v>#N/A</v>
      </c>
      <c r="B514" t="e">
        <v>#VALUE!</v>
      </c>
      <c r="C514" t="e">
        <v>#VALUE!</v>
      </c>
      <c r="D514" t="e">
        <v>#VALUE!</v>
      </c>
      <c r="E514" s="241" t="e">
        <v>#VALUE!</v>
      </c>
      <c r="F514" s="241" t="e">
        <v>#VALUE!</v>
      </c>
      <c r="G514" s="241" t="e">
        <v>#VALUE!</v>
      </c>
    </row>
    <row r="515" spans="1:7">
      <c r="A515" t="e">
        <v>#N/A</v>
      </c>
      <c r="B515" t="e">
        <v>#VALUE!</v>
      </c>
      <c r="C515" t="e">
        <v>#VALUE!</v>
      </c>
      <c r="D515" t="e">
        <v>#VALUE!</v>
      </c>
      <c r="E515" s="241" t="e">
        <v>#VALUE!</v>
      </c>
      <c r="F515" s="241" t="e">
        <v>#VALUE!</v>
      </c>
      <c r="G515" s="241" t="e">
        <v>#VALUE!</v>
      </c>
    </row>
    <row r="516" spans="1:7">
      <c r="A516" t="e">
        <v>#N/A</v>
      </c>
      <c r="B516" t="e">
        <v>#VALUE!</v>
      </c>
      <c r="C516" t="e">
        <v>#VALUE!</v>
      </c>
      <c r="D516" t="e">
        <v>#VALUE!</v>
      </c>
      <c r="E516" s="241" t="e">
        <v>#VALUE!</v>
      </c>
      <c r="F516" s="241" t="e">
        <v>#VALUE!</v>
      </c>
      <c r="G516" s="241" t="e">
        <v>#VALUE!</v>
      </c>
    </row>
    <row r="517" spans="1:7">
      <c r="A517" t="e">
        <v>#N/A</v>
      </c>
      <c r="B517" t="e">
        <v>#VALUE!</v>
      </c>
      <c r="C517" t="e">
        <v>#VALUE!</v>
      </c>
      <c r="D517" t="e">
        <v>#VALUE!</v>
      </c>
      <c r="E517" s="241" t="e">
        <v>#VALUE!</v>
      </c>
      <c r="F517" s="241" t="e">
        <v>#VALUE!</v>
      </c>
      <c r="G517" s="241" t="e">
        <v>#VALUE!</v>
      </c>
    </row>
    <row r="518" spans="1:7">
      <c r="A518" t="e">
        <v>#N/A</v>
      </c>
      <c r="B518" t="e">
        <v>#VALUE!</v>
      </c>
      <c r="C518" t="e">
        <v>#VALUE!</v>
      </c>
      <c r="D518" t="e">
        <v>#VALUE!</v>
      </c>
      <c r="E518" s="241" t="e">
        <v>#VALUE!</v>
      </c>
      <c r="F518" s="241" t="e">
        <v>#VALUE!</v>
      </c>
      <c r="G518" s="241" t="e">
        <v>#VALUE!</v>
      </c>
    </row>
    <row r="519" spans="1:7">
      <c r="A519" t="e">
        <v>#N/A</v>
      </c>
      <c r="B519" t="e">
        <v>#VALUE!</v>
      </c>
      <c r="C519" t="e">
        <v>#VALUE!</v>
      </c>
      <c r="D519" t="e">
        <v>#VALUE!</v>
      </c>
      <c r="E519" s="241" t="e">
        <v>#VALUE!</v>
      </c>
      <c r="F519" s="241" t="e">
        <v>#VALUE!</v>
      </c>
      <c r="G519" s="241" t="e">
        <v>#VALUE!</v>
      </c>
    </row>
    <row r="520" spans="1:7">
      <c r="A520" t="e">
        <v>#N/A</v>
      </c>
      <c r="B520" t="e">
        <v>#VALUE!</v>
      </c>
      <c r="C520" t="e">
        <v>#VALUE!</v>
      </c>
      <c r="D520" t="e">
        <v>#VALUE!</v>
      </c>
      <c r="E520" s="241" t="e">
        <v>#VALUE!</v>
      </c>
      <c r="F520" s="241" t="e">
        <v>#VALUE!</v>
      </c>
      <c r="G520" s="241" t="e">
        <v>#VALUE!</v>
      </c>
    </row>
    <row r="521" spans="1:7">
      <c r="A521" t="e">
        <v>#N/A</v>
      </c>
      <c r="B521" t="e">
        <v>#VALUE!</v>
      </c>
      <c r="C521" t="e">
        <v>#VALUE!</v>
      </c>
      <c r="D521" t="e">
        <v>#VALUE!</v>
      </c>
      <c r="E521" s="241" t="e">
        <v>#VALUE!</v>
      </c>
      <c r="F521" s="241" t="e">
        <v>#VALUE!</v>
      </c>
      <c r="G521" s="241" t="e">
        <v>#VALUE!</v>
      </c>
    </row>
    <row r="522" spans="1:7">
      <c r="A522" t="e">
        <v>#N/A</v>
      </c>
      <c r="B522" t="e">
        <v>#VALUE!</v>
      </c>
      <c r="C522" t="e">
        <v>#VALUE!</v>
      </c>
      <c r="D522" t="e">
        <v>#VALUE!</v>
      </c>
      <c r="E522" s="241" t="e">
        <v>#VALUE!</v>
      </c>
      <c r="F522" s="241" t="e">
        <v>#VALUE!</v>
      </c>
      <c r="G522" s="241" t="e">
        <v>#VALUE!</v>
      </c>
    </row>
    <row r="523" spans="1:7">
      <c r="A523" t="e">
        <v>#N/A</v>
      </c>
      <c r="B523" t="e">
        <v>#VALUE!</v>
      </c>
      <c r="C523" t="e">
        <v>#VALUE!</v>
      </c>
      <c r="D523" t="e">
        <v>#VALUE!</v>
      </c>
      <c r="E523" s="241" t="e">
        <v>#VALUE!</v>
      </c>
      <c r="F523" s="241" t="e">
        <v>#VALUE!</v>
      </c>
      <c r="G523" s="241" t="e">
        <v>#VALUE!</v>
      </c>
    </row>
    <row r="524" spans="1:7">
      <c r="A524" t="e">
        <v>#N/A</v>
      </c>
      <c r="B524" t="e">
        <v>#VALUE!</v>
      </c>
      <c r="C524" t="e">
        <v>#VALUE!</v>
      </c>
      <c r="D524" t="e">
        <v>#VALUE!</v>
      </c>
      <c r="E524" s="241" t="e">
        <v>#VALUE!</v>
      </c>
      <c r="F524" s="241" t="e">
        <v>#VALUE!</v>
      </c>
      <c r="G524" s="241" t="e">
        <v>#VALUE!</v>
      </c>
    </row>
    <row r="525" spans="1:7">
      <c r="A525" t="e">
        <v>#N/A</v>
      </c>
      <c r="B525" t="e">
        <v>#VALUE!</v>
      </c>
      <c r="C525" t="e">
        <v>#VALUE!</v>
      </c>
      <c r="D525" t="e">
        <v>#VALUE!</v>
      </c>
      <c r="E525" s="241" t="e">
        <v>#VALUE!</v>
      </c>
      <c r="F525" s="241" t="e">
        <v>#VALUE!</v>
      </c>
      <c r="G525" s="241" t="e">
        <v>#VALUE!</v>
      </c>
    </row>
    <row r="526" spans="1:7">
      <c r="A526" t="e">
        <v>#N/A</v>
      </c>
      <c r="B526" t="e">
        <v>#VALUE!</v>
      </c>
      <c r="C526" t="e">
        <v>#VALUE!</v>
      </c>
      <c r="D526" t="e">
        <v>#VALUE!</v>
      </c>
      <c r="E526" s="241" t="e">
        <v>#VALUE!</v>
      </c>
      <c r="F526" s="241" t="e">
        <v>#VALUE!</v>
      </c>
      <c r="G526" s="241" t="e">
        <v>#VALUE!</v>
      </c>
    </row>
    <row r="527" spans="1:7">
      <c r="A527" t="e">
        <v>#N/A</v>
      </c>
      <c r="B527" t="e">
        <v>#VALUE!</v>
      </c>
      <c r="C527" t="e">
        <v>#VALUE!</v>
      </c>
      <c r="D527" t="e">
        <v>#VALUE!</v>
      </c>
      <c r="E527" s="241" t="e">
        <v>#VALUE!</v>
      </c>
      <c r="F527" s="241" t="e">
        <v>#VALUE!</v>
      </c>
      <c r="G527" s="241" t="e">
        <v>#VALUE!</v>
      </c>
    </row>
    <row r="528" spans="1:7">
      <c r="A528" t="e">
        <v>#N/A</v>
      </c>
      <c r="B528" t="e">
        <v>#VALUE!</v>
      </c>
      <c r="C528" t="e">
        <v>#VALUE!</v>
      </c>
      <c r="D528" t="e">
        <v>#VALUE!</v>
      </c>
      <c r="E528" s="241" t="e">
        <v>#VALUE!</v>
      </c>
      <c r="F528" s="241" t="e">
        <v>#VALUE!</v>
      </c>
      <c r="G528" s="241" t="e">
        <v>#VALUE!</v>
      </c>
    </row>
    <row r="529" spans="1:7">
      <c r="A529" t="e">
        <v>#N/A</v>
      </c>
      <c r="B529" t="e">
        <v>#VALUE!</v>
      </c>
      <c r="C529" t="e">
        <v>#VALUE!</v>
      </c>
      <c r="D529" t="e">
        <v>#VALUE!</v>
      </c>
      <c r="E529" s="241" t="e">
        <v>#VALUE!</v>
      </c>
      <c r="F529" s="241" t="e">
        <v>#VALUE!</v>
      </c>
      <c r="G529" s="241" t="e">
        <v>#VALUE!</v>
      </c>
    </row>
    <row r="530" spans="1:7">
      <c r="A530" t="e">
        <v>#N/A</v>
      </c>
      <c r="B530" t="e">
        <v>#VALUE!</v>
      </c>
      <c r="C530" t="e">
        <v>#VALUE!</v>
      </c>
      <c r="D530" t="e">
        <v>#VALUE!</v>
      </c>
      <c r="E530" s="241" t="e">
        <v>#VALUE!</v>
      </c>
      <c r="F530" s="241" t="e">
        <v>#VALUE!</v>
      </c>
      <c r="G530" s="241" t="e">
        <v>#VALUE!</v>
      </c>
    </row>
    <row r="531" spans="1:7">
      <c r="A531" t="e">
        <v>#N/A</v>
      </c>
      <c r="B531" t="e">
        <v>#VALUE!</v>
      </c>
      <c r="C531" t="e">
        <v>#VALUE!</v>
      </c>
      <c r="D531" t="e">
        <v>#VALUE!</v>
      </c>
      <c r="E531" s="241" t="e">
        <v>#VALUE!</v>
      </c>
      <c r="F531" s="241" t="e">
        <v>#VALUE!</v>
      </c>
      <c r="G531" s="241" t="e">
        <v>#VALUE!</v>
      </c>
    </row>
    <row r="532" spans="1:7">
      <c r="A532" t="e">
        <v>#N/A</v>
      </c>
      <c r="B532" t="e">
        <v>#VALUE!</v>
      </c>
      <c r="C532" t="e">
        <v>#VALUE!</v>
      </c>
      <c r="D532" t="e">
        <v>#VALUE!</v>
      </c>
      <c r="E532" s="241" t="e">
        <v>#VALUE!</v>
      </c>
      <c r="F532" s="241" t="e">
        <v>#VALUE!</v>
      </c>
      <c r="G532" s="241" t="e">
        <v>#VALUE!</v>
      </c>
    </row>
    <row r="533" spans="1:7">
      <c r="A533" t="e">
        <v>#N/A</v>
      </c>
      <c r="B533" t="e">
        <v>#VALUE!</v>
      </c>
      <c r="C533" t="e">
        <v>#VALUE!</v>
      </c>
      <c r="D533" t="e">
        <v>#VALUE!</v>
      </c>
      <c r="E533" s="241" t="e">
        <v>#VALUE!</v>
      </c>
      <c r="F533" s="241" t="e">
        <v>#VALUE!</v>
      </c>
      <c r="G533" s="241" t="e">
        <v>#VALUE!</v>
      </c>
    </row>
    <row r="534" spans="1:7">
      <c r="A534" t="e">
        <v>#N/A</v>
      </c>
      <c r="B534" t="e">
        <v>#VALUE!</v>
      </c>
      <c r="C534" t="e">
        <v>#VALUE!</v>
      </c>
      <c r="D534" t="e">
        <v>#VALUE!</v>
      </c>
      <c r="E534" s="241" t="e">
        <v>#VALUE!</v>
      </c>
      <c r="F534" s="241" t="e">
        <v>#VALUE!</v>
      </c>
      <c r="G534" s="241" t="e">
        <v>#VALUE!</v>
      </c>
    </row>
    <row r="535" spans="1:7">
      <c r="A535" t="e">
        <v>#N/A</v>
      </c>
      <c r="B535" t="e">
        <v>#VALUE!</v>
      </c>
      <c r="C535" t="e">
        <v>#VALUE!</v>
      </c>
      <c r="D535" t="e">
        <v>#VALUE!</v>
      </c>
      <c r="E535" s="241" t="e">
        <v>#VALUE!</v>
      </c>
      <c r="F535" s="241" t="e">
        <v>#VALUE!</v>
      </c>
      <c r="G535" s="241" t="e">
        <v>#VALUE!</v>
      </c>
    </row>
    <row r="536" spans="1:7">
      <c r="A536" t="e">
        <v>#N/A</v>
      </c>
      <c r="B536" t="e">
        <v>#VALUE!</v>
      </c>
      <c r="C536" t="e">
        <v>#VALUE!</v>
      </c>
      <c r="D536" t="e">
        <v>#VALUE!</v>
      </c>
      <c r="E536" s="241" t="e">
        <v>#VALUE!</v>
      </c>
      <c r="F536" s="241" t="e">
        <v>#VALUE!</v>
      </c>
      <c r="G536" s="241" t="e">
        <v>#VALUE!</v>
      </c>
    </row>
    <row r="537" spans="1:7">
      <c r="A537" t="e">
        <v>#N/A</v>
      </c>
      <c r="B537" t="e">
        <v>#VALUE!</v>
      </c>
      <c r="C537" t="e">
        <v>#VALUE!</v>
      </c>
      <c r="D537" t="e">
        <v>#VALUE!</v>
      </c>
      <c r="E537" s="241" t="e">
        <v>#VALUE!</v>
      </c>
      <c r="F537" s="241" t="e">
        <v>#VALUE!</v>
      </c>
      <c r="G537" s="241" t="e">
        <v>#VALUE!</v>
      </c>
    </row>
    <row r="538" spans="1:7">
      <c r="A538" t="e">
        <v>#N/A</v>
      </c>
      <c r="B538" t="e">
        <v>#VALUE!</v>
      </c>
      <c r="C538" t="e">
        <v>#VALUE!</v>
      </c>
      <c r="D538" t="e">
        <v>#VALUE!</v>
      </c>
      <c r="E538" s="241" t="e">
        <v>#VALUE!</v>
      </c>
      <c r="F538" s="241" t="e">
        <v>#VALUE!</v>
      </c>
      <c r="G538" s="241" t="e">
        <v>#VALUE!</v>
      </c>
    </row>
    <row r="539" spans="1:7">
      <c r="A539" t="e">
        <v>#N/A</v>
      </c>
      <c r="B539" t="e">
        <v>#VALUE!</v>
      </c>
      <c r="C539" t="e">
        <v>#VALUE!</v>
      </c>
      <c r="D539" t="e">
        <v>#VALUE!</v>
      </c>
      <c r="E539" s="241" t="e">
        <v>#VALUE!</v>
      </c>
      <c r="F539" s="241" t="e">
        <v>#VALUE!</v>
      </c>
      <c r="G539" s="241" t="e">
        <v>#VALUE!</v>
      </c>
    </row>
    <row r="540" spans="1:7">
      <c r="A540" t="e">
        <v>#N/A</v>
      </c>
      <c r="B540" t="e">
        <v>#VALUE!</v>
      </c>
      <c r="C540" t="e">
        <v>#VALUE!</v>
      </c>
      <c r="D540" t="e">
        <v>#VALUE!</v>
      </c>
      <c r="E540" s="241" t="e">
        <v>#VALUE!</v>
      </c>
      <c r="F540" s="241" t="e">
        <v>#VALUE!</v>
      </c>
      <c r="G540" s="241" t="e">
        <v>#VALUE!</v>
      </c>
    </row>
    <row r="541" spans="1:7">
      <c r="A541" t="e">
        <v>#N/A</v>
      </c>
      <c r="B541" t="e">
        <v>#VALUE!</v>
      </c>
      <c r="C541" t="e">
        <v>#VALUE!</v>
      </c>
      <c r="D541" t="e">
        <v>#VALUE!</v>
      </c>
      <c r="E541" s="241" t="e">
        <v>#VALUE!</v>
      </c>
      <c r="F541" s="241" t="e">
        <v>#VALUE!</v>
      </c>
      <c r="G541" s="241" t="e">
        <v>#VALUE!</v>
      </c>
    </row>
    <row r="542" spans="1:7">
      <c r="A542" t="e">
        <v>#N/A</v>
      </c>
      <c r="B542" t="e">
        <v>#VALUE!</v>
      </c>
      <c r="C542" t="e">
        <v>#VALUE!</v>
      </c>
      <c r="D542" t="e">
        <v>#VALUE!</v>
      </c>
      <c r="E542" s="241" t="e">
        <v>#VALUE!</v>
      </c>
      <c r="F542" s="241" t="e">
        <v>#VALUE!</v>
      </c>
      <c r="G542" s="241" t="e">
        <v>#VALUE!</v>
      </c>
    </row>
    <row r="543" spans="1:7">
      <c r="A543" t="e">
        <v>#N/A</v>
      </c>
      <c r="B543" t="e">
        <v>#VALUE!</v>
      </c>
      <c r="C543" t="e">
        <v>#VALUE!</v>
      </c>
      <c r="D543" t="e">
        <v>#VALUE!</v>
      </c>
      <c r="E543" s="241" t="e">
        <v>#VALUE!</v>
      </c>
      <c r="F543" s="241" t="e">
        <v>#VALUE!</v>
      </c>
      <c r="G543" s="241" t="e">
        <v>#VALUE!</v>
      </c>
    </row>
    <row r="544" spans="1:7">
      <c r="A544" t="e">
        <v>#N/A</v>
      </c>
      <c r="B544" t="e">
        <v>#VALUE!</v>
      </c>
      <c r="C544" t="e">
        <v>#VALUE!</v>
      </c>
      <c r="D544" t="e">
        <v>#VALUE!</v>
      </c>
      <c r="E544" s="241" t="e">
        <v>#VALUE!</v>
      </c>
      <c r="F544" s="241" t="e">
        <v>#VALUE!</v>
      </c>
      <c r="G544" s="241" t="e">
        <v>#VALUE!</v>
      </c>
    </row>
    <row r="545" spans="1:7">
      <c r="A545" t="e">
        <v>#N/A</v>
      </c>
      <c r="B545" t="e">
        <v>#VALUE!</v>
      </c>
      <c r="C545" t="e">
        <v>#VALUE!</v>
      </c>
      <c r="D545" t="e">
        <v>#VALUE!</v>
      </c>
      <c r="E545" s="241" t="e">
        <v>#VALUE!</v>
      </c>
      <c r="F545" s="241" t="e">
        <v>#VALUE!</v>
      </c>
      <c r="G545" s="241" t="e">
        <v>#VALUE!</v>
      </c>
    </row>
    <row r="546" spans="1:7">
      <c r="A546" t="e">
        <v>#N/A</v>
      </c>
      <c r="B546" t="e">
        <v>#VALUE!</v>
      </c>
      <c r="C546" t="e">
        <v>#VALUE!</v>
      </c>
      <c r="D546" t="e">
        <v>#VALUE!</v>
      </c>
      <c r="E546" s="241" t="e">
        <v>#VALUE!</v>
      </c>
      <c r="F546" s="241" t="e">
        <v>#VALUE!</v>
      </c>
      <c r="G546" s="241" t="e">
        <v>#VALUE!</v>
      </c>
    </row>
    <row r="547" spans="1:7">
      <c r="A547" t="e">
        <v>#N/A</v>
      </c>
      <c r="B547" t="e">
        <v>#VALUE!</v>
      </c>
      <c r="C547" t="e">
        <v>#VALUE!</v>
      </c>
      <c r="D547" t="e">
        <v>#VALUE!</v>
      </c>
      <c r="E547" s="241" t="e">
        <v>#VALUE!</v>
      </c>
      <c r="F547" s="241" t="e">
        <v>#VALUE!</v>
      </c>
      <c r="G547" s="241" t="e">
        <v>#VALUE!</v>
      </c>
    </row>
    <row r="548" spans="1:7">
      <c r="A548" t="e">
        <v>#N/A</v>
      </c>
      <c r="B548" t="e">
        <v>#VALUE!</v>
      </c>
      <c r="C548" t="e">
        <v>#VALUE!</v>
      </c>
      <c r="D548" t="e">
        <v>#VALUE!</v>
      </c>
      <c r="E548" s="241" t="e">
        <v>#VALUE!</v>
      </c>
      <c r="F548" s="241" t="e">
        <v>#VALUE!</v>
      </c>
      <c r="G548" s="241" t="e">
        <v>#VALUE!</v>
      </c>
    </row>
    <row r="549" spans="1:7">
      <c r="A549" t="e">
        <v>#N/A</v>
      </c>
      <c r="B549" t="e">
        <v>#VALUE!</v>
      </c>
      <c r="C549" t="e">
        <v>#VALUE!</v>
      </c>
      <c r="D549" t="e">
        <v>#VALUE!</v>
      </c>
      <c r="E549" s="241" t="e">
        <v>#VALUE!</v>
      </c>
      <c r="F549" s="241" t="e">
        <v>#VALUE!</v>
      </c>
      <c r="G549" s="241" t="e">
        <v>#VALUE!</v>
      </c>
    </row>
    <row r="550" spans="1:7">
      <c r="A550" t="e">
        <v>#N/A</v>
      </c>
      <c r="B550" t="e">
        <v>#VALUE!</v>
      </c>
      <c r="C550" t="e">
        <v>#VALUE!</v>
      </c>
      <c r="D550" t="e">
        <v>#VALUE!</v>
      </c>
      <c r="E550" s="241" t="e">
        <v>#VALUE!</v>
      </c>
      <c r="F550" s="241" t="e">
        <v>#VALUE!</v>
      </c>
      <c r="G550" s="241" t="e">
        <v>#VALUE!</v>
      </c>
    </row>
    <row r="551" spans="1:7">
      <c r="A551" t="e">
        <v>#N/A</v>
      </c>
      <c r="B551" t="e">
        <v>#VALUE!</v>
      </c>
      <c r="C551" t="e">
        <v>#VALUE!</v>
      </c>
      <c r="D551" t="e">
        <v>#VALUE!</v>
      </c>
      <c r="E551" s="241" t="e">
        <v>#VALUE!</v>
      </c>
      <c r="F551" s="241" t="e">
        <v>#VALUE!</v>
      </c>
      <c r="G551" s="241" t="e">
        <v>#VALUE!</v>
      </c>
    </row>
    <row r="552" spans="1:7">
      <c r="A552" t="e">
        <v>#N/A</v>
      </c>
      <c r="B552" t="e">
        <v>#VALUE!</v>
      </c>
      <c r="C552" t="e">
        <v>#VALUE!</v>
      </c>
      <c r="D552" t="e">
        <v>#VALUE!</v>
      </c>
      <c r="E552" s="241" t="e">
        <v>#VALUE!</v>
      </c>
      <c r="F552" s="241" t="e">
        <v>#VALUE!</v>
      </c>
      <c r="G552" s="241" t="e">
        <v>#VALUE!</v>
      </c>
    </row>
    <row r="553" spans="1:7">
      <c r="A553" t="e">
        <v>#N/A</v>
      </c>
      <c r="B553" t="e">
        <v>#VALUE!</v>
      </c>
      <c r="C553" t="e">
        <v>#VALUE!</v>
      </c>
      <c r="D553" t="e">
        <v>#VALUE!</v>
      </c>
      <c r="E553" s="241" t="e">
        <v>#VALUE!</v>
      </c>
      <c r="F553" s="241" t="e">
        <v>#VALUE!</v>
      </c>
      <c r="G553" s="241" t="e">
        <v>#VALUE!</v>
      </c>
    </row>
    <row r="554" spans="1:7">
      <c r="A554" t="e">
        <v>#N/A</v>
      </c>
      <c r="B554" t="e">
        <v>#VALUE!</v>
      </c>
      <c r="C554" t="e">
        <v>#VALUE!</v>
      </c>
      <c r="D554" t="e">
        <v>#VALUE!</v>
      </c>
      <c r="E554" s="241" t="e">
        <v>#VALUE!</v>
      </c>
      <c r="F554" s="241" t="e">
        <v>#VALUE!</v>
      </c>
      <c r="G554" s="241" t="e">
        <v>#VALUE!</v>
      </c>
    </row>
    <row r="555" spans="1:7">
      <c r="A555" t="e">
        <v>#N/A</v>
      </c>
      <c r="B555" t="e">
        <v>#VALUE!</v>
      </c>
      <c r="C555" t="e">
        <v>#VALUE!</v>
      </c>
      <c r="D555" t="e">
        <v>#VALUE!</v>
      </c>
      <c r="E555" s="241" t="e">
        <v>#VALUE!</v>
      </c>
      <c r="F555" s="241" t="e">
        <v>#VALUE!</v>
      </c>
      <c r="G555" s="241" t="e">
        <v>#VALUE!</v>
      </c>
    </row>
    <row r="556" spans="1:7">
      <c r="A556" t="e">
        <v>#N/A</v>
      </c>
      <c r="B556" t="e">
        <v>#VALUE!</v>
      </c>
      <c r="C556" t="e">
        <v>#VALUE!</v>
      </c>
      <c r="D556" t="e">
        <v>#VALUE!</v>
      </c>
      <c r="E556" s="241" t="e">
        <v>#VALUE!</v>
      </c>
      <c r="F556" s="241" t="e">
        <v>#VALUE!</v>
      </c>
      <c r="G556" s="241" t="e">
        <v>#VALUE!</v>
      </c>
    </row>
    <row r="557" spans="1:7">
      <c r="A557" t="e">
        <v>#N/A</v>
      </c>
      <c r="B557" t="e">
        <v>#VALUE!</v>
      </c>
      <c r="C557" t="e">
        <v>#VALUE!</v>
      </c>
      <c r="D557" t="e">
        <v>#VALUE!</v>
      </c>
      <c r="E557" s="241" t="e">
        <v>#VALUE!</v>
      </c>
      <c r="F557" s="241" t="e">
        <v>#VALUE!</v>
      </c>
      <c r="G557" s="241" t="e">
        <v>#VALUE!</v>
      </c>
    </row>
    <row r="558" spans="1:7">
      <c r="A558" t="e">
        <v>#N/A</v>
      </c>
      <c r="B558" t="e">
        <v>#VALUE!</v>
      </c>
      <c r="C558" t="e">
        <v>#VALUE!</v>
      </c>
      <c r="D558" t="e">
        <v>#VALUE!</v>
      </c>
      <c r="E558" s="241" t="e">
        <v>#VALUE!</v>
      </c>
      <c r="F558" s="241" t="e">
        <v>#VALUE!</v>
      </c>
      <c r="G558" s="241" t="e">
        <v>#VALUE!</v>
      </c>
    </row>
    <row r="559" spans="1:7">
      <c r="A559" t="e">
        <v>#N/A</v>
      </c>
      <c r="B559" t="e">
        <v>#VALUE!</v>
      </c>
      <c r="C559" t="e">
        <v>#VALUE!</v>
      </c>
      <c r="D559" t="e">
        <v>#VALUE!</v>
      </c>
      <c r="E559" s="241" t="e">
        <v>#VALUE!</v>
      </c>
      <c r="F559" s="241" t="e">
        <v>#VALUE!</v>
      </c>
      <c r="G559" s="241" t="e">
        <v>#VALUE!</v>
      </c>
    </row>
    <row r="560" spans="1:7">
      <c r="A560" t="e">
        <v>#N/A</v>
      </c>
      <c r="B560" t="e">
        <v>#VALUE!</v>
      </c>
      <c r="C560" t="e">
        <v>#VALUE!</v>
      </c>
      <c r="D560" t="e">
        <v>#VALUE!</v>
      </c>
      <c r="E560" s="241" t="e">
        <v>#VALUE!</v>
      </c>
      <c r="F560" s="241" t="e">
        <v>#VALUE!</v>
      </c>
      <c r="G560" s="241" t="e">
        <v>#VALUE!</v>
      </c>
    </row>
    <row r="561" spans="1:7">
      <c r="A561" t="e">
        <v>#N/A</v>
      </c>
      <c r="B561" t="e">
        <v>#VALUE!</v>
      </c>
      <c r="C561" t="e">
        <v>#VALUE!</v>
      </c>
      <c r="D561" t="e">
        <v>#VALUE!</v>
      </c>
      <c r="E561" s="241" t="e">
        <v>#VALUE!</v>
      </c>
      <c r="F561" s="241" t="e">
        <v>#VALUE!</v>
      </c>
      <c r="G561" s="241" t="e">
        <v>#VALUE!</v>
      </c>
    </row>
    <row r="562" spans="1:7">
      <c r="A562" t="e">
        <v>#N/A</v>
      </c>
      <c r="B562" t="e">
        <v>#VALUE!</v>
      </c>
      <c r="C562" t="e">
        <v>#VALUE!</v>
      </c>
      <c r="D562" t="e">
        <v>#VALUE!</v>
      </c>
      <c r="E562" s="241" t="e">
        <v>#VALUE!</v>
      </c>
      <c r="F562" s="241" t="e">
        <v>#VALUE!</v>
      </c>
      <c r="G562" s="241" t="e">
        <v>#VALUE!</v>
      </c>
    </row>
    <row r="563" spans="1:7">
      <c r="A563" t="e">
        <v>#N/A</v>
      </c>
      <c r="B563" t="e">
        <v>#VALUE!</v>
      </c>
      <c r="C563" t="e">
        <v>#VALUE!</v>
      </c>
      <c r="D563" t="e">
        <v>#VALUE!</v>
      </c>
      <c r="E563" s="241" t="e">
        <v>#VALUE!</v>
      </c>
      <c r="F563" s="241" t="e">
        <v>#VALUE!</v>
      </c>
      <c r="G563" s="241" t="e">
        <v>#VALUE!</v>
      </c>
    </row>
    <row r="564" spans="1:7">
      <c r="A564" t="e">
        <v>#N/A</v>
      </c>
      <c r="B564" t="e">
        <v>#VALUE!</v>
      </c>
      <c r="C564" t="e">
        <v>#VALUE!</v>
      </c>
      <c r="D564" t="e">
        <v>#VALUE!</v>
      </c>
      <c r="E564" s="241" t="e">
        <v>#VALUE!</v>
      </c>
      <c r="F564" s="241" t="e">
        <v>#VALUE!</v>
      </c>
      <c r="G564" s="241" t="e">
        <v>#VALUE!</v>
      </c>
    </row>
    <row r="565" spans="1:7">
      <c r="A565" t="e">
        <v>#N/A</v>
      </c>
      <c r="B565" t="e">
        <v>#VALUE!</v>
      </c>
      <c r="C565" t="e">
        <v>#VALUE!</v>
      </c>
      <c r="D565" t="e">
        <v>#VALUE!</v>
      </c>
      <c r="E565" s="241" t="e">
        <v>#VALUE!</v>
      </c>
      <c r="F565" s="241" t="e">
        <v>#VALUE!</v>
      </c>
      <c r="G565" s="241" t="e">
        <v>#VALUE!</v>
      </c>
    </row>
    <row r="566" spans="1:7">
      <c r="A566" t="e">
        <v>#N/A</v>
      </c>
      <c r="B566" t="e">
        <v>#VALUE!</v>
      </c>
      <c r="C566" t="e">
        <v>#VALUE!</v>
      </c>
      <c r="D566" t="e">
        <v>#VALUE!</v>
      </c>
      <c r="E566" s="241" t="e">
        <v>#VALUE!</v>
      </c>
      <c r="F566" s="241" t="e">
        <v>#VALUE!</v>
      </c>
      <c r="G566" s="241" t="e">
        <v>#VALUE!</v>
      </c>
    </row>
    <row r="567" spans="1:7">
      <c r="A567" t="e">
        <v>#N/A</v>
      </c>
      <c r="B567" t="e">
        <v>#VALUE!</v>
      </c>
      <c r="C567" t="e">
        <v>#VALUE!</v>
      </c>
      <c r="D567" t="e">
        <v>#VALUE!</v>
      </c>
      <c r="E567" s="241" t="e">
        <v>#VALUE!</v>
      </c>
      <c r="F567" s="241" t="e">
        <v>#VALUE!</v>
      </c>
      <c r="G567" s="241" t="e">
        <v>#VALUE!</v>
      </c>
    </row>
    <row r="568" spans="1:7">
      <c r="A568" t="e">
        <v>#N/A</v>
      </c>
      <c r="B568" t="e">
        <v>#VALUE!</v>
      </c>
      <c r="C568" t="e">
        <v>#VALUE!</v>
      </c>
      <c r="D568" t="e">
        <v>#VALUE!</v>
      </c>
      <c r="E568" s="241" t="e">
        <v>#VALUE!</v>
      </c>
      <c r="F568" s="241" t="e">
        <v>#VALUE!</v>
      </c>
      <c r="G568" s="241" t="e">
        <v>#VALUE!</v>
      </c>
    </row>
    <row r="569" spans="1:7">
      <c r="A569" t="e">
        <v>#N/A</v>
      </c>
      <c r="B569" t="e">
        <v>#VALUE!</v>
      </c>
      <c r="C569" t="e">
        <v>#VALUE!</v>
      </c>
      <c r="D569" t="e">
        <v>#VALUE!</v>
      </c>
      <c r="E569" s="241" t="e">
        <v>#VALUE!</v>
      </c>
      <c r="F569" s="241" t="e">
        <v>#VALUE!</v>
      </c>
      <c r="G569" s="241" t="e">
        <v>#VALUE!</v>
      </c>
    </row>
    <row r="570" spans="1:7">
      <c r="A570" t="e">
        <v>#N/A</v>
      </c>
      <c r="B570" t="e">
        <v>#VALUE!</v>
      </c>
      <c r="C570" t="e">
        <v>#VALUE!</v>
      </c>
      <c r="D570" t="e">
        <v>#VALUE!</v>
      </c>
      <c r="E570" s="241" t="e">
        <v>#VALUE!</v>
      </c>
      <c r="F570" s="241" t="e">
        <v>#VALUE!</v>
      </c>
      <c r="G570" s="241" t="e">
        <v>#VALUE!</v>
      </c>
    </row>
    <row r="571" spans="1:7">
      <c r="A571" t="e">
        <v>#N/A</v>
      </c>
      <c r="B571" t="e">
        <v>#VALUE!</v>
      </c>
      <c r="C571" t="e">
        <v>#VALUE!</v>
      </c>
      <c r="D571" t="e">
        <v>#VALUE!</v>
      </c>
      <c r="E571" s="241" t="e">
        <v>#VALUE!</v>
      </c>
      <c r="F571" s="241" t="e">
        <v>#VALUE!</v>
      </c>
      <c r="G571" s="241" t="e">
        <v>#VALUE!</v>
      </c>
    </row>
    <row r="572" spans="1:7">
      <c r="A572" t="e">
        <v>#N/A</v>
      </c>
      <c r="B572" t="e">
        <v>#VALUE!</v>
      </c>
      <c r="C572" t="e">
        <v>#VALUE!</v>
      </c>
      <c r="D572" t="e">
        <v>#VALUE!</v>
      </c>
      <c r="E572" s="241" t="e">
        <v>#VALUE!</v>
      </c>
      <c r="F572" s="241" t="e">
        <v>#VALUE!</v>
      </c>
      <c r="G572" s="241" t="e">
        <v>#VALUE!</v>
      </c>
    </row>
    <row r="573" spans="1:7">
      <c r="A573" t="e">
        <v>#N/A</v>
      </c>
      <c r="B573" t="e">
        <v>#VALUE!</v>
      </c>
      <c r="C573" t="e">
        <v>#VALUE!</v>
      </c>
      <c r="D573" t="e">
        <v>#VALUE!</v>
      </c>
      <c r="E573" s="241" t="e">
        <v>#VALUE!</v>
      </c>
      <c r="F573" s="241" t="e">
        <v>#VALUE!</v>
      </c>
      <c r="G573" s="241" t="e">
        <v>#VALUE!</v>
      </c>
    </row>
    <row r="574" spans="1:7">
      <c r="A574" t="e">
        <v>#N/A</v>
      </c>
      <c r="B574" t="e">
        <v>#VALUE!</v>
      </c>
      <c r="C574" t="e">
        <v>#VALUE!</v>
      </c>
      <c r="D574" t="e">
        <v>#VALUE!</v>
      </c>
      <c r="E574" s="241" t="e">
        <v>#VALUE!</v>
      </c>
      <c r="F574" s="241" t="e">
        <v>#VALUE!</v>
      </c>
      <c r="G574" s="241" t="e">
        <v>#VALUE!</v>
      </c>
    </row>
    <row r="575" spans="1:7">
      <c r="A575" t="e">
        <v>#N/A</v>
      </c>
      <c r="B575" t="e">
        <v>#VALUE!</v>
      </c>
      <c r="C575" t="e">
        <v>#VALUE!</v>
      </c>
      <c r="D575" t="e">
        <v>#VALUE!</v>
      </c>
      <c r="E575" s="241" t="e">
        <v>#VALUE!</v>
      </c>
      <c r="F575" s="241" t="e">
        <v>#VALUE!</v>
      </c>
      <c r="G575" s="241" t="e">
        <v>#VALUE!</v>
      </c>
    </row>
    <row r="576" spans="1:7">
      <c r="A576" t="e">
        <v>#N/A</v>
      </c>
      <c r="B576" t="e">
        <v>#VALUE!</v>
      </c>
      <c r="C576" t="e">
        <v>#VALUE!</v>
      </c>
      <c r="D576" t="e">
        <v>#VALUE!</v>
      </c>
      <c r="E576" s="241" t="e">
        <v>#VALUE!</v>
      </c>
      <c r="F576" s="241" t="e">
        <v>#VALUE!</v>
      </c>
      <c r="G576" s="241" t="e">
        <v>#VALUE!</v>
      </c>
    </row>
    <row r="577" spans="1:7">
      <c r="A577" t="e">
        <v>#N/A</v>
      </c>
      <c r="B577" t="e">
        <v>#VALUE!</v>
      </c>
      <c r="C577" t="e">
        <v>#VALUE!</v>
      </c>
      <c r="D577" t="e">
        <v>#VALUE!</v>
      </c>
      <c r="E577" s="241" t="e">
        <v>#VALUE!</v>
      </c>
      <c r="F577" s="241" t="e">
        <v>#VALUE!</v>
      </c>
      <c r="G577" s="241" t="e">
        <v>#VALUE!</v>
      </c>
    </row>
    <row r="578" spans="1:7">
      <c r="A578" t="e">
        <v>#N/A</v>
      </c>
      <c r="B578" t="e">
        <v>#VALUE!</v>
      </c>
      <c r="C578" t="e">
        <v>#VALUE!</v>
      </c>
      <c r="D578" t="e">
        <v>#VALUE!</v>
      </c>
      <c r="E578" s="241" t="e">
        <v>#VALUE!</v>
      </c>
      <c r="F578" s="241" t="e">
        <v>#VALUE!</v>
      </c>
      <c r="G578" s="241" t="e">
        <v>#VALUE!</v>
      </c>
    </row>
    <row r="579" spans="1:7">
      <c r="A579" t="e">
        <v>#N/A</v>
      </c>
      <c r="B579" t="e">
        <v>#VALUE!</v>
      </c>
      <c r="C579" t="e">
        <v>#VALUE!</v>
      </c>
      <c r="D579" t="e">
        <v>#VALUE!</v>
      </c>
      <c r="E579" s="241" t="e">
        <v>#VALUE!</v>
      </c>
      <c r="F579" s="241" t="e">
        <v>#VALUE!</v>
      </c>
      <c r="G579" s="241" t="e">
        <v>#VALUE!</v>
      </c>
    </row>
    <row r="580" spans="1:7">
      <c r="A580" t="e">
        <v>#N/A</v>
      </c>
      <c r="B580" t="e">
        <v>#VALUE!</v>
      </c>
      <c r="C580" t="e">
        <v>#VALUE!</v>
      </c>
      <c r="D580" t="e">
        <v>#VALUE!</v>
      </c>
      <c r="E580" s="241" t="e">
        <v>#VALUE!</v>
      </c>
      <c r="F580" s="241" t="e">
        <v>#VALUE!</v>
      </c>
      <c r="G580" s="241" t="e">
        <v>#VALUE!</v>
      </c>
    </row>
    <row r="581" spans="1:7">
      <c r="A581" t="e">
        <v>#N/A</v>
      </c>
      <c r="B581" t="e">
        <v>#VALUE!</v>
      </c>
      <c r="C581" t="e">
        <v>#VALUE!</v>
      </c>
      <c r="D581" t="e">
        <v>#VALUE!</v>
      </c>
      <c r="E581" s="241" t="e">
        <v>#VALUE!</v>
      </c>
      <c r="F581" s="241" t="e">
        <v>#VALUE!</v>
      </c>
      <c r="G581" s="241" t="e">
        <v>#VALUE!</v>
      </c>
    </row>
    <row r="582" spans="1:7">
      <c r="A582" t="e">
        <v>#N/A</v>
      </c>
      <c r="B582" t="e">
        <v>#VALUE!</v>
      </c>
      <c r="C582" t="e">
        <v>#VALUE!</v>
      </c>
      <c r="D582" t="e">
        <v>#VALUE!</v>
      </c>
      <c r="E582" s="241" t="e">
        <v>#VALUE!</v>
      </c>
      <c r="F582" s="241" t="e">
        <v>#VALUE!</v>
      </c>
      <c r="G582" s="241" t="e">
        <v>#VALUE!</v>
      </c>
    </row>
    <row r="583" spans="1:7">
      <c r="A583" t="e">
        <v>#N/A</v>
      </c>
      <c r="B583" t="e">
        <v>#VALUE!</v>
      </c>
      <c r="C583" t="e">
        <v>#VALUE!</v>
      </c>
      <c r="D583" t="e">
        <v>#VALUE!</v>
      </c>
      <c r="E583" s="241" t="e">
        <v>#VALUE!</v>
      </c>
      <c r="F583" s="241" t="e">
        <v>#VALUE!</v>
      </c>
      <c r="G583" s="241" t="e">
        <v>#VALUE!</v>
      </c>
    </row>
    <row r="584" spans="1:7">
      <c r="A584" t="e">
        <v>#N/A</v>
      </c>
      <c r="B584" t="e">
        <v>#VALUE!</v>
      </c>
      <c r="C584" t="e">
        <v>#VALUE!</v>
      </c>
      <c r="D584" t="e">
        <v>#VALUE!</v>
      </c>
      <c r="E584" s="241" t="e">
        <v>#VALUE!</v>
      </c>
      <c r="F584" s="241" t="e">
        <v>#VALUE!</v>
      </c>
      <c r="G584" s="241" t="e">
        <v>#VALUE!</v>
      </c>
    </row>
    <row r="585" spans="1:7">
      <c r="A585" t="e">
        <v>#N/A</v>
      </c>
      <c r="B585" t="e">
        <v>#VALUE!</v>
      </c>
      <c r="C585" t="e">
        <v>#VALUE!</v>
      </c>
      <c r="D585" t="e">
        <v>#VALUE!</v>
      </c>
      <c r="E585" s="241" t="e">
        <v>#VALUE!</v>
      </c>
      <c r="F585" s="241" t="e">
        <v>#VALUE!</v>
      </c>
      <c r="G585" s="241" t="e">
        <v>#VALUE!</v>
      </c>
    </row>
    <row r="586" spans="1:7">
      <c r="A586" t="e">
        <v>#N/A</v>
      </c>
      <c r="B586" t="e">
        <v>#VALUE!</v>
      </c>
      <c r="C586" t="e">
        <v>#VALUE!</v>
      </c>
      <c r="D586" t="e">
        <v>#VALUE!</v>
      </c>
      <c r="E586" s="241" t="e">
        <v>#VALUE!</v>
      </c>
      <c r="F586" s="241" t="e">
        <v>#VALUE!</v>
      </c>
      <c r="G586" s="241" t="e">
        <v>#VALUE!</v>
      </c>
    </row>
    <row r="587" spans="1:7">
      <c r="A587" t="e">
        <v>#N/A</v>
      </c>
      <c r="B587" t="e">
        <v>#VALUE!</v>
      </c>
      <c r="C587" t="e">
        <v>#VALUE!</v>
      </c>
      <c r="D587" t="e">
        <v>#VALUE!</v>
      </c>
      <c r="E587" s="241" t="e">
        <v>#VALUE!</v>
      </c>
      <c r="F587" s="241" t="e">
        <v>#VALUE!</v>
      </c>
      <c r="G587" s="241" t="e">
        <v>#VALUE!</v>
      </c>
    </row>
    <row r="588" spans="1:7">
      <c r="A588" t="e">
        <v>#N/A</v>
      </c>
      <c r="B588" t="e">
        <v>#VALUE!</v>
      </c>
      <c r="C588" t="e">
        <v>#VALUE!</v>
      </c>
      <c r="D588" t="e">
        <v>#VALUE!</v>
      </c>
      <c r="E588" s="241" t="e">
        <v>#VALUE!</v>
      </c>
      <c r="F588" s="241" t="e">
        <v>#VALUE!</v>
      </c>
      <c r="G588" s="241" t="e">
        <v>#VALUE!</v>
      </c>
    </row>
    <row r="589" spans="1:7">
      <c r="A589" t="e">
        <v>#N/A</v>
      </c>
      <c r="B589" t="e">
        <v>#VALUE!</v>
      </c>
      <c r="C589" t="e">
        <v>#VALUE!</v>
      </c>
      <c r="D589" t="e">
        <v>#VALUE!</v>
      </c>
      <c r="E589" s="241" t="e">
        <v>#VALUE!</v>
      </c>
      <c r="F589" s="241" t="e">
        <v>#VALUE!</v>
      </c>
      <c r="G589" s="241" t="e">
        <v>#VALUE!</v>
      </c>
    </row>
    <row r="590" spans="1:7">
      <c r="A590" t="e">
        <v>#N/A</v>
      </c>
      <c r="B590" t="e">
        <v>#VALUE!</v>
      </c>
      <c r="C590" t="e">
        <v>#VALUE!</v>
      </c>
      <c r="D590" t="e">
        <v>#VALUE!</v>
      </c>
      <c r="E590" s="241" t="e">
        <v>#VALUE!</v>
      </c>
      <c r="F590" s="241" t="e">
        <v>#VALUE!</v>
      </c>
      <c r="G590" s="241" t="e">
        <v>#VALUE!</v>
      </c>
    </row>
    <row r="591" spans="1:7">
      <c r="A591" t="e">
        <v>#N/A</v>
      </c>
      <c r="B591" t="e">
        <v>#VALUE!</v>
      </c>
      <c r="C591" t="e">
        <v>#VALUE!</v>
      </c>
      <c r="D591" t="e">
        <v>#VALUE!</v>
      </c>
      <c r="E591" s="241" t="e">
        <v>#VALUE!</v>
      </c>
      <c r="F591" s="241" t="e">
        <v>#VALUE!</v>
      </c>
      <c r="G591" s="241" t="e">
        <v>#VALUE!</v>
      </c>
    </row>
    <row r="592" spans="1:7">
      <c r="A592" t="e">
        <v>#N/A</v>
      </c>
      <c r="B592" t="e">
        <v>#VALUE!</v>
      </c>
      <c r="C592" t="e">
        <v>#VALUE!</v>
      </c>
      <c r="D592" t="e">
        <v>#VALUE!</v>
      </c>
      <c r="E592" s="241" t="e">
        <v>#VALUE!</v>
      </c>
      <c r="F592" s="241" t="e">
        <v>#VALUE!</v>
      </c>
      <c r="G592" s="241" t="e">
        <v>#VALUE!</v>
      </c>
    </row>
    <row r="593" spans="1:7">
      <c r="A593" t="e">
        <v>#N/A</v>
      </c>
      <c r="B593" t="e">
        <v>#VALUE!</v>
      </c>
      <c r="C593" t="e">
        <v>#VALUE!</v>
      </c>
      <c r="D593" t="e">
        <v>#VALUE!</v>
      </c>
      <c r="E593" s="241" t="e">
        <v>#VALUE!</v>
      </c>
      <c r="F593" s="241" t="e">
        <v>#VALUE!</v>
      </c>
      <c r="G593" s="241" t="e">
        <v>#VALUE!</v>
      </c>
    </row>
    <row r="594" spans="1:7">
      <c r="A594" t="e">
        <v>#N/A</v>
      </c>
      <c r="B594" t="e">
        <v>#VALUE!</v>
      </c>
      <c r="C594" t="e">
        <v>#VALUE!</v>
      </c>
      <c r="D594" t="e">
        <v>#VALUE!</v>
      </c>
      <c r="E594" s="241" t="e">
        <v>#VALUE!</v>
      </c>
      <c r="F594" s="241" t="e">
        <v>#VALUE!</v>
      </c>
      <c r="G594" s="241" t="e">
        <v>#VALUE!</v>
      </c>
    </row>
    <row r="595" spans="1:7">
      <c r="A595" t="e">
        <v>#N/A</v>
      </c>
      <c r="B595" t="e">
        <v>#VALUE!</v>
      </c>
      <c r="C595" t="e">
        <v>#VALUE!</v>
      </c>
      <c r="D595" t="e">
        <v>#VALUE!</v>
      </c>
      <c r="E595" s="241" t="e">
        <v>#VALUE!</v>
      </c>
      <c r="F595" s="241" t="e">
        <v>#VALUE!</v>
      </c>
      <c r="G595" s="241" t="e">
        <v>#VALUE!</v>
      </c>
    </row>
    <row r="596" spans="1:7">
      <c r="A596" t="e">
        <v>#N/A</v>
      </c>
      <c r="B596" t="e">
        <v>#VALUE!</v>
      </c>
      <c r="C596" t="e">
        <v>#VALUE!</v>
      </c>
      <c r="D596" t="e">
        <v>#VALUE!</v>
      </c>
      <c r="E596" s="241" t="e">
        <v>#VALUE!</v>
      </c>
      <c r="F596" s="241" t="e">
        <v>#VALUE!</v>
      </c>
      <c r="G596" s="241" t="e">
        <v>#VALUE!</v>
      </c>
    </row>
    <row r="597" spans="1:7">
      <c r="A597" t="e">
        <v>#N/A</v>
      </c>
      <c r="B597" t="e">
        <v>#VALUE!</v>
      </c>
      <c r="C597" t="e">
        <v>#VALUE!</v>
      </c>
      <c r="D597" t="e">
        <v>#VALUE!</v>
      </c>
      <c r="E597" s="241" t="e">
        <v>#VALUE!</v>
      </c>
      <c r="F597" s="241" t="e">
        <v>#VALUE!</v>
      </c>
      <c r="G597" s="241" t="e">
        <v>#VALUE!</v>
      </c>
    </row>
    <row r="598" spans="1:7">
      <c r="A598" t="e">
        <v>#N/A</v>
      </c>
      <c r="B598" t="e">
        <v>#VALUE!</v>
      </c>
      <c r="C598" t="e">
        <v>#VALUE!</v>
      </c>
      <c r="D598" t="e">
        <v>#VALUE!</v>
      </c>
      <c r="E598" s="241" t="e">
        <v>#VALUE!</v>
      </c>
      <c r="F598" s="241" t="e">
        <v>#VALUE!</v>
      </c>
      <c r="G598" s="241" t="e">
        <v>#VALUE!</v>
      </c>
    </row>
    <row r="599" spans="1:7">
      <c r="A599" t="e">
        <v>#N/A</v>
      </c>
      <c r="B599" t="e">
        <v>#VALUE!</v>
      </c>
      <c r="C599" t="e">
        <v>#VALUE!</v>
      </c>
      <c r="D599" t="e">
        <v>#VALUE!</v>
      </c>
      <c r="E599" s="241" t="e">
        <v>#VALUE!</v>
      </c>
      <c r="F599" s="241" t="e">
        <v>#VALUE!</v>
      </c>
      <c r="G599" s="241" t="e">
        <v>#VALUE!</v>
      </c>
    </row>
    <row r="600" spans="1:7">
      <c r="A600" t="e">
        <v>#N/A</v>
      </c>
      <c r="B600" t="e">
        <v>#VALUE!</v>
      </c>
      <c r="C600" t="e">
        <v>#VALUE!</v>
      </c>
      <c r="D600" t="e">
        <v>#VALUE!</v>
      </c>
      <c r="E600" s="241" t="e">
        <v>#VALUE!</v>
      </c>
      <c r="F600" s="241" t="e">
        <v>#VALUE!</v>
      </c>
      <c r="G600" s="241" t="e">
        <v>#VALUE!</v>
      </c>
    </row>
    <row r="601" spans="1:7">
      <c r="A601" t="e">
        <v>#N/A</v>
      </c>
      <c r="B601" t="e">
        <v>#VALUE!</v>
      </c>
      <c r="C601" t="e">
        <v>#VALUE!</v>
      </c>
      <c r="D601" t="e">
        <v>#VALUE!</v>
      </c>
      <c r="E601" s="241" t="e">
        <v>#VALUE!</v>
      </c>
      <c r="F601" s="241" t="e">
        <v>#VALUE!</v>
      </c>
      <c r="G601" s="241" t="e">
        <v>#VALUE!</v>
      </c>
    </row>
    <row r="602" spans="1:7">
      <c r="A602" t="e">
        <v>#N/A</v>
      </c>
      <c r="B602" t="e">
        <v>#VALUE!</v>
      </c>
      <c r="C602" t="e">
        <v>#VALUE!</v>
      </c>
      <c r="D602" t="e">
        <v>#VALUE!</v>
      </c>
      <c r="E602" s="241" t="e">
        <v>#VALUE!</v>
      </c>
      <c r="F602" s="241" t="e">
        <v>#VALUE!</v>
      </c>
      <c r="G602" s="241" t="e">
        <v>#VALUE!</v>
      </c>
    </row>
    <row r="603" spans="1:7">
      <c r="A603" t="e">
        <v>#N/A</v>
      </c>
      <c r="B603" t="e">
        <v>#VALUE!</v>
      </c>
      <c r="C603" t="e">
        <v>#VALUE!</v>
      </c>
      <c r="D603" t="e">
        <v>#VALUE!</v>
      </c>
      <c r="E603" s="241" t="e">
        <v>#VALUE!</v>
      </c>
      <c r="F603" s="241" t="e">
        <v>#VALUE!</v>
      </c>
      <c r="G603" s="241" t="e">
        <v>#VALUE!</v>
      </c>
    </row>
    <row r="604" spans="1:7">
      <c r="A604" t="e">
        <v>#N/A</v>
      </c>
      <c r="B604" t="e">
        <v>#VALUE!</v>
      </c>
      <c r="C604" t="e">
        <v>#VALUE!</v>
      </c>
      <c r="D604" t="e">
        <v>#VALUE!</v>
      </c>
      <c r="E604" s="241" t="e">
        <v>#VALUE!</v>
      </c>
      <c r="F604" s="241" t="e">
        <v>#VALUE!</v>
      </c>
      <c r="G604" s="241" t="e">
        <v>#VALUE!</v>
      </c>
    </row>
    <row r="605" spans="1:7">
      <c r="A605" t="e">
        <v>#N/A</v>
      </c>
      <c r="B605" t="e">
        <v>#VALUE!</v>
      </c>
      <c r="C605" t="e">
        <v>#VALUE!</v>
      </c>
      <c r="D605" t="e">
        <v>#VALUE!</v>
      </c>
      <c r="E605" s="241" t="e">
        <v>#VALUE!</v>
      </c>
      <c r="F605" s="241" t="e">
        <v>#VALUE!</v>
      </c>
      <c r="G605" s="241" t="e">
        <v>#VALUE!</v>
      </c>
    </row>
    <row r="606" spans="1:7">
      <c r="A606" t="e">
        <v>#N/A</v>
      </c>
      <c r="B606" t="e">
        <v>#VALUE!</v>
      </c>
      <c r="C606" t="e">
        <v>#VALUE!</v>
      </c>
      <c r="D606" t="e">
        <v>#VALUE!</v>
      </c>
      <c r="E606" s="241" t="e">
        <v>#VALUE!</v>
      </c>
      <c r="F606" s="241" t="e">
        <v>#VALUE!</v>
      </c>
      <c r="G606" s="241" t="e">
        <v>#VALUE!</v>
      </c>
    </row>
    <row r="607" spans="1:7">
      <c r="A607" t="e">
        <v>#N/A</v>
      </c>
      <c r="B607" t="e">
        <v>#VALUE!</v>
      </c>
      <c r="C607" t="e">
        <v>#VALUE!</v>
      </c>
      <c r="D607" t="e">
        <v>#VALUE!</v>
      </c>
      <c r="E607" s="241" t="e">
        <v>#VALUE!</v>
      </c>
      <c r="F607" s="241" t="e">
        <v>#VALUE!</v>
      </c>
      <c r="G607" s="241" t="e">
        <v>#VALUE!</v>
      </c>
    </row>
    <row r="608" spans="1:7">
      <c r="A608" t="e">
        <v>#N/A</v>
      </c>
      <c r="B608" t="e">
        <v>#VALUE!</v>
      </c>
      <c r="C608" t="e">
        <v>#VALUE!</v>
      </c>
      <c r="D608" t="e">
        <v>#VALUE!</v>
      </c>
      <c r="E608" s="241" t="e">
        <v>#VALUE!</v>
      </c>
      <c r="F608" s="241" t="e">
        <v>#VALUE!</v>
      </c>
      <c r="G608" s="241" t="e">
        <v>#VALUE!</v>
      </c>
    </row>
    <row r="609" spans="1:7">
      <c r="A609" t="e">
        <v>#N/A</v>
      </c>
      <c r="B609" t="e">
        <v>#VALUE!</v>
      </c>
      <c r="C609" t="e">
        <v>#VALUE!</v>
      </c>
      <c r="D609" t="e">
        <v>#VALUE!</v>
      </c>
      <c r="E609" s="241" t="e">
        <v>#VALUE!</v>
      </c>
      <c r="F609" s="241" t="e">
        <v>#VALUE!</v>
      </c>
      <c r="G609" s="241" t="e">
        <v>#VALUE!</v>
      </c>
    </row>
    <row r="610" spans="1:7">
      <c r="A610" t="e">
        <v>#N/A</v>
      </c>
      <c r="B610" t="e">
        <v>#VALUE!</v>
      </c>
      <c r="C610" t="e">
        <v>#VALUE!</v>
      </c>
      <c r="D610" t="e">
        <v>#VALUE!</v>
      </c>
      <c r="E610" s="241" t="e">
        <v>#VALUE!</v>
      </c>
      <c r="F610" s="241" t="e">
        <v>#VALUE!</v>
      </c>
      <c r="G610" s="241" t="e">
        <v>#VALUE!</v>
      </c>
    </row>
    <row r="611" spans="1:7">
      <c r="A611" t="e">
        <v>#N/A</v>
      </c>
      <c r="B611" t="e">
        <v>#VALUE!</v>
      </c>
      <c r="C611" t="e">
        <v>#VALUE!</v>
      </c>
      <c r="D611" t="e">
        <v>#VALUE!</v>
      </c>
      <c r="E611" s="241" t="e">
        <v>#VALUE!</v>
      </c>
      <c r="F611" s="241" t="e">
        <v>#VALUE!</v>
      </c>
      <c r="G611" s="241" t="e">
        <v>#VALUE!</v>
      </c>
    </row>
    <row r="612" spans="1:7">
      <c r="A612" t="e">
        <v>#N/A</v>
      </c>
      <c r="B612" t="e">
        <v>#VALUE!</v>
      </c>
      <c r="C612" t="e">
        <v>#VALUE!</v>
      </c>
      <c r="D612" t="e">
        <v>#VALUE!</v>
      </c>
      <c r="E612" s="241" t="e">
        <v>#VALUE!</v>
      </c>
      <c r="F612" s="241" t="e">
        <v>#VALUE!</v>
      </c>
      <c r="G612" s="241" t="e">
        <v>#VALUE!</v>
      </c>
    </row>
    <row r="613" spans="1:7">
      <c r="A613" t="e">
        <v>#N/A</v>
      </c>
      <c r="B613" t="e">
        <v>#VALUE!</v>
      </c>
      <c r="C613" t="e">
        <v>#VALUE!</v>
      </c>
      <c r="D613" t="e">
        <v>#VALUE!</v>
      </c>
      <c r="E613" s="241" t="e">
        <v>#VALUE!</v>
      </c>
      <c r="F613" s="241" t="e">
        <v>#VALUE!</v>
      </c>
      <c r="G613" s="241" t="e">
        <v>#VALUE!</v>
      </c>
    </row>
    <row r="614" spans="1:7">
      <c r="A614" t="e">
        <v>#N/A</v>
      </c>
      <c r="B614" t="e">
        <v>#VALUE!</v>
      </c>
      <c r="C614" t="e">
        <v>#VALUE!</v>
      </c>
      <c r="D614" t="e">
        <v>#VALUE!</v>
      </c>
      <c r="E614" s="241" t="e">
        <v>#VALUE!</v>
      </c>
      <c r="F614" s="241" t="e">
        <v>#VALUE!</v>
      </c>
      <c r="G614" s="241" t="e">
        <v>#VALUE!</v>
      </c>
    </row>
    <row r="615" spans="1:7">
      <c r="A615" t="e">
        <v>#N/A</v>
      </c>
      <c r="B615" t="e">
        <v>#VALUE!</v>
      </c>
      <c r="C615" t="e">
        <v>#VALUE!</v>
      </c>
      <c r="D615" t="e">
        <v>#VALUE!</v>
      </c>
      <c r="E615" s="241" t="e">
        <v>#VALUE!</v>
      </c>
      <c r="F615" s="241" t="e">
        <v>#VALUE!</v>
      </c>
      <c r="G615" s="241" t="e">
        <v>#VALUE!</v>
      </c>
    </row>
    <row r="616" spans="1:7">
      <c r="A616" t="e">
        <v>#N/A</v>
      </c>
      <c r="B616" t="e">
        <v>#VALUE!</v>
      </c>
      <c r="C616" t="e">
        <v>#VALUE!</v>
      </c>
      <c r="D616" t="e">
        <v>#VALUE!</v>
      </c>
      <c r="E616" s="241" t="e">
        <v>#VALUE!</v>
      </c>
      <c r="F616" s="241" t="e">
        <v>#VALUE!</v>
      </c>
      <c r="G616" s="241" t="e">
        <v>#VALUE!</v>
      </c>
    </row>
    <row r="617" spans="1:7">
      <c r="A617" t="e">
        <v>#N/A</v>
      </c>
      <c r="B617" t="e">
        <v>#VALUE!</v>
      </c>
      <c r="C617" t="e">
        <v>#VALUE!</v>
      </c>
      <c r="D617" t="e">
        <v>#VALUE!</v>
      </c>
      <c r="E617" s="241" t="e">
        <v>#VALUE!</v>
      </c>
      <c r="F617" s="241" t="e">
        <v>#VALUE!</v>
      </c>
      <c r="G617" s="241" t="e">
        <v>#VALUE!</v>
      </c>
    </row>
    <row r="618" spans="1:7">
      <c r="A618" t="e">
        <v>#N/A</v>
      </c>
      <c r="B618" t="e">
        <v>#VALUE!</v>
      </c>
      <c r="C618" t="e">
        <v>#VALUE!</v>
      </c>
      <c r="D618" t="e">
        <v>#VALUE!</v>
      </c>
      <c r="E618" s="241" t="e">
        <v>#VALUE!</v>
      </c>
      <c r="F618" s="241" t="e">
        <v>#VALUE!</v>
      </c>
      <c r="G618" s="241" t="e">
        <v>#VALUE!</v>
      </c>
    </row>
    <row r="619" spans="1:7">
      <c r="A619" t="e">
        <v>#N/A</v>
      </c>
      <c r="B619" t="e">
        <v>#VALUE!</v>
      </c>
      <c r="C619" t="e">
        <v>#VALUE!</v>
      </c>
      <c r="D619" t="e">
        <v>#VALUE!</v>
      </c>
      <c r="E619" s="241" t="e">
        <v>#VALUE!</v>
      </c>
      <c r="F619" s="241" t="e">
        <v>#VALUE!</v>
      </c>
      <c r="G619" s="241" t="e">
        <v>#VALUE!</v>
      </c>
    </row>
    <row r="620" spans="1:7">
      <c r="A620" t="e">
        <v>#N/A</v>
      </c>
      <c r="B620" t="e">
        <v>#VALUE!</v>
      </c>
      <c r="C620" t="e">
        <v>#VALUE!</v>
      </c>
      <c r="D620" t="e">
        <v>#VALUE!</v>
      </c>
      <c r="E620" s="241" t="e">
        <v>#VALUE!</v>
      </c>
      <c r="F620" s="241" t="e">
        <v>#VALUE!</v>
      </c>
      <c r="G620" s="241" t="e">
        <v>#VALUE!</v>
      </c>
    </row>
    <row r="621" spans="1:7">
      <c r="A621" t="e">
        <v>#N/A</v>
      </c>
      <c r="B621" t="e">
        <v>#VALUE!</v>
      </c>
      <c r="C621" t="e">
        <v>#VALUE!</v>
      </c>
      <c r="D621" t="e">
        <v>#VALUE!</v>
      </c>
      <c r="E621" s="241" t="e">
        <v>#VALUE!</v>
      </c>
      <c r="F621" s="241" t="e">
        <v>#VALUE!</v>
      </c>
      <c r="G621" s="241" t="e">
        <v>#VALUE!</v>
      </c>
    </row>
    <row r="622" spans="1:7">
      <c r="A622" t="e">
        <v>#N/A</v>
      </c>
      <c r="B622" t="e">
        <v>#VALUE!</v>
      </c>
      <c r="C622" t="e">
        <v>#VALUE!</v>
      </c>
      <c r="D622" t="e">
        <v>#VALUE!</v>
      </c>
      <c r="E622" s="241" t="e">
        <v>#VALUE!</v>
      </c>
      <c r="F622" s="241" t="e">
        <v>#VALUE!</v>
      </c>
      <c r="G622" s="241" t="e">
        <v>#VALUE!</v>
      </c>
    </row>
    <row r="623" spans="1:7">
      <c r="A623" t="e">
        <v>#N/A</v>
      </c>
      <c r="B623" t="e">
        <v>#VALUE!</v>
      </c>
      <c r="C623" t="e">
        <v>#VALUE!</v>
      </c>
      <c r="D623" t="e">
        <v>#VALUE!</v>
      </c>
      <c r="E623" s="241" t="e">
        <v>#VALUE!</v>
      </c>
      <c r="F623" s="241" t="e">
        <v>#VALUE!</v>
      </c>
      <c r="G623" s="241" t="e">
        <v>#VALUE!</v>
      </c>
    </row>
    <row r="624" spans="1:7">
      <c r="A624" t="e">
        <v>#N/A</v>
      </c>
      <c r="B624" t="e">
        <v>#VALUE!</v>
      </c>
      <c r="C624" t="e">
        <v>#VALUE!</v>
      </c>
      <c r="D624" t="e">
        <v>#VALUE!</v>
      </c>
      <c r="E624" s="241" t="e">
        <v>#VALUE!</v>
      </c>
      <c r="F624" s="241" t="e">
        <v>#VALUE!</v>
      </c>
      <c r="G624" s="241" t="e">
        <v>#VALUE!</v>
      </c>
    </row>
    <row r="625" spans="1:7">
      <c r="A625" t="e">
        <v>#N/A</v>
      </c>
      <c r="B625" t="e">
        <v>#VALUE!</v>
      </c>
      <c r="C625" t="e">
        <v>#VALUE!</v>
      </c>
      <c r="D625" t="e">
        <v>#VALUE!</v>
      </c>
      <c r="E625" s="241" t="e">
        <v>#VALUE!</v>
      </c>
      <c r="F625" s="241" t="e">
        <v>#VALUE!</v>
      </c>
      <c r="G625" s="241" t="e">
        <v>#VALUE!</v>
      </c>
    </row>
    <row r="626" spans="1:7">
      <c r="A626" t="e">
        <v>#N/A</v>
      </c>
      <c r="B626" t="e">
        <v>#VALUE!</v>
      </c>
      <c r="C626" t="e">
        <v>#VALUE!</v>
      </c>
      <c r="D626" t="e">
        <v>#VALUE!</v>
      </c>
      <c r="E626" s="241" t="e">
        <v>#VALUE!</v>
      </c>
      <c r="F626" s="241" t="e">
        <v>#VALUE!</v>
      </c>
      <c r="G626" s="241" t="e">
        <v>#VALUE!</v>
      </c>
    </row>
    <row r="627" spans="1:7">
      <c r="A627" t="e">
        <v>#N/A</v>
      </c>
      <c r="B627" t="e">
        <v>#VALUE!</v>
      </c>
      <c r="C627" t="e">
        <v>#VALUE!</v>
      </c>
      <c r="D627" t="e">
        <v>#VALUE!</v>
      </c>
      <c r="E627" s="241" t="e">
        <v>#VALUE!</v>
      </c>
      <c r="F627" s="241" t="e">
        <v>#VALUE!</v>
      </c>
      <c r="G627" s="241" t="e">
        <v>#VALUE!</v>
      </c>
    </row>
    <row r="628" spans="1:7">
      <c r="A628" t="e">
        <v>#N/A</v>
      </c>
      <c r="B628" t="e">
        <v>#VALUE!</v>
      </c>
      <c r="C628" t="e">
        <v>#VALUE!</v>
      </c>
      <c r="D628" t="e">
        <v>#VALUE!</v>
      </c>
      <c r="E628" s="241" t="e">
        <v>#VALUE!</v>
      </c>
      <c r="F628" s="241" t="e">
        <v>#VALUE!</v>
      </c>
      <c r="G628" s="241" t="e">
        <v>#VALUE!</v>
      </c>
    </row>
    <row r="629" spans="1:7">
      <c r="A629" t="e">
        <v>#N/A</v>
      </c>
      <c r="B629" t="e">
        <v>#VALUE!</v>
      </c>
      <c r="C629" t="e">
        <v>#VALUE!</v>
      </c>
      <c r="D629" t="e">
        <v>#VALUE!</v>
      </c>
      <c r="E629" s="241" t="e">
        <v>#VALUE!</v>
      </c>
      <c r="F629" s="241" t="e">
        <v>#VALUE!</v>
      </c>
      <c r="G629" s="241" t="e">
        <v>#VALUE!</v>
      </c>
    </row>
    <row r="630" spans="1:7">
      <c r="A630" t="e">
        <v>#N/A</v>
      </c>
      <c r="B630" t="e">
        <v>#VALUE!</v>
      </c>
      <c r="C630" t="e">
        <v>#VALUE!</v>
      </c>
      <c r="D630" t="e">
        <v>#VALUE!</v>
      </c>
      <c r="E630" s="241" t="e">
        <v>#VALUE!</v>
      </c>
      <c r="F630" s="241" t="e">
        <v>#VALUE!</v>
      </c>
      <c r="G630" s="241" t="e">
        <v>#VALUE!</v>
      </c>
    </row>
    <row r="631" spans="1:7">
      <c r="A631" t="e">
        <v>#N/A</v>
      </c>
      <c r="B631" t="e">
        <v>#VALUE!</v>
      </c>
      <c r="C631" t="e">
        <v>#VALUE!</v>
      </c>
      <c r="D631" t="e">
        <v>#VALUE!</v>
      </c>
      <c r="E631" s="241" t="e">
        <v>#VALUE!</v>
      </c>
      <c r="F631" s="241" t="e">
        <v>#VALUE!</v>
      </c>
      <c r="G631" s="241" t="e">
        <v>#VALUE!</v>
      </c>
    </row>
    <row r="632" spans="1:7">
      <c r="A632" t="e">
        <v>#N/A</v>
      </c>
      <c r="B632" t="e">
        <v>#VALUE!</v>
      </c>
      <c r="C632" t="e">
        <v>#VALUE!</v>
      </c>
      <c r="D632" t="e">
        <v>#VALUE!</v>
      </c>
      <c r="E632" s="241" t="e">
        <v>#VALUE!</v>
      </c>
      <c r="F632" s="241" t="e">
        <v>#VALUE!</v>
      </c>
      <c r="G632" s="241" t="e">
        <v>#VALUE!</v>
      </c>
    </row>
    <row r="633" spans="1:7">
      <c r="A633" t="e">
        <v>#N/A</v>
      </c>
      <c r="B633" t="e">
        <v>#VALUE!</v>
      </c>
      <c r="C633" t="e">
        <v>#VALUE!</v>
      </c>
      <c r="D633" t="e">
        <v>#VALUE!</v>
      </c>
      <c r="E633" s="241" t="e">
        <v>#VALUE!</v>
      </c>
      <c r="F633" s="241" t="e">
        <v>#VALUE!</v>
      </c>
      <c r="G633" s="241" t="e">
        <v>#VALUE!</v>
      </c>
    </row>
    <row r="634" spans="1:7">
      <c r="A634" t="e">
        <v>#N/A</v>
      </c>
      <c r="B634" t="e">
        <v>#VALUE!</v>
      </c>
      <c r="C634" t="e">
        <v>#VALUE!</v>
      </c>
      <c r="D634" t="e">
        <v>#VALUE!</v>
      </c>
      <c r="E634" s="241" t="e">
        <v>#VALUE!</v>
      </c>
      <c r="F634" s="241" t="e">
        <v>#VALUE!</v>
      </c>
      <c r="G634" s="241" t="e">
        <v>#VALUE!</v>
      </c>
    </row>
    <row r="635" spans="1:7">
      <c r="A635" t="e">
        <v>#N/A</v>
      </c>
      <c r="B635" t="e">
        <v>#VALUE!</v>
      </c>
      <c r="C635" t="e">
        <v>#VALUE!</v>
      </c>
      <c r="D635" t="e">
        <v>#VALUE!</v>
      </c>
      <c r="E635" s="241" t="e">
        <v>#VALUE!</v>
      </c>
      <c r="F635" s="241" t="e">
        <v>#VALUE!</v>
      </c>
      <c r="G635" s="241" t="e">
        <v>#VALUE!</v>
      </c>
    </row>
    <row r="636" spans="1:7">
      <c r="A636" t="e">
        <v>#N/A</v>
      </c>
      <c r="B636" t="e">
        <v>#VALUE!</v>
      </c>
      <c r="C636" t="e">
        <v>#VALUE!</v>
      </c>
      <c r="D636" t="e">
        <v>#VALUE!</v>
      </c>
      <c r="E636" s="241" t="e">
        <v>#VALUE!</v>
      </c>
      <c r="F636" s="241" t="e">
        <v>#VALUE!</v>
      </c>
      <c r="G636" s="241" t="e">
        <v>#VALUE!</v>
      </c>
    </row>
    <row r="637" spans="1:7">
      <c r="A637" t="e">
        <v>#N/A</v>
      </c>
      <c r="B637" t="e">
        <v>#VALUE!</v>
      </c>
      <c r="C637" t="e">
        <v>#VALUE!</v>
      </c>
      <c r="D637" t="e">
        <v>#VALUE!</v>
      </c>
      <c r="E637" s="241" t="e">
        <v>#VALUE!</v>
      </c>
      <c r="F637" s="241" t="e">
        <v>#VALUE!</v>
      </c>
      <c r="G637" s="241" t="e">
        <v>#VALUE!</v>
      </c>
    </row>
    <row r="638" spans="1:7">
      <c r="A638" t="e">
        <v>#N/A</v>
      </c>
      <c r="B638" t="e">
        <v>#VALUE!</v>
      </c>
      <c r="C638" t="e">
        <v>#VALUE!</v>
      </c>
      <c r="D638" t="e">
        <v>#VALUE!</v>
      </c>
      <c r="E638" s="241" t="e">
        <v>#VALUE!</v>
      </c>
      <c r="F638" s="241" t="e">
        <v>#VALUE!</v>
      </c>
      <c r="G638" s="241" t="e">
        <v>#VALUE!</v>
      </c>
    </row>
    <row r="639" spans="1:7">
      <c r="A639" t="e">
        <v>#N/A</v>
      </c>
      <c r="B639" t="e">
        <v>#VALUE!</v>
      </c>
      <c r="C639" t="e">
        <v>#VALUE!</v>
      </c>
      <c r="D639" t="e">
        <v>#VALUE!</v>
      </c>
      <c r="E639" s="241" t="e">
        <v>#VALUE!</v>
      </c>
      <c r="F639" s="241" t="e">
        <v>#VALUE!</v>
      </c>
      <c r="G639" s="241" t="e">
        <v>#VALUE!</v>
      </c>
    </row>
    <row r="640" spans="1:7">
      <c r="A640" t="e">
        <v>#N/A</v>
      </c>
      <c r="B640" t="e">
        <v>#VALUE!</v>
      </c>
      <c r="C640" t="e">
        <v>#VALUE!</v>
      </c>
      <c r="D640" t="e">
        <v>#VALUE!</v>
      </c>
      <c r="E640" s="241" t="e">
        <v>#VALUE!</v>
      </c>
      <c r="F640" s="241" t="e">
        <v>#VALUE!</v>
      </c>
      <c r="G640" s="241" t="e">
        <v>#VALUE!</v>
      </c>
    </row>
    <row r="641" spans="1:7">
      <c r="A641" t="e">
        <v>#N/A</v>
      </c>
      <c r="B641" t="e">
        <v>#VALUE!</v>
      </c>
      <c r="C641" t="e">
        <v>#VALUE!</v>
      </c>
      <c r="D641" t="e">
        <v>#VALUE!</v>
      </c>
      <c r="E641" s="241" t="e">
        <v>#VALUE!</v>
      </c>
      <c r="F641" s="241" t="e">
        <v>#VALUE!</v>
      </c>
      <c r="G641" s="241" t="e">
        <v>#VALUE!</v>
      </c>
    </row>
    <row r="642" spans="1:7">
      <c r="A642" t="e">
        <v>#N/A</v>
      </c>
      <c r="B642" t="e">
        <v>#VALUE!</v>
      </c>
      <c r="C642" t="e">
        <v>#VALUE!</v>
      </c>
      <c r="D642" t="e">
        <v>#VALUE!</v>
      </c>
      <c r="E642" s="241" t="e">
        <v>#VALUE!</v>
      </c>
      <c r="F642" s="241" t="e">
        <v>#VALUE!</v>
      </c>
      <c r="G642" s="241" t="e">
        <v>#VALUE!</v>
      </c>
    </row>
    <row r="643" spans="1:7">
      <c r="A643" t="e">
        <v>#N/A</v>
      </c>
      <c r="B643" t="e">
        <v>#VALUE!</v>
      </c>
      <c r="C643" t="e">
        <v>#VALUE!</v>
      </c>
      <c r="D643" t="e">
        <v>#VALUE!</v>
      </c>
      <c r="E643" s="241" t="e">
        <v>#VALUE!</v>
      </c>
      <c r="F643" s="241" t="e">
        <v>#VALUE!</v>
      </c>
      <c r="G643" s="241" t="e">
        <v>#VALUE!</v>
      </c>
    </row>
    <row r="644" spans="1:7">
      <c r="A644" t="e">
        <v>#N/A</v>
      </c>
      <c r="B644" t="e">
        <v>#VALUE!</v>
      </c>
      <c r="C644" t="e">
        <v>#VALUE!</v>
      </c>
      <c r="D644" t="e">
        <v>#VALUE!</v>
      </c>
      <c r="E644" s="241" t="e">
        <v>#VALUE!</v>
      </c>
      <c r="F644" s="241" t="e">
        <v>#VALUE!</v>
      </c>
      <c r="G644" s="241" t="e">
        <v>#VALUE!</v>
      </c>
    </row>
    <row r="645" spans="1:7">
      <c r="A645" t="e">
        <v>#N/A</v>
      </c>
      <c r="B645" t="e">
        <v>#VALUE!</v>
      </c>
      <c r="C645" t="e">
        <v>#VALUE!</v>
      </c>
      <c r="D645" t="e">
        <v>#VALUE!</v>
      </c>
      <c r="E645" s="241" t="e">
        <v>#VALUE!</v>
      </c>
      <c r="F645" s="241" t="e">
        <v>#VALUE!</v>
      </c>
      <c r="G645" s="241" t="e">
        <v>#VALUE!</v>
      </c>
    </row>
    <row r="646" spans="1:7">
      <c r="A646" t="e">
        <v>#N/A</v>
      </c>
      <c r="B646" t="e">
        <v>#VALUE!</v>
      </c>
      <c r="C646" t="e">
        <v>#VALUE!</v>
      </c>
      <c r="D646" t="e">
        <v>#VALUE!</v>
      </c>
      <c r="E646" s="241" t="e">
        <v>#VALUE!</v>
      </c>
      <c r="F646" s="241" t="e">
        <v>#VALUE!</v>
      </c>
      <c r="G646" s="241" t="e">
        <v>#VALUE!</v>
      </c>
    </row>
    <row r="647" spans="1:7">
      <c r="A647" t="e">
        <v>#N/A</v>
      </c>
      <c r="B647" t="e">
        <v>#VALUE!</v>
      </c>
      <c r="C647" t="e">
        <v>#VALUE!</v>
      </c>
      <c r="D647" t="e">
        <v>#VALUE!</v>
      </c>
      <c r="E647" s="241" t="e">
        <v>#VALUE!</v>
      </c>
      <c r="F647" s="241" t="e">
        <v>#VALUE!</v>
      </c>
      <c r="G647" s="241" t="e">
        <v>#VALUE!</v>
      </c>
    </row>
    <row r="648" spans="1:7">
      <c r="A648" t="e">
        <v>#N/A</v>
      </c>
      <c r="B648" t="e">
        <v>#VALUE!</v>
      </c>
      <c r="C648" t="e">
        <v>#VALUE!</v>
      </c>
      <c r="D648" t="e">
        <v>#VALUE!</v>
      </c>
      <c r="E648" s="241" t="e">
        <v>#VALUE!</v>
      </c>
      <c r="F648" s="241" t="e">
        <v>#VALUE!</v>
      </c>
      <c r="G648" s="241" t="e">
        <v>#VALUE!</v>
      </c>
    </row>
    <row r="649" spans="1:7">
      <c r="A649" t="e">
        <v>#N/A</v>
      </c>
      <c r="B649" t="e">
        <v>#VALUE!</v>
      </c>
      <c r="C649" t="e">
        <v>#VALUE!</v>
      </c>
      <c r="D649" t="e">
        <v>#VALUE!</v>
      </c>
      <c r="E649" s="241" t="e">
        <v>#VALUE!</v>
      </c>
      <c r="F649" s="241" t="e">
        <v>#VALUE!</v>
      </c>
      <c r="G649" s="241" t="e">
        <v>#VALUE!</v>
      </c>
    </row>
    <row r="650" spans="1:7">
      <c r="A650" t="e">
        <v>#N/A</v>
      </c>
      <c r="B650" t="e">
        <v>#VALUE!</v>
      </c>
      <c r="C650" t="e">
        <v>#VALUE!</v>
      </c>
      <c r="D650" t="e">
        <v>#VALUE!</v>
      </c>
      <c r="E650" s="241" t="e">
        <v>#VALUE!</v>
      </c>
      <c r="F650" s="241" t="e">
        <v>#VALUE!</v>
      </c>
      <c r="G650" s="241" t="e">
        <v>#VALUE!</v>
      </c>
    </row>
    <row r="651" spans="1:7">
      <c r="A651" t="e">
        <v>#N/A</v>
      </c>
      <c r="B651" t="e">
        <v>#VALUE!</v>
      </c>
      <c r="C651" t="e">
        <v>#VALUE!</v>
      </c>
      <c r="D651" t="e">
        <v>#VALUE!</v>
      </c>
      <c r="E651" s="241" t="e">
        <v>#VALUE!</v>
      </c>
      <c r="F651" s="241" t="e">
        <v>#VALUE!</v>
      </c>
      <c r="G651" s="241" t="e">
        <v>#VALUE!</v>
      </c>
    </row>
    <row r="652" spans="1:7">
      <c r="A652" t="e">
        <v>#N/A</v>
      </c>
      <c r="B652" t="e">
        <v>#VALUE!</v>
      </c>
      <c r="C652" t="e">
        <v>#VALUE!</v>
      </c>
      <c r="D652" t="e">
        <v>#VALUE!</v>
      </c>
      <c r="E652" s="241" t="e">
        <v>#VALUE!</v>
      </c>
      <c r="F652" s="241" t="e">
        <v>#VALUE!</v>
      </c>
      <c r="G652" s="241" t="e">
        <v>#VALUE!</v>
      </c>
    </row>
    <row r="653" spans="1:7">
      <c r="A653" t="e">
        <v>#N/A</v>
      </c>
      <c r="B653" t="e">
        <v>#VALUE!</v>
      </c>
      <c r="C653" t="e">
        <v>#VALUE!</v>
      </c>
      <c r="D653" t="e">
        <v>#VALUE!</v>
      </c>
      <c r="E653" s="241" t="e">
        <v>#VALUE!</v>
      </c>
      <c r="F653" s="241" t="e">
        <v>#VALUE!</v>
      </c>
      <c r="G653" s="241" t="e">
        <v>#VALUE!</v>
      </c>
    </row>
    <row r="654" spans="1:7">
      <c r="A654" t="e">
        <v>#N/A</v>
      </c>
      <c r="B654" t="e">
        <v>#VALUE!</v>
      </c>
      <c r="C654" t="e">
        <v>#VALUE!</v>
      </c>
      <c r="D654" t="e">
        <v>#VALUE!</v>
      </c>
      <c r="E654" s="241" t="e">
        <v>#VALUE!</v>
      </c>
      <c r="F654" s="241" t="e">
        <v>#VALUE!</v>
      </c>
      <c r="G654" s="241" t="e">
        <v>#VALUE!</v>
      </c>
    </row>
    <row r="655" spans="1:7">
      <c r="A655" t="e">
        <v>#N/A</v>
      </c>
      <c r="B655" t="e">
        <v>#VALUE!</v>
      </c>
      <c r="C655" t="e">
        <v>#VALUE!</v>
      </c>
      <c r="D655" t="e">
        <v>#VALUE!</v>
      </c>
      <c r="E655" s="241" t="e">
        <v>#VALUE!</v>
      </c>
      <c r="F655" s="241" t="e">
        <v>#VALUE!</v>
      </c>
      <c r="G655" s="241" t="e">
        <v>#VALUE!</v>
      </c>
    </row>
    <row r="656" spans="1:7">
      <c r="A656" t="e">
        <v>#N/A</v>
      </c>
      <c r="B656" t="e">
        <v>#VALUE!</v>
      </c>
      <c r="C656" t="e">
        <v>#VALUE!</v>
      </c>
      <c r="D656" t="e">
        <v>#VALUE!</v>
      </c>
      <c r="E656" s="241" t="e">
        <v>#VALUE!</v>
      </c>
      <c r="F656" s="241" t="e">
        <v>#VALUE!</v>
      </c>
      <c r="G656" s="241" t="e">
        <v>#VALUE!</v>
      </c>
    </row>
    <row r="657" spans="1:7">
      <c r="A657" t="e">
        <v>#N/A</v>
      </c>
      <c r="B657" t="e">
        <v>#VALUE!</v>
      </c>
      <c r="C657" t="e">
        <v>#VALUE!</v>
      </c>
      <c r="D657" t="e">
        <v>#VALUE!</v>
      </c>
      <c r="E657" s="241" t="e">
        <v>#VALUE!</v>
      </c>
      <c r="F657" s="241" t="e">
        <v>#VALUE!</v>
      </c>
      <c r="G657" s="241" t="e">
        <v>#VALUE!</v>
      </c>
    </row>
    <row r="658" spans="1:7">
      <c r="A658" t="e">
        <v>#N/A</v>
      </c>
      <c r="B658" t="e">
        <v>#VALUE!</v>
      </c>
      <c r="C658" t="e">
        <v>#VALUE!</v>
      </c>
      <c r="D658" t="e">
        <v>#VALUE!</v>
      </c>
      <c r="E658" s="241" t="e">
        <v>#VALUE!</v>
      </c>
      <c r="F658" s="241" t="e">
        <v>#VALUE!</v>
      </c>
      <c r="G658" s="241" t="e">
        <v>#VALUE!</v>
      </c>
    </row>
    <row r="659" spans="1:7">
      <c r="A659" t="e">
        <v>#N/A</v>
      </c>
      <c r="B659" t="e">
        <v>#VALUE!</v>
      </c>
      <c r="C659" t="e">
        <v>#VALUE!</v>
      </c>
      <c r="D659" t="e">
        <v>#VALUE!</v>
      </c>
      <c r="E659" s="241" t="e">
        <v>#VALUE!</v>
      </c>
      <c r="F659" s="241" t="e">
        <v>#VALUE!</v>
      </c>
      <c r="G659" s="241" t="e">
        <v>#VALUE!</v>
      </c>
    </row>
    <row r="660" spans="1:7">
      <c r="A660" t="e">
        <v>#N/A</v>
      </c>
      <c r="B660" t="e">
        <v>#VALUE!</v>
      </c>
      <c r="C660" t="e">
        <v>#VALUE!</v>
      </c>
      <c r="D660" t="e">
        <v>#VALUE!</v>
      </c>
      <c r="E660" s="241" t="e">
        <v>#VALUE!</v>
      </c>
      <c r="F660" s="241" t="e">
        <v>#VALUE!</v>
      </c>
      <c r="G660" s="241" t="e">
        <v>#VALUE!</v>
      </c>
    </row>
    <row r="661" spans="1:7">
      <c r="A661" t="e">
        <v>#N/A</v>
      </c>
      <c r="B661" t="e">
        <v>#VALUE!</v>
      </c>
      <c r="C661" t="e">
        <v>#VALUE!</v>
      </c>
      <c r="D661" t="e">
        <v>#VALUE!</v>
      </c>
      <c r="E661" s="241" t="e">
        <v>#VALUE!</v>
      </c>
      <c r="F661" s="241" t="e">
        <v>#VALUE!</v>
      </c>
      <c r="G661" s="241" t="e">
        <v>#VALUE!</v>
      </c>
    </row>
    <row r="662" spans="1:7">
      <c r="A662" t="e">
        <v>#N/A</v>
      </c>
      <c r="B662" t="e">
        <v>#VALUE!</v>
      </c>
      <c r="C662" t="e">
        <v>#VALUE!</v>
      </c>
      <c r="D662" t="e">
        <v>#VALUE!</v>
      </c>
      <c r="E662" s="241" t="e">
        <v>#VALUE!</v>
      </c>
      <c r="F662" s="241" t="e">
        <v>#VALUE!</v>
      </c>
      <c r="G662" s="241" t="e">
        <v>#VALUE!</v>
      </c>
    </row>
    <row r="663" spans="1:7">
      <c r="A663" t="e">
        <v>#N/A</v>
      </c>
      <c r="B663" t="e">
        <v>#VALUE!</v>
      </c>
      <c r="C663" t="e">
        <v>#VALUE!</v>
      </c>
      <c r="D663" t="e">
        <v>#VALUE!</v>
      </c>
      <c r="E663" s="241" t="e">
        <v>#VALUE!</v>
      </c>
      <c r="F663" s="241" t="e">
        <v>#VALUE!</v>
      </c>
      <c r="G663" s="241" t="e">
        <v>#VALUE!</v>
      </c>
    </row>
    <row r="664" spans="1:7">
      <c r="A664" t="e">
        <v>#N/A</v>
      </c>
      <c r="B664" t="e">
        <v>#VALUE!</v>
      </c>
      <c r="C664" t="e">
        <v>#VALUE!</v>
      </c>
      <c r="D664" t="e">
        <v>#VALUE!</v>
      </c>
      <c r="E664" s="241" t="e">
        <v>#VALUE!</v>
      </c>
      <c r="F664" s="241" t="e">
        <v>#VALUE!</v>
      </c>
      <c r="G664" s="241" t="e">
        <v>#VALUE!</v>
      </c>
    </row>
    <row r="665" spans="1:7">
      <c r="A665" t="e">
        <v>#N/A</v>
      </c>
      <c r="B665" t="e">
        <v>#VALUE!</v>
      </c>
      <c r="C665" t="e">
        <v>#VALUE!</v>
      </c>
      <c r="D665" t="e">
        <v>#VALUE!</v>
      </c>
      <c r="E665" s="241" t="e">
        <v>#VALUE!</v>
      </c>
      <c r="F665" s="241" t="e">
        <v>#VALUE!</v>
      </c>
      <c r="G665" s="241" t="e">
        <v>#VALUE!</v>
      </c>
    </row>
    <row r="666" spans="1:7">
      <c r="A666" t="e">
        <v>#N/A</v>
      </c>
      <c r="B666" t="e">
        <v>#VALUE!</v>
      </c>
      <c r="C666" t="e">
        <v>#VALUE!</v>
      </c>
      <c r="D666" t="e">
        <v>#VALUE!</v>
      </c>
      <c r="E666" s="241" t="e">
        <v>#VALUE!</v>
      </c>
      <c r="F666" s="241" t="e">
        <v>#VALUE!</v>
      </c>
      <c r="G666" s="241" t="e">
        <v>#VALUE!</v>
      </c>
    </row>
    <row r="667" spans="1:7">
      <c r="A667" t="e">
        <v>#N/A</v>
      </c>
      <c r="B667" t="e">
        <v>#VALUE!</v>
      </c>
      <c r="C667" t="e">
        <v>#VALUE!</v>
      </c>
      <c r="D667" t="e">
        <v>#VALUE!</v>
      </c>
      <c r="E667" s="241" t="e">
        <v>#VALUE!</v>
      </c>
      <c r="F667" s="241" t="e">
        <v>#VALUE!</v>
      </c>
      <c r="G667" s="241" t="e">
        <v>#VALUE!</v>
      </c>
    </row>
    <row r="668" spans="1:7">
      <c r="A668" t="e">
        <v>#N/A</v>
      </c>
      <c r="B668" t="e">
        <v>#VALUE!</v>
      </c>
      <c r="C668" t="e">
        <v>#VALUE!</v>
      </c>
      <c r="D668" t="e">
        <v>#VALUE!</v>
      </c>
      <c r="E668" s="241" t="e">
        <v>#VALUE!</v>
      </c>
      <c r="F668" s="241" t="e">
        <v>#VALUE!</v>
      </c>
      <c r="G668" s="241" t="e">
        <v>#VALUE!</v>
      </c>
    </row>
    <row r="669" spans="1:7">
      <c r="A669" t="e">
        <v>#N/A</v>
      </c>
      <c r="B669" t="e">
        <v>#VALUE!</v>
      </c>
      <c r="C669" t="e">
        <v>#VALUE!</v>
      </c>
      <c r="D669" t="e">
        <v>#VALUE!</v>
      </c>
      <c r="E669" s="241" t="e">
        <v>#VALUE!</v>
      </c>
      <c r="F669" s="241" t="e">
        <v>#VALUE!</v>
      </c>
      <c r="G669" s="241" t="e">
        <v>#VALUE!</v>
      </c>
    </row>
    <row r="670" spans="1:7">
      <c r="A670" t="e">
        <v>#N/A</v>
      </c>
      <c r="B670" t="e">
        <v>#VALUE!</v>
      </c>
      <c r="C670" t="e">
        <v>#VALUE!</v>
      </c>
      <c r="D670" t="e">
        <v>#VALUE!</v>
      </c>
      <c r="E670" s="241" t="e">
        <v>#VALUE!</v>
      </c>
      <c r="F670" s="241" t="e">
        <v>#VALUE!</v>
      </c>
      <c r="G670" s="241" t="e">
        <v>#VALUE!</v>
      </c>
    </row>
    <row r="671" spans="1:7">
      <c r="A671" t="e">
        <v>#N/A</v>
      </c>
      <c r="B671" t="e">
        <v>#VALUE!</v>
      </c>
      <c r="C671" t="e">
        <v>#VALUE!</v>
      </c>
      <c r="D671" t="e">
        <v>#VALUE!</v>
      </c>
      <c r="E671" s="241" t="e">
        <v>#VALUE!</v>
      </c>
      <c r="F671" s="241" t="e">
        <v>#VALUE!</v>
      </c>
      <c r="G671" s="241" t="e">
        <v>#VALUE!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sheetData>
    <row r="1" spans="1:1">
      <c r="A1" t="s">
        <v>101</v>
      </c>
    </row>
    <row r="2" spans="1:1">
      <c r="A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2019-02-25T19:31:26Z</dcterms:modified>
</cp:coreProperties>
</file>