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6" activeTab="11"/>
  </bookViews>
  <sheets>
    <sheet name="WorstOfBasket1Y" sheetId="25" r:id="rId1"/>
    <sheet name="crossautocall" sheetId="24" r:id="rId2"/>
    <sheet name="doubleNoTouch1Y" sheetId="26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  <externalReference r:id="rId17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P81" i="14" l="1"/>
  <c r="P80" i="14"/>
  <c r="P79" i="14"/>
  <c r="P77" i="14"/>
  <c r="Z73" i="14"/>
  <c r="Y73" i="14"/>
  <c r="X73" i="14"/>
  <c r="W73" i="14"/>
  <c r="V73" i="14"/>
  <c r="U73" i="14"/>
  <c r="T73" i="14"/>
  <c r="S73" i="14"/>
  <c r="R73" i="14"/>
  <c r="Q73" i="14"/>
  <c r="P73" i="14"/>
  <c r="Z72" i="14"/>
  <c r="Y72" i="14"/>
  <c r="X72" i="14"/>
  <c r="W72" i="14"/>
  <c r="V72" i="14"/>
  <c r="U72" i="14"/>
  <c r="T72" i="14"/>
  <c r="S72" i="14"/>
  <c r="R72" i="14"/>
  <c r="Q72" i="14"/>
  <c r="P72" i="14"/>
  <c r="Z71" i="14"/>
  <c r="Y71" i="14"/>
  <c r="X71" i="14"/>
  <c r="W71" i="14"/>
  <c r="V71" i="14"/>
  <c r="U71" i="14"/>
  <c r="T71" i="14"/>
  <c r="S71" i="14"/>
  <c r="R71" i="14"/>
  <c r="Q71" i="14"/>
  <c r="P71" i="14"/>
  <c r="Z70" i="14"/>
  <c r="Y70" i="14"/>
  <c r="X70" i="14"/>
  <c r="W70" i="14"/>
  <c r="V70" i="14"/>
  <c r="U70" i="14"/>
  <c r="T70" i="14"/>
  <c r="S70" i="14"/>
  <c r="R70" i="14"/>
  <c r="Q70" i="14"/>
  <c r="P70" i="14"/>
  <c r="Z69" i="14"/>
  <c r="Y69" i="14"/>
  <c r="X69" i="14"/>
  <c r="W69" i="14"/>
  <c r="V69" i="14"/>
  <c r="U69" i="14"/>
  <c r="T69" i="14"/>
  <c r="S69" i="14"/>
  <c r="R69" i="14"/>
  <c r="Q69" i="14"/>
  <c r="P69" i="14"/>
  <c r="Z68" i="14"/>
  <c r="Y68" i="14"/>
  <c r="X68" i="14"/>
  <c r="W68" i="14"/>
  <c r="V68" i="14"/>
  <c r="U68" i="14"/>
  <c r="T68" i="14"/>
  <c r="S68" i="14"/>
  <c r="R68" i="14"/>
  <c r="Q68" i="14"/>
  <c r="P68" i="14"/>
  <c r="Z65" i="14"/>
  <c r="Y65" i="14"/>
  <c r="X65" i="14"/>
  <c r="W65" i="14"/>
  <c r="V65" i="14"/>
  <c r="U65" i="14"/>
  <c r="T65" i="14"/>
  <c r="S65" i="14"/>
  <c r="R65" i="14"/>
  <c r="Q65" i="14"/>
  <c r="P65" i="14"/>
  <c r="Z64" i="14"/>
  <c r="Y64" i="14"/>
  <c r="X64" i="14"/>
  <c r="W64" i="14"/>
  <c r="V64" i="14"/>
  <c r="U64" i="14"/>
  <c r="T64" i="14"/>
  <c r="S64" i="14"/>
  <c r="R64" i="14"/>
  <c r="Q64" i="14"/>
  <c r="P64" i="14"/>
  <c r="Z63" i="14"/>
  <c r="Y63" i="14"/>
  <c r="X63" i="14"/>
  <c r="W63" i="14"/>
  <c r="V63" i="14"/>
  <c r="U63" i="14"/>
  <c r="T63" i="14"/>
  <c r="S63" i="14"/>
  <c r="R63" i="14"/>
  <c r="Q63" i="14"/>
  <c r="P63" i="14"/>
  <c r="Z62" i="14"/>
  <c r="Y62" i="14"/>
  <c r="X62" i="14"/>
  <c r="W62" i="14"/>
  <c r="V62" i="14"/>
  <c r="U62" i="14"/>
  <c r="T62" i="14"/>
  <c r="S62" i="14"/>
  <c r="R62" i="14"/>
  <c r="Q62" i="14"/>
  <c r="P62" i="14"/>
  <c r="Z61" i="14"/>
  <c r="Y61" i="14"/>
  <c r="X61" i="14"/>
  <c r="W61" i="14"/>
  <c r="V61" i="14"/>
  <c r="U61" i="14"/>
  <c r="T61" i="14"/>
  <c r="S61" i="14"/>
  <c r="R61" i="14"/>
  <c r="Q61" i="14"/>
  <c r="P61" i="14"/>
  <c r="Z60" i="14"/>
  <c r="Y60" i="14"/>
  <c r="X60" i="14"/>
  <c r="W60" i="14"/>
  <c r="V60" i="14"/>
  <c r="U60" i="14"/>
  <c r="T60" i="14"/>
  <c r="S60" i="14"/>
  <c r="R60" i="14"/>
  <c r="Q60" i="14"/>
  <c r="P60" i="14"/>
  <c r="Z58" i="14"/>
  <c r="Y58" i="14"/>
  <c r="X58" i="14"/>
  <c r="W58" i="14"/>
  <c r="V58" i="14"/>
  <c r="U58" i="14"/>
  <c r="T58" i="14"/>
  <c r="S58" i="14"/>
  <c r="R58" i="14"/>
  <c r="Q58" i="14"/>
  <c r="P58" i="14"/>
  <c r="Z57" i="14"/>
  <c r="Y57" i="14"/>
  <c r="X57" i="14"/>
  <c r="W57" i="14"/>
  <c r="V57" i="14"/>
  <c r="U57" i="14"/>
  <c r="T57" i="14"/>
  <c r="S57" i="14"/>
  <c r="R57" i="14"/>
  <c r="Q57" i="14"/>
  <c r="P57" i="14"/>
  <c r="Z56" i="14"/>
  <c r="Y56" i="14"/>
  <c r="X56" i="14"/>
  <c r="W56" i="14"/>
  <c r="V56" i="14"/>
  <c r="U56" i="14"/>
  <c r="T56" i="14"/>
  <c r="S56" i="14"/>
  <c r="R56" i="14"/>
  <c r="Q56" i="14"/>
  <c r="P56" i="14"/>
  <c r="Z55" i="14"/>
  <c r="Y55" i="14"/>
  <c r="X55" i="14"/>
  <c r="W55" i="14"/>
  <c r="V55" i="14"/>
  <c r="U55" i="14"/>
  <c r="T55" i="14"/>
  <c r="S55" i="14"/>
  <c r="R55" i="14"/>
  <c r="Q55" i="14"/>
  <c r="P55" i="14"/>
  <c r="Z54" i="14"/>
  <c r="Y54" i="14"/>
  <c r="X54" i="14"/>
  <c r="W54" i="14"/>
  <c r="V54" i="14"/>
  <c r="U54" i="14"/>
  <c r="T54" i="14"/>
  <c r="S54" i="14"/>
  <c r="R54" i="14"/>
  <c r="Q54" i="14"/>
  <c r="P54" i="14"/>
  <c r="Z53" i="14"/>
  <c r="Y53" i="14"/>
  <c r="X53" i="14"/>
  <c r="W53" i="14"/>
  <c r="V53" i="14"/>
  <c r="U53" i="14"/>
  <c r="T53" i="14"/>
  <c r="S53" i="14"/>
  <c r="R53" i="14"/>
  <c r="Q53" i="14"/>
  <c r="P53" i="14"/>
  <c r="Z52" i="14"/>
  <c r="Y52" i="14"/>
  <c r="X52" i="14"/>
  <c r="W52" i="14"/>
  <c r="V52" i="14"/>
  <c r="U52" i="14"/>
  <c r="T52" i="14"/>
  <c r="S52" i="14"/>
  <c r="R52" i="14"/>
  <c r="Q52" i="14"/>
  <c r="P52" i="14"/>
  <c r="Z49" i="14"/>
  <c r="Y49" i="14"/>
  <c r="X49" i="14"/>
  <c r="W49" i="14"/>
  <c r="V49" i="14"/>
  <c r="U49" i="14"/>
  <c r="T49" i="14"/>
  <c r="S49" i="14"/>
  <c r="R49" i="14"/>
  <c r="Q49" i="14"/>
  <c r="P49" i="14"/>
  <c r="Z48" i="14"/>
  <c r="Y48" i="14"/>
  <c r="X48" i="14"/>
  <c r="W48" i="14"/>
  <c r="V48" i="14"/>
  <c r="U48" i="14"/>
  <c r="T48" i="14"/>
  <c r="S48" i="14"/>
  <c r="R48" i="14"/>
  <c r="Q48" i="14"/>
  <c r="P48" i="14"/>
  <c r="Z47" i="14"/>
  <c r="Y47" i="14"/>
  <c r="X47" i="14"/>
  <c r="W47" i="14"/>
  <c r="V47" i="14"/>
  <c r="U47" i="14"/>
  <c r="T47" i="14"/>
  <c r="S47" i="14"/>
  <c r="R47" i="14"/>
  <c r="Q47" i="14"/>
  <c r="P47" i="14"/>
  <c r="Z46" i="14"/>
  <c r="Y46" i="14"/>
  <c r="X46" i="14"/>
  <c r="W46" i="14"/>
  <c r="V46" i="14"/>
  <c r="U46" i="14"/>
  <c r="T46" i="14"/>
  <c r="S46" i="14"/>
  <c r="R46" i="14"/>
  <c r="Q46" i="14"/>
  <c r="P46" i="14"/>
  <c r="Z45" i="14"/>
  <c r="Y45" i="14"/>
  <c r="X45" i="14"/>
  <c r="W45" i="14"/>
  <c r="V45" i="14"/>
  <c r="U45" i="14"/>
  <c r="T45" i="14"/>
  <c r="S45" i="14"/>
  <c r="R45" i="14"/>
  <c r="Q45" i="14"/>
  <c r="P45" i="14"/>
  <c r="Z44" i="14"/>
  <c r="Y44" i="14"/>
  <c r="X44" i="14"/>
  <c r="W44" i="14"/>
  <c r="V44" i="14"/>
  <c r="U44" i="14"/>
  <c r="T44" i="14"/>
  <c r="S44" i="14"/>
  <c r="R44" i="14"/>
  <c r="Q44" i="14"/>
  <c r="P44" i="14"/>
  <c r="Z41" i="14"/>
  <c r="Y41" i="14"/>
  <c r="X41" i="14"/>
  <c r="W41" i="14"/>
  <c r="V41" i="14"/>
  <c r="U41" i="14"/>
  <c r="T41" i="14"/>
  <c r="S41" i="14"/>
  <c r="R41" i="14"/>
  <c r="Q41" i="14"/>
  <c r="P41" i="14"/>
  <c r="Z40" i="14"/>
  <c r="Y40" i="14"/>
  <c r="X40" i="14"/>
  <c r="W40" i="14"/>
  <c r="V40" i="14"/>
  <c r="U40" i="14"/>
  <c r="T40" i="14"/>
  <c r="S40" i="14"/>
  <c r="R40" i="14"/>
  <c r="Q40" i="14"/>
  <c r="P40" i="14"/>
  <c r="Z39" i="14"/>
  <c r="Y39" i="14"/>
  <c r="X39" i="14"/>
  <c r="W39" i="14"/>
  <c r="V39" i="14"/>
  <c r="U39" i="14"/>
  <c r="T39" i="14"/>
  <c r="S39" i="14"/>
  <c r="R39" i="14"/>
  <c r="Q39" i="14"/>
  <c r="P39" i="14"/>
  <c r="Z38" i="14"/>
  <c r="Y38" i="14"/>
  <c r="X38" i="14"/>
  <c r="W38" i="14"/>
  <c r="V38" i="14"/>
  <c r="U38" i="14"/>
  <c r="T38" i="14"/>
  <c r="S38" i="14"/>
  <c r="R38" i="14"/>
  <c r="Q38" i="14"/>
  <c r="P38" i="14"/>
  <c r="Z37" i="14"/>
  <c r="Y37" i="14"/>
  <c r="X37" i="14"/>
  <c r="W37" i="14"/>
  <c r="V37" i="14"/>
  <c r="U37" i="14"/>
  <c r="T37" i="14"/>
  <c r="S37" i="14"/>
  <c r="R37" i="14"/>
  <c r="Q37" i="14"/>
  <c r="P37" i="14"/>
  <c r="Z36" i="14"/>
  <c r="Y36" i="14"/>
  <c r="X36" i="14"/>
  <c r="W36" i="14"/>
  <c r="V36" i="14"/>
  <c r="U36" i="14"/>
  <c r="T36" i="14"/>
  <c r="S36" i="14"/>
  <c r="R36" i="14"/>
  <c r="Q36" i="14"/>
  <c r="P36" i="14"/>
  <c r="U34" i="14"/>
  <c r="P34" i="14"/>
  <c r="Z33" i="14"/>
  <c r="Y33" i="14"/>
  <c r="X33" i="14"/>
  <c r="W33" i="14"/>
  <c r="V33" i="14"/>
  <c r="U33" i="14"/>
  <c r="T33" i="14"/>
  <c r="S33" i="14"/>
  <c r="R33" i="14"/>
  <c r="Q33" i="14"/>
  <c r="P33" i="14"/>
  <c r="Z32" i="14"/>
  <c r="Y32" i="14"/>
  <c r="X32" i="14"/>
  <c r="W32" i="14"/>
  <c r="V32" i="14"/>
  <c r="U32" i="14"/>
  <c r="T32" i="14"/>
  <c r="S32" i="14"/>
  <c r="R32" i="14"/>
  <c r="Q32" i="14"/>
  <c r="P32" i="14"/>
  <c r="Z31" i="14"/>
  <c r="Y31" i="14"/>
  <c r="X31" i="14"/>
  <c r="W31" i="14"/>
  <c r="V31" i="14"/>
  <c r="U31" i="14"/>
  <c r="T31" i="14"/>
  <c r="S31" i="14"/>
  <c r="R31" i="14"/>
  <c r="Q31" i="14"/>
  <c r="P31" i="14"/>
  <c r="Z30" i="14"/>
  <c r="Y30" i="14"/>
  <c r="X30" i="14"/>
  <c r="W30" i="14"/>
  <c r="V30" i="14"/>
  <c r="U30" i="14"/>
  <c r="T30" i="14"/>
  <c r="S30" i="14"/>
  <c r="R30" i="14"/>
  <c r="Q30" i="14"/>
  <c r="P30" i="14"/>
  <c r="Z29" i="14"/>
  <c r="Y29" i="14"/>
  <c r="X29" i="14"/>
  <c r="W29" i="14"/>
  <c r="V29" i="14"/>
  <c r="U29" i="14"/>
  <c r="T29" i="14"/>
  <c r="S29" i="14"/>
  <c r="R29" i="14"/>
  <c r="Q29" i="14"/>
  <c r="P29" i="14"/>
  <c r="Z28" i="14"/>
  <c r="Y28" i="14"/>
  <c r="X28" i="14"/>
  <c r="W28" i="14"/>
  <c r="V28" i="14"/>
  <c r="U28" i="14"/>
  <c r="T28" i="14"/>
  <c r="S28" i="14"/>
  <c r="R28" i="14"/>
  <c r="Q28" i="14"/>
  <c r="P28" i="14"/>
  <c r="Z25" i="14"/>
  <c r="Y25" i="14"/>
  <c r="X25" i="14"/>
  <c r="W25" i="14"/>
  <c r="V25" i="14"/>
  <c r="U25" i="14"/>
  <c r="T25" i="14"/>
  <c r="S25" i="14"/>
  <c r="R25" i="14"/>
  <c r="Q25" i="14"/>
  <c r="P25" i="14"/>
  <c r="Z24" i="14"/>
  <c r="Y24" i="14"/>
  <c r="X24" i="14"/>
  <c r="W24" i="14"/>
  <c r="V24" i="14"/>
  <c r="U24" i="14"/>
  <c r="T24" i="14"/>
  <c r="S24" i="14"/>
  <c r="R24" i="14"/>
  <c r="Q24" i="14"/>
  <c r="P24" i="14"/>
  <c r="Z23" i="14"/>
  <c r="Y23" i="14"/>
  <c r="X23" i="14"/>
  <c r="W23" i="14"/>
  <c r="V23" i="14"/>
  <c r="U23" i="14"/>
  <c r="T23" i="14"/>
  <c r="S23" i="14"/>
  <c r="R23" i="14"/>
  <c r="Q23" i="14"/>
  <c r="P23" i="14"/>
  <c r="Z22" i="14"/>
  <c r="Y22" i="14"/>
  <c r="X22" i="14"/>
  <c r="W22" i="14"/>
  <c r="V22" i="14"/>
  <c r="U22" i="14"/>
  <c r="T22" i="14"/>
  <c r="S22" i="14"/>
  <c r="R22" i="14"/>
  <c r="Q22" i="14"/>
  <c r="P22" i="14"/>
  <c r="Z21" i="14"/>
  <c r="Y21" i="14"/>
  <c r="X21" i="14"/>
  <c r="W21" i="14"/>
  <c r="V21" i="14"/>
  <c r="U21" i="14"/>
  <c r="T21" i="14"/>
  <c r="S21" i="14"/>
  <c r="R21" i="14"/>
  <c r="Q21" i="14"/>
  <c r="P21" i="14"/>
  <c r="Z20" i="14"/>
  <c r="Y20" i="14"/>
  <c r="X20" i="14"/>
  <c r="W20" i="14"/>
  <c r="V20" i="14"/>
  <c r="U20" i="14"/>
  <c r="T20" i="14"/>
  <c r="S20" i="14"/>
  <c r="R20" i="14"/>
  <c r="Q20" i="14"/>
  <c r="P20" i="14"/>
  <c r="Z17" i="14"/>
  <c r="Y17" i="14"/>
  <c r="X17" i="14"/>
  <c r="W17" i="14"/>
  <c r="V17" i="14"/>
  <c r="U17" i="14"/>
  <c r="T17" i="14"/>
  <c r="S17" i="14"/>
  <c r="R17" i="14"/>
  <c r="Q17" i="14"/>
  <c r="P17" i="14"/>
  <c r="Z16" i="14"/>
  <c r="Y16" i="14"/>
  <c r="X16" i="14"/>
  <c r="W16" i="14"/>
  <c r="V16" i="14"/>
  <c r="U16" i="14"/>
  <c r="T16" i="14"/>
  <c r="S16" i="14"/>
  <c r="R16" i="14"/>
  <c r="Q16" i="14"/>
  <c r="P16" i="14"/>
  <c r="Z15" i="14"/>
  <c r="Y15" i="14"/>
  <c r="X15" i="14"/>
  <c r="W15" i="14"/>
  <c r="V15" i="14"/>
  <c r="U15" i="14"/>
  <c r="T15" i="14"/>
  <c r="S15" i="14"/>
  <c r="R15" i="14"/>
  <c r="Q15" i="14"/>
  <c r="P15" i="14"/>
  <c r="Z14" i="14"/>
  <c r="Y14" i="14"/>
  <c r="X14" i="14"/>
  <c r="W14" i="14"/>
  <c r="V14" i="14"/>
  <c r="U14" i="14"/>
  <c r="T14" i="14"/>
  <c r="S14" i="14"/>
  <c r="R14" i="14"/>
  <c r="Q14" i="14"/>
  <c r="P14" i="14"/>
  <c r="Z13" i="14"/>
  <c r="Y13" i="14"/>
  <c r="X13" i="14"/>
  <c r="W13" i="14"/>
  <c r="V13" i="14"/>
  <c r="U13" i="14"/>
  <c r="T13" i="14"/>
  <c r="S13" i="14"/>
  <c r="R13" i="14"/>
  <c r="Q13" i="14"/>
  <c r="P13" i="14"/>
  <c r="Z12" i="14"/>
  <c r="Y12" i="14"/>
  <c r="X12" i="14"/>
  <c r="W12" i="14"/>
  <c r="V12" i="14"/>
  <c r="U12" i="14"/>
  <c r="T12" i="14"/>
  <c r="S12" i="14"/>
  <c r="R12" i="14"/>
  <c r="Q12" i="14"/>
  <c r="P12" i="14"/>
  <c r="Z9" i="14"/>
  <c r="Y9" i="14"/>
  <c r="X9" i="14"/>
  <c r="W9" i="14"/>
  <c r="V9" i="14"/>
  <c r="U9" i="14"/>
  <c r="T9" i="14"/>
  <c r="S9" i="14"/>
  <c r="R9" i="14"/>
  <c r="Q9" i="14"/>
  <c r="P9" i="14"/>
  <c r="Z8" i="14"/>
  <c r="Y8" i="14"/>
  <c r="X8" i="14"/>
  <c r="W8" i="14"/>
  <c r="V8" i="14"/>
  <c r="U8" i="14"/>
  <c r="T8" i="14"/>
  <c r="S8" i="14"/>
  <c r="R8" i="14"/>
  <c r="Q8" i="14"/>
  <c r="P8" i="14"/>
  <c r="Z7" i="14"/>
  <c r="Y7" i="14"/>
  <c r="X7" i="14"/>
  <c r="W7" i="14"/>
  <c r="V7" i="14"/>
  <c r="U7" i="14"/>
  <c r="T7" i="14"/>
  <c r="S7" i="14"/>
  <c r="R7" i="14"/>
  <c r="Q7" i="14"/>
  <c r="P7" i="14"/>
  <c r="Z6" i="14"/>
  <c r="Y6" i="14"/>
  <c r="X6" i="14"/>
  <c r="W6" i="14"/>
  <c r="V6" i="14"/>
  <c r="U6" i="14"/>
  <c r="T6" i="14"/>
  <c r="S6" i="14"/>
  <c r="R6" i="14"/>
  <c r="Q6" i="14"/>
  <c r="P6" i="14"/>
  <c r="Z5" i="14"/>
  <c r="Y5" i="14"/>
  <c r="X5" i="14"/>
  <c r="W5" i="14"/>
  <c r="V5" i="14"/>
  <c r="U5" i="14"/>
  <c r="T5" i="14"/>
  <c r="S5" i="14"/>
  <c r="R5" i="14"/>
  <c r="Q5" i="14"/>
  <c r="P5" i="14"/>
  <c r="P4" i="14" a="1"/>
  <c r="P4" i="14"/>
  <c r="Q4" i="14"/>
  <c r="R4" i="14"/>
  <c r="S4" i="14"/>
  <c r="T4" i="14"/>
  <c r="U4" i="14"/>
  <c r="V4" i="14"/>
  <c r="W4" i="14"/>
  <c r="X4" i="14"/>
  <c r="Y4" i="14"/>
  <c r="Z4" i="14"/>
  <c r="D69" i="14"/>
  <c r="B5" i="17" a="1"/>
  <c r="B5" i="17"/>
  <c r="C5" i="17"/>
  <c r="D5" i="17"/>
  <c r="E5" i="17"/>
  <c r="F5" i="17"/>
  <c r="G5" i="17"/>
  <c r="B6" i="17"/>
  <c r="C6" i="17"/>
  <c r="D6" i="17"/>
  <c r="E6" i="17"/>
  <c r="F6" i="17"/>
  <c r="G6" i="17"/>
  <c r="B7" i="17"/>
  <c r="C7" i="17"/>
  <c r="D7" i="17"/>
  <c r="E7" i="17"/>
  <c r="F7" i="17"/>
  <c r="G7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B11" i="17"/>
  <c r="C11" i="17"/>
  <c r="D11" i="17"/>
  <c r="E11" i="17"/>
  <c r="F11" i="17"/>
  <c r="G11" i="17"/>
  <c r="B12" i="17"/>
  <c r="C12" i="17"/>
  <c r="D12" i="17"/>
  <c r="E12" i="17"/>
  <c r="F12" i="17"/>
  <c r="G12" i="17"/>
  <c r="B13" i="17"/>
  <c r="C13" i="17"/>
  <c r="D13" i="17"/>
  <c r="E13" i="17"/>
  <c r="F13" i="17"/>
  <c r="G13" i="17"/>
  <c r="B14" i="17"/>
  <c r="C14" i="17"/>
  <c r="D14" i="17"/>
  <c r="E14" i="17"/>
  <c r="F14" i="17"/>
  <c r="G14" i="17"/>
  <c r="B15" i="17"/>
  <c r="C15" i="17"/>
  <c r="D15" i="17"/>
  <c r="E15" i="17"/>
  <c r="F15" i="17"/>
  <c r="G15" i="17"/>
  <c r="B16" i="17"/>
  <c r="C16" i="17"/>
  <c r="D16" i="17"/>
  <c r="E16" i="17"/>
  <c r="F16" i="17"/>
  <c r="G16" i="17"/>
  <c r="B17" i="17"/>
  <c r="C17" i="17"/>
  <c r="D17" i="17"/>
  <c r="E17" i="17"/>
  <c r="F17" i="17"/>
  <c r="G17" i="17"/>
  <c r="B18" i="17"/>
  <c r="C18" i="17"/>
  <c r="D18" i="17"/>
  <c r="E18" i="17"/>
  <c r="F18" i="17"/>
  <c r="G18" i="17"/>
  <c r="B19" i="17"/>
  <c r="C19" i="17"/>
  <c r="D19" i="17"/>
  <c r="E19" i="17"/>
  <c r="F19" i="17"/>
  <c r="G19" i="17"/>
  <c r="B20" i="17"/>
  <c r="C20" i="17"/>
  <c r="D20" i="17"/>
  <c r="E20" i="17"/>
  <c r="F20" i="17"/>
  <c r="G20" i="17"/>
  <c r="B21" i="17"/>
  <c r="C21" i="17"/>
  <c r="D21" i="17"/>
  <c r="E21" i="17"/>
  <c r="F21" i="17"/>
  <c r="G21" i="17"/>
  <c r="B22" i="17"/>
  <c r="C22" i="17"/>
  <c r="D22" i="17"/>
  <c r="E22" i="17"/>
  <c r="F22" i="17"/>
  <c r="G22" i="17"/>
  <c r="B23" i="17"/>
  <c r="C23" i="17"/>
  <c r="D23" i="17"/>
  <c r="E23" i="17"/>
  <c r="F23" i="17"/>
  <c r="G23" i="17"/>
  <c r="B24" i="17"/>
  <c r="C24" i="17"/>
  <c r="D24" i="17"/>
  <c r="E24" i="17"/>
  <c r="F24" i="17"/>
  <c r="G24" i="17"/>
  <c r="B25" i="17"/>
  <c r="C25" i="17"/>
  <c r="D25" i="17"/>
  <c r="E25" i="17"/>
  <c r="F25" i="17"/>
  <c r="G25" i="17"/>
  <c r="B26" i="17"/>
  <c r="C26" i="17"/>
  <c r="D26" i="17"/>
  <c r="E26" i="17"/>
  <c r="F26" i="17"/>
  <c r="G26" i="17"/>
  <c r="B27" i="17"/>
  <c r="C27" i="17"/>
  <c r="D27" i="17"/>
  <c r="E27" i="17"/>
  <c r="F27" i="17"/>
  <c r="G27" i="17"/>
  <c r="B28" i="17"/>
  <c r="C28" i="17"/>
  <c r="D28" i="17"/>
  <c r="E28" i="17"/>
  <c r="F28" i="17"/>
  <c r="G28" i="17"/>
  <c r="B29" i="17"/>
  <c r="C29" i="17"/>
  <c r="D29" i="17"/>
  <c r="E29" i="17"/>
  <c r="F29" i="17"/>
  <c r="G29" i="17"/>
  <c r="B30" i="17"/>
  <c r="C30" i="17"/>
  <c r="D30" i="17"/>
  <c r="E30" i="17"/>
  <c r="F30" i="17"/>
  <c r="G30" i="17"/>
  <c r="B31" i="17"/>
  <c r="C31" i="17"/>
  <c r="D31" i="17"/>
  <c r="E31" i="17"/>
  <c r="F31" i="17"/>
  <c r="G31" i="17"/>
  <c r="B32" i="17"/>
  <c r="C32" i="17"/>
  <c r="D32" i="17"/>
  <c r="E32" i="17"/>
  <c r="F32" i="17"/>
  <c r="G32" i="17"/>
  <c r="B33" i="17"/>
  <c r="C33" i="17"/>
  <c r="D33" i="17"/>
  <c r="E33" i="17"/>
  <c r="F33" i="17"/>
  <c r="G33" i="17"/>
  <c r="B34" i="17"/>
  <c r="C34" i="17"/>
  <c r="D34" i="17"/>
  <c r="E34" i="17"/>
  <c r="F34" i="17"/>
  <c r="G34" i="17"/>
  <c r="B35" i="17"/>
  <c r="C35" i="17"/>
  <c r="D35" i="17"/>
  <c r="E35" i="17"/>
  <c r="F35" i="17"/>
  <c r="G35" i="17"/>
  <c r="B36" i="17"/>
  <c r="C36" i="17"/>
  <c r="D36" i="17"/>
  <c r="E36" i="17"/>
  <c r="F36" i="17"/>
  <c r="G36" i="17"/>
  <c r="B37" i="17"/>
  <c r="C37" i="17"/>
  <c r="D37" i="17"/>
  <c r="E37" i="17"/>
  <c r="F37" i="17"/>
  <c r="G37" i="17"/>
  <c r="B38" i="17"/>
  <c r="C38" i="17"/>
  <c r="D38" i="17"/>
  <c r="E38" i="17"/>
  <c r="F38" i="17"/>
  <c r="G38" i="17"/>
  <c r="B39" i="17"/>
  <c r="C39" i="17"/>
  <c r="D39" i="17"/>
  <c r="E39" i="17"/>
  <c r="F39" i="17"/>
  <c r="G39" i="17"/>
  <c r="B40" i="17"/>
  <c r="C40" i="17"/>
  <c r="D40" i="17"/>
  <c r="E40" i="17"/>
  <c r="F40" i="17"/>
  <c r="G40" i="17"/>
  <c r="B41" i="17"/>
  <c r="C41" i="17"/>
  <c r="D41" i="17"/>
  <c r="E41" i="17"/>
  <c r="F41" i="17"/>
  <c r="G41" i="17"/>
  <c r="B42" i="17"/>
  <c r="C42" i="17"/>
  <c r="D42" i="17"/>
  <c r="E42" i="17"/>
  <c r="F42" i="17"/>
  <c r="G42" i="17"/>
  <c r="B43" i="17"/>
  <c r="C43" i="17"/>
  <c r="D43" i="17"/>
  <c r="E43" i="17"/>
  <c r="F43" i="17"/>
  <c r="G43" i="17"/>
  <c r="B44" i="17"/>
  <c r="C44" i="17"/>
  <c r="D44" i="17"/>
  <c r="E44" i="17"/>
  <c r="F44" i="17"/>
  <c r="G44" i="17"/>
  <c r="B45" i="17"/>
  <c r="C45" i="17"/>
  <c r="D45" i="17"/>
  <c r="E45" i="17"/>
  <c r="F45" i="17"/>
  <c r="G45" i="17"/>
  <c r="B46" i="17"/>
  <c r="C46" i="17"/>
  <c r="D46" i="17"/>
  <c r="E46" i="17"/>
  <c r="F46" i="17"/>
  <c r="G46" i="17"/>
  <c r="B47" i="17"/>
  <c r="C47" i="17"/>
  <c r="D47" i="17"/>
  <c r="E47" i="17"/>
  <c r="F47" i="17"/>
  <c r="G47" i="17"/>
  <c r="B48" i="17"/>
  <c r="C48" i="17"/>
  <c r="D48" i="17"/>
  <c r="E48" i="17"/>
  <c r="F48" i="17"/>
  <c r="G48" i="17"/>
  <c r="B49" i="17"/>
  <c r="C49" i="17"/>
  <c r="D49" i="17"/>
  <c r="E49" i="17"/>
  <c r="F49" i="17"/>
  <c r="G49" i="17"/>
  <c r="B50" i="17"/>
  <c r="C50" i="17"/>
  <c r="D50" i="17"/>
  <c r="E50" i="17"/>
  <c r="F50" i="17"/>
  <c r="G50" i="17"/>
  <c r="B51" i="17"/>
  <c r="C51" i="17"/>
  <c r="D51" i="17"/>
  <c r="E51" i="17"/>
  <c r="F51" i="17"/>
  <c r="G51" i="17"/>
  <c r="B52" i="17"/>
  <c r="C52" i="17"/>
  <c r="D52" i="17"/>
  <c r="E52" i="17"/>
  <c r="F52" i="17"/>
  <c r="G52" i="17"/>
  <c r="B53" i="17"/>
  <c r="C53" i="17"/>
  <c r="D53" i="17"/>
  <c r="E53" i="17"/>
  <c r="F53" i="17"/>
  <c r="G53" i="17"/>
  <c r="B54" i="17"/>
  <c r="C54" i="17"/>
  <c r="D54" i="17"/>
  <c r="E54" i="17"/>
  <c r="F54" i="17"/>
  <c r="G54" i="17"/>
  <c r="B55" i="17"/>
  <c r="C55" i="17"/>
  <c r="D55" i="17"/>
  <c r="E55" i="17"/>
  <c r="F55" i="17"/>
  <c r="G55" i="17"/>
  <c r="B56" i="17"/>
  <c r="C56" i="17"/>
  <c r="D56" i="17"/>
  <c r="E56" i="17"/>
  <c r="F56" i="17"/>
  <c r="G56" i="17"/>
  <c r="B57" i="17"/>
  <c r="C57" i="17"/>
  <c r="D57" i="17"/>
  <c r="E57" i="17"/>
  <c r="F57" i="17"/>
  <c r="G57" i="17"/>
  <c r="B58" i="17"/>
  <c r="C58" i="17"/>
  <c r="D58" i="17"/>
  <c r="E58" i="17"/>
  <c r="F58" i="17"/>
  <c r="G58" i="17"/>
  <c r="B59" i="17"/>
  <c r="C59" i="17"/>
  <c r="D59" i="17"/>
  <c r="E59" i="17"/>
  <c r="F59" i="17"/>
  <c r="G59" i="17"/>
  <c r="B60" i="17"/>
  <c r="C60" i="17"/>
  <c r="D60" i="17"/>
  <c r="E60" i="17"/>
  <c r="F60" i="17"/>
  <c r="G60" i="17"/>
  <c r="B61" i="17"/>
  <c r="C61" i="17"/>
  <c r="D61" i="17"/>
  <c r="E61" i="17"/>
  <c r="F61" i="17"/>
  <c r="G61" i="17"/>
  <c r="B62" i="17"/>
  <c r="C62" i="17"/>
  <c r="D62" i="17"/>
  <c r="E62" i="17"/>
  <c r="F62" i="17"/>
  <c r="G62" i="17"/>
  <c r="B63" i="17"/>
  <c r="C63" i="17"/>
  <c r="D63" i="17"/>
  <c r="E63" i="17"/>
  <c r="F63" i="17"/>
  <c r="G63" i="17"/>
  <c r="B64" i="17"/>
  <c r="C64" i="17"/>
  <c r="D64" i="17"/>
  <c r="E64" i="17"/>
  <c r="F64" i="17"/>
  <c r="G64" i="17"/>
  <c r="B65" i="17"/>
  <c r="C65" i="17"/>
  <c r="D65" i="17"/>
  <c r="E65" i="17"/>
  <c r="F65" i="17"/>
  <c r="G65" i="17"/>
  <c r="B66" i="17"/>
  <c r="C66" i="17"/>
  <c r="D66" i="17"/>
  <c r="E66" i="17"/>
  <c r="F66" i="17"/>
  <c r="G66" i="17"/>
  <c r="B67" i="17"/>
  <c r="C67" i="17"/>
  <c r="D67" i="17"/>
  <c r="E67" i="17"/>
  <c r="F67" i="17"/>
  <c r="G67" i="17"/>
  <c r="B68" i="17"/>
  <c r="C68" i="17"/>
  <c r="D68" i="17"/>
  <c r="E68" i="17"/>
  <c r="F68" i="17"/>
  <c r="G68" i="17"/>
  <c r="B69" i="17"/>
  <c r="C69" i="17"/>
  <c r="D69" i="17"/>
  <c r="E69" i="17"/>
  <c r="F69" i="17"/>
  <c r="G69" i="17"/>
  <c r="B70" i="17"/>
  <c r="C70" i="17"/>
  <c r="D70" i="17"/>
  <c r="E70" i="17"/>
  <c r="F70" i="17"/>
  <c r="G70" i="17"/>
  <c r="B71" i="17"/>
  <c r="C71" i="17"/>
  <c r="D71" i="17"/>
  <c r="E71" i="17"/>
  <c r="F71" i="17"/>
  <c r="G71" i="17"/>
  <c r="B72" i="17"/>
  <c r="C72" i="17"/>
  <c r="D72" i="17"/>
  <c r="E72" i="17"/>
  <c r="F72" i="17"/>
  <c r="G72" i="17"/>
  <c r="B73" i="17"/>
  <c r="C73" i="17"/>
  <c r="D73" i="17"/>
  <c r="E73" i="17"/>
  <c r="F73" i="17"/>
  <c r="G73" i="17"/>
  <c r="B74" i="17"/>
  <c r="C74" i="17"/>
  <c r="D74" i="17"/>
  <c r="E74" i="17"/>
  <c r="F74" i="17"/>
  <c r="G74" i="17"/>
  <c r="B75" i="17"/>
  <c r="C75" i="17"/>
  <c r="D75" i="17"/>
  <c r="E75" i="17"/>
  <c r="F75" i="17"/>
  <c r="G75" i="17"/>
  <c r="B76" i="17"/>
  <c r="C76" i="17"/>
  <c r="D76" i="17"/>
  <c r="E76" i="17"/>
  <c r="F76" i="17"/>
  <c r="G76" i="17"/>
  <c r="B77" i="17"/>
  <c r="C77" i="17"/>
  <c r="D77" i="17"/>
  <c r="E77" i="17"/>
  <c r="F77" i="17"/>
  <c r="G77" i="17"/>
  <c r="B78" i="17"/>
  <c r="C78" i="17"/>
  <c r="D78" i="17"/>
  <c r="E78" i="17"/>
  <c r="F78" i="17"/>
  <c r="G78" i="17"/>
  <c r="B79" i="17"/>
  <c r="C79" i="17"/>
  <c r="D79" i="17"/>
  <c r="E79" i="17"/>
  <c r="F79" i="17"/>
  <c r="G79" i="17"/>
  <c r="B80" i="17"/>
  <c r="C80" i="17"/>
  <c r="D80" i="17"/>
  <c r="E80" i="17"/>
  <c r="F80" i="17"/>
  <c r="G80" i="17"/>
  <c r="B81" i="17"/>
  <c r="C81" i="17"/>
  <c r="D81" i="17"/>
  <c r="E81" i="17"/>
  <c r="F81" i="17"/>
  <c r="G81" i="17"/>
  <c r="B82" i="17"/>
  <c r="C82" i="17"/>
  <c r="D82" i="17"/>
  <c r="E82" i="17"/>
  <c r="F82" i="17"/>
  <c r="G82" i="17"/>
  <c r="B83" i="17"/>
  <c r="C83" i="17"/>
  <c r="D83" i="17"/>
  <c r="E83" i="17"/>
  <c r="F83" i="17"/>
  <c r="G83" i="17"/>
  <c r="B84" i="17"/>
  <c r="C84" i="17"/>
  <c r="D84" i="17"/>
  <c r="E84" i="17"/>
  <c r="F84" i="17"/>
  <c r="G84" i="17"/>
  <c r="B85" i="17"/>
  <c r="C85" i="17"/>
  <c r="D85" i="17"/>
  <c r="E85" i="17"/>
  <c r="F85" i="17"/>
  <c r="G85" i="17"/>
  <c r="B86" i="17"/>
  <c r="C86" i="17"/>
  <c r="D86" i="17"/>
  <c r="E86" i="17"/>
  <c r="F86" i="17"/>
  <c r="G86" i="17"/>
  <c r="B87" i="17"/>
  <c r="C87" i="17"/>
  <c r="D87" i="17"/>
  <c r="E87" i="17"/>
  <c r="F87" i="17"/>
  <c r="G87" i="17"/>
  <c r="B88" i="17"/>
  <c r="C88" i="17"/>
  <c r="D88" i="17"/>
  <c r="E88" i="17"/>
  <c r="F88" i="17"/>
  <c r="G88" i="17"/>
  <c r="B89" i="17"/>
  <c r="C89" i="17"/>
  <c r="D89" i="17"/>
  <c r="E89" i="17"/>
  <c r="F89" i="17"/>
  <c r="G89" i="17"/>
  <c r="B90" i="17"/>
  <c r="C90" i="17"/>
  <c r="D90" i="17"/>
  <c r="E90" i="17"/>
  <c r="F90" i="17"/>
  <c r="G90" i="17"/>
  <c r="B91" i="17"/>
  <c r="C91" i="17"/>
  <c r="D91" i="17"/>
  <c r="E91" i="17"/>
  <c r="F91" i="17"/>
  <c r="G91" i="17"/>
  <c r="B92" i="17"/>
  <c r="C92" i="17"/>
  <c r="D92" i="17"/>
  <c r="E92" i="17"/>
  <c r="F92" i="17"/>
  <c r="G92" i="17"/>
  <c r="B93" i="17"/>
  <c r="C93" i="17"/>
  <c r="D93" i="17"/>
  <c r="E93" i="17"/>
  <c r="F93" i="17"/>
  <c r="G93" i="17"/>
  <c r="B94" i="17"/>
  <c r="C94" i="17"/>
  <c r="D94" i="17"/>
  <c r="E94" i="17"/>
  <c r="F94" i="17"/>
  <c r="G94" i="17"/>
  <c r="B95" i="17"/>
  <c r="C95" i="17"/>
  <c r="D95" i="17"/>
  <c r="E95" i="17"/>
  <c r="F95" i="17"/>
  <c r="G95" i="17"/>
  <c r="B96" i="17"/>
  <c r="C96" i="17"/>
  <c r="D96" i="17"/>
  <c r="E96" i="17"/>
  <c r="F96" i="17"/>
  <c r="G96" i="17"/>
  <c r="B97" i="17"/>
  <c r="C97" i="17"/>
  <c r="D97" i="17"/>
  <c r="E97" i="17"/>
  <c r="F97" i="17"/>
  <c r="G97" i="17"/>
  <c r="B98" i="17"/>
  <c r="C98" i="17"/>
  <c r="D98" i="17"/>
  <c r="E98" i="17"/>
  <c r="F98" i="17"/>
  <c r="G98" i="17"/>
  <c r="B99" i="17"/>
  <c r="C99" i="17"/>
  <c r="D99" i="17"/>
  <c r="E99" i="17"/>
  <c r="F99" i="17"/>
  <c r="G99" i="17"/>
  <c r="B100" i="17"/>
  <c r="C100" i="17"/>
  <c r="D100" i="17"/>
  <c r="E100" i="17"/>
  <c r="F100" i="17"/>
  <c r="G100" i="17"/>
  <c r="B101" i="17"/>
  <c r="C101" i="17"/>
  <c r="D101" i="17"/>
  <c r="E101" i="17"/>
  <c r="F101" i="17"/>
  <c r="G101" i="17"/>
  <c r="B102" i="17"/>
  <c r="C102" i="17"/>
  <c r="D102" i="17"/>
  <c r="E102" i="17"/>
  <c r="F102" i="17"/>
  <c r="G102" i="17"/>
  <c r="B103" i="17"/>
  <c r="C103" i="17"/>
  <c r="D103" i="17"/>
  <c r="E103" i="17"/>
  <c r="F103" i="17"/>
  <c r="G103" i="17"/>
  <c r="B104" i="17"/>
  <c r="C104" i="17"/>
  <c r="D104" i="17"/>
  <c r="E104" i="17"/>
  <c r="F104" i="17"/>
  <c r="G104" i="17"/>
  <c r="B105" i="17"/>
  <c r="C105" i="17"/>
  <c r="D105" i="17"/>
  <c r="E105" i="17"/>
  <c r="F105" i="17"/>
  <c r="G105" i="17"/>
  <c r="B106" i="17"/>
  <c r="C106" i="17"/>
  <c r="D106" i="17"/>
  <c r="E106" i="17"/>
  <c r="F106" i="17"/>
  <c r="G106" i="17"/>
  <c r="B107" i="17"/>
  <c r="C107" i="17"/>
  <c r="D107" i="17"/>
  <c r="E107" i="17"/>
  <c r="F107" i="17"/>
  <c r="G107" i="17"/>
  <c r="B108" i="17"/>
  <c r="C108" i="17"/>
  <c r="D108" i="17"/>
  <c r="E108" i="17"/>
  <c r="F108" i="17"/>
  <c r="G108" i="17"/>
  <c r="B109" i="17"/>
  <c r="C109" i="17"/>
  <c r="D109" i="17"/>
  <c r="E109" i="17"/>
  <c r="F109" i="17"/>
  <c r="G109" i="17"/>
  <c r="B110" i="17"/>
  <c r="C110" i="17"/>
  <c r="D110" i="17"/>
  <c r="E110" i="17"/>
  <c r="F110" i="17"/>
  <c r="G110" i="17"/>
  <c r="B111" i="17"/>
  <c r="C111" i="17"/>
  <c r="D111" i="17"/>
  <c r="E111" i="17"/>
  <c r="F111" i="17"/>
  <c r="G111" i="17"/>
  <c r="B112" i="17"/>
  <c r="C112" i="17"/>
  <c r="D112" i="17"/>
  <c r="E112" i="17"/>
  <c r="F112" i="17"/>
  <c r="G112" i="17"/>
  <c r="B113" i="17"/>
  <c r="C113" i="17"/>
  <c r="D113" i="17"/>
  <c r="E113" i="17"/>
  <c r="F113" i="17"/>
  <c r="G113" i="17"/>
  <c r="B114" i="17"/>
  <c r="C114" i="17"/>
  <c r="D114" i="17"/>
  <c r="E114" i="17"/>
  <c r="F114" i="17"/>
  <c r="G114" i="17"/>
  <c r="B115" i="17"/>
  <c r="C115" i="17"/>
  <c r="D115" i="17"/>
  <c r="E115" i="17"/>
  <c r="F115" i="17"/>
  <c r="G115" i="17"/>
  <c r="B116" i="17"/>
  <c r="C116" i="17"/>
  <c r="D116" i="17"/>
  <c r="E116" i="17"/>
  <c r="F116" i="17"/>
  <c r="G116" i="17"/>
  <c r="B117" i="17"/>
  <c r="C117" i="17"/>
  <c r="D117" i="17"/>
  <c r="E117" i="17"/>
  <c r="F117" i="17"/>
  <c r="G117" i="17"/>
  <c r="B118" i="17"/>
  <c r="C118" i="17"/>
  <c r="D118" i="17"/>
  <c r="E118" i="17"/>
  <c r="F118" i="17"/>
  <c r="G118" i="17"/>
  <c r="B119" i="17"/>
  <c r="C119" i="17"/>
  <c r="D119" i="17"/>
  <c r="E119" i="17"/>
  <c r="F119" i="17"/>
  <c r="G119" i="17"/>
  <c r="B120" i="17"/>
  <c r="C120" i="17"/>
  <c r="D120" i="17"/>
  <c r="E120" i="17"/>
  <c r="F120" i="17"/>
  <c r="G120" i="17"/>
  <c r="B121" i="17"/>
  <c r="C121" i="17"/>
  <c r="D121" i="17"/>
  <c r="E121" i="17"/>
  <c r="F121" i="17"/>
  <c r="G121" i="17"/>
  <c r="B122" i="17"/>
  <c r="C122" i="17"/>
  <c r="D122" i="17"/>
  <c r="E122" i="17"/>
  <c r="F122" i="17"/>
  <c r="G122" i="17"/>
  <c r="B123" i="17"/>
  <c r="C123" i="17"/>
  <c r="D123" i="17"/>
  <c r="E123" i="17"/>
  <c r="F123" i="17"/>
  <c r="G123" i="17"/>
  <c r="B124" i="17"/>
  <c r="C124" i="17"/>
  <c r="D124" i="17"/>
  <c r="E124" i="17"/>
  <c r="F124" i="17"/>
  <c r="G124" i="17"/>
  <c r="B125" i="17"/>
  <c r="C125" i="17"/>
  <c r="D125" i="17"/>
  <c r="E125" i="17"/>
  <c r="F125" i="17"/>
  <c r="G125" i="17"/>
  <c r="B126" i="17"/>
  <c r="C126" i="17"/>
  <c r="D126" i="17"/>
  <c r="E126" i="17"/>
  <c r="F126" i="17"/>
  <c r="G126" i="17"/>
  <c r="B127" i="17"/>
  <c r="C127" i="17"/>
  <c r="D127" i="17"/>
  <c r="E127" i="17"/>
  <c r="F127" i="17"/>
  <c r="G127" i="17"/>
  <c r="B128" i="17"/>
  <c r="C128" i="17"/>
  <c r="D128" i="17"/>
  <c r="E128" i="17"/>
  <c r="F128" i="17"/>
  <c r="G128" i="17"/>
  <c r="B129" i="17"/>
  <c r="C129" i="17"/>
  <c r="D129" i="17"/>
  <c r="E129" i="17"/>
  <c r="F129" i="17"/>
  <c r="G129" i="17"/>
  <c r="B130" i="17"/>
  <c r="C130" i="17"/>
  <c r="D130" i="17"/>
  <c r="E130" i="17"/>
  <c r="F130" i="17"/>
  <c r="G130" i="17"/>
  <c r="B131" i="17"/>
  <c r="C131" i="17"/>
  <c r="D131" i="17"/>
  <c r="E131" i="17"/>
  <c r="F131" i="17"/>
  <c r="G131" i="17"/>
  <c r="B132" i="17"/>
  <c r="C132" i="17"/>
  <c r="D132" i="17"/>
  <c r="E132" i="17"/>
  <c r="F132" i="17"/>
  <c r="G132" i="17"/>
  <c r="B133" i="17"/>
  <c r="C133" i="17"/>
  <c r="D133" i="17"/>
  <c r="E133" i="17"/>
  <c r="F133" i="17"/>
  <c r="G133" i="17"/>
  <c r="B134" i="17"/>
  <c r="C134" i="17"/>
  <c r="D134" i="17"/>
  <c r="E134" i="17"/>
  <c r="F134" i="17"/>
  <c r="G134" i="17"/>
  <c r="B135" i="17"/>
  <c r="C135" i="17"/>
  <c r="D135" i="17"/>
  <c r="E135" i="17"/>
  <c r="F135" i="17"/>
  <c r="G135" i="17"/>
  <c r="B136" i="17"/>
  <c r="C136" i="17"/>
  <c r="D136" i="17"/>
  <c r="E136" i="17"/>
  <c r="F136" i="17"/>
  <c r="G136" i="17"/>
  <c r="B137" i="17"/>
  <c r="C137" i="17"/>
  <c r="D137" i="17"/>
  <c r="E137" i="17"/>
  <c r="F137" i="17"/>
  <c r="G137" i="17"/>
  <c r="B138" i="17"/>
  <c r="C138" i="17"/>
  <c r="D138" i="17"/>
  <c r="E138" i="17"/>
  <c r="F138" i="17"/>
  <c r="G138" i="17"/>
  <c r="B139" i="17"/>
  <c r="C139" i="17"/>
  <c r="D139" i="17"/>
  <c r="E139" i="17"/>
  <c r="F139" i="17"/>
  <c r="G139" i="17"/>
  <c r="B140" i="17"/>
  <c r="C140" i="17"/>
  <c r="D140" i="17"/>
  <c r="E140" i="17"/>
  <c r="F140" i="17"/>
  <c r="G140" i="17"/>
  <c r="B141" i="17"/>
  <c r="C141" i="17"/>
  <c r="D141" i="17"/>
  <c r="E141" i="17"/>
  <c r="F141" i="17"/>
  <c r="G141" i="17"/>
  <c r="B142" i="17"/>
  <c r="C142" i="17"/>
  <c r="D142" i="17"/>
  <c r="E142" i="17"/>
  <c r="F142" i="17"/>
  <c r="G142" i="17"/>
  <c r="B143" i="17"/>
  <c r="C143" i="17"/>
  <c r="D143" i="17"/>
  <c r="E143" i="17"/>
  <c r="F143" i="17"/>
  <c r="G143" i="17"/>
  <c r="B144" i="17"/>
  <c r="C144" i="17"/>
  <c r="D144" i="17"/>
  <c r="E144" i="17"/>
  <c r="F144" i="17"/>
  <c r="G144" i="17"/>
  <c r="B145" i="17"/>
  <c r="C145" i="17"/>
  <c r="D145" i="17"/>
  <c r="E145" i="17"/>
  <c r="F145" i="17"/>
  <c r="G145" i="17"/>
  <c r="B146" i="17"/>
  <c r="C146" i="17"/>
  <c r="D146" i="17"/>
  <c r="E146" i="17"/>
  <c r="F146" i="17"/>
  <c r="G146" i="17"/>
  <c r="B147" i="17"/>
  <c r="C147" i="17"/>
  <c r="D147" i="17"/>
  <c r="E147" i="17"/>
  <c r="F147" i="17"/>
  <c r="G147" i="17"/>
  <c r="B148" i="17"/>
  <c r="C148" i="17"/>
  <c r="D148" i="17"/>
  <c r="E148" i="17"/>
  <c r="F148" i="17"/>
  <c r="G148" i="17"/>
  <c r="B149" i="17"/>
  <c r="C149" i="17"/>
  <c r="D149" i="17"/>
  <c r="E149" i="17"/>
  <c r="F149" i="17"/>
  <c r="G149" i="17"/>
  <c r="B150" i="17"/>
  <c r="C150" i="17"/>
  <c r="D150" i="17"/>
  <c r="E150" i="17"/>
  <c r="F150" i="17"/>
  <c r="G150" i="17"/>
  <c r="B151" i="17"/>
  <c r="C151" i="17"/>
  <c r="D151" i="17"/>
  <c r="E151" i="17"/>
  <c r="F151" i="17"/>
  <c r="G151" i="17"/>
  <c r="B152" i="17"/>
  <c r="C152" i="17"/>
  <c r="D152" i="17"/>
  <c r="E152" i="17"/>
  <c r="F152" i="17"/>
  <c r="G152" i="17"/>
  <c r="B153" i="17"/>
  <c r="C153" i="17"/>
  <c r="D153" i="17"/>
  <c r="E153" i="17"/>
  <c r="F153" i="17"/>
  <c r="G153" i="17"/>
  <c r="B154" i="17"/>
  <c r="C154" i="17"/>
  <c r="D154" i="17"/>
  <c r="E154" i="17"/>
  <c r="F154" i="17"/>
  <c r="G154" i="17"/>
  <c r="B155" i="17"/>
  <c r="C155" i="17"/>
  <c r="D155" i="17"/>
  <c r="E155" i="17"/>
  <c r="F155" i="17"/>
  <c r="G155" i="17"/>
  <c r="B156" i="17"/>
  <c r="C156" i="17"/>
  <c r="D156" i="17"/>
  <c r="E156" i="17"/>
  <c r="F156" i="17"/>
  <c r="G156" i="17"/>
  <c r="B157" i="17"/>
  <c r="C157" i="17"/>
  <c r="D157" i="17"/>
  <c r="E157" i="17"/>
  <c r="F157" i="17"/>
  <c r="G157" i="17"/>
  <c r="B158" i="17"/>
  <c r="C158" i="17"/>
  <c r="D158" i="17"/>
  <c r="E158" i="17"/>
  <c r="F158" i="17"/>
  <c r="G158" i="17"/>
  <c r="B159" i="17"/>
  <c r="C159" i="17"/>
  <c r="D159" i="17"/>
  <c r="E159" i="17"/>
  <c r="F159" i="17"/>
  <c r="G159" i="17"/>
  <c r="B160" i="17"/>
  <c r="C160" i="17"/>
  <c r="D160" i="17"/>
  <c r="E160" i="17"/>
  <c r="F160" i="17"/>
  <c r="G160" i="17"/>
  <c r="B161" i="17"/>
  <c r="C161" i="17"/>
  <c r="D161" i="17"/>
  <c r="E161" i="17"/>
  <c r="F161" i="17"/>
  <c r="G161" i="17"/>
  <c r="B162" i="17"/>
  <c r="C162" i="17"/>
  <c r="D162" i="17"/>
  <c r="E162" i="17"/>
  <c r="F162" i="17"/>
  <c r="G162" i="17"/>
  <c r="B163" i="17"/>
  <c r="C163" i="17"/>
  <c r="D163" i="17"/>
  <c r="E163" i="17"/>
  <c r="F163" i="17"/>
  <c r="G163" i="17"/>
  <c r="B164" i="17"/>
  <c r="C164" i="17"/>
  <c r="D164" i="17"/>
  <c r="E164" i="17"/>
  <c r="F164" i="17"/>
  <c r="G164" i="17"/>
  <c r="B165" i="17"/>
  <c r="C165" i="17"/>
  <c r="D165" i="17"/>
  <c r="E165" i="17"/>
  <c r="F165" i="17"/>
  <c r="G165" i="17"/>
  <c r="B166" i="17"/>
  <c r="C166" i="17"/>
  <c r="D166" i="17"/>
  <c r="E166" i="17"/>
  <c r="F166" i="17"/>
  <c r="G166" i="17"/>
  <c r="B167" i="17"/>
  <c r="C167" i="17"/>
  <c r="D167" i="17"/>
  <c r="E167" i="17"/>
  <c r="F167" i="17"/>
  <c r="G167" i="17"/>
  <c r="B168" i="17"/>
  <c r="C168" i="17"/>
  <c r="D168" i="17"/>
  <c r="E168" i="17"/>
  <c r="F168" i="17"/>
  <c r="G168" i="17"/>
  <c r="B169" i="17"/>
  <c r="C169" i="17"/>
  <c r="D169" i="17"/>
  <c r="E169" i="17"/>
  <c r="F169" i="17"/>
  <c r="G169" i="17"/>
  <c r="B170" i="17"/>
  <c r="C170" i="17"/>
  <c r="D170" i="17"/>
  <c r="E170" i="17"/>
  <c r="F170" i="17"/>
  <c r="G170" i="17"/>
  <c r="B171" i="17"/>
  <c r="C171" i="17"/>
  <c r="D171" i="17"/>
  <c r="E171" i="17"/>
  <c r="F171" i="17"/>
  <c r="G171" i="17"/>
  <c r="B172" i="17"/>
  <c r="C172" i="17"/>
  <c r="D172" i="17"/>
  <c r="E172" i="17"/>
  <c r="F172" i="17"/>
  <c r="G172" i="17"/>
  <c r="B173" i="17"/>
  <c r="C173" i="17"/>
  <c r="D173" i="17"/>
  <c r="E173" i="17"/>
  <c r="F173" i="17"/>
  <c r="G173" i="17"/>
  <c r="B174" i="17"/>
  <c r="C174" i="17"/>
  <c r="D174" i="17"/>
  <c r="E174" i="17"/>
  <c r="F174" i="17"/>
  <c r="G174" i="17"/>
  <c r="B175" i="17"/>
  <c r="C175" i="17"/>
  <c r="D175" i="17"/>
  <c r="E175" i="17"/>
  <c r="F175" i="17"/>
  <c r="G175" i="17"/>
  <c r="B176" i="17"/>
  <c r="C176" i="17"/>
  <c r="D176" i="17"/>
  <c r="E176" i="17"/>
  <c r="F176" i="17"/>
  <c r="G176" i="17"/>
  <c r="B177" i="17"/>
  <c r="C177" i="17"/>
  <c r="D177" i="17"/>
  <c r="E177" i="17"/>
  <c r="F177" i="17"/>
  <c r="G177" i="17"/>
  <c r="B178" i="17"/>
  <c r="C178" i="17"/>
  <c r="D178" i="17"/>
  <c r="E178" i="17"/>
  <c r="F178" i="17"/>
  <c r="G178" i="17"/>
  <c r="B179" i="17"/>
  <c r="C179" i="17"/>
  <c r="D179" i="17"/>
  <c r="E179" i="17"/>
  <c r="F179" i="17"/>
  <c r="G179" i="17"/>
  <c r="B180" i="17"/>
  <c r="C180" i="17"/>
  <c r="D180" i="17"/>
  <c r="E180" i="17"/>
  <c r="F180" i="17"/>
  <c r="G180" i="17"/>
  <c r="B181" i="17"/>
  <c r="C181" i="17"/>
  <c r="D181" i="17"/>
  <c r="E181" i="17"/>
  <c r="F181" i="17"/>
  <c r="G181" i="17"/>
  <c r="B182" i="17"/>
  <c r="C182" i="17"/>
  <c r="D182" i="17"/>
  <c r="E182" i="17"/>
  <c r="F182" i="17"/>
  <c r="G182" i="17"/>
  <c r="B183" i="17"/>
  <c r="C183" i="17"/>
  <c r="D183" i="17"/>
  <c r="E183" i="17"/>
  <c r="F183" i="17"/>
  <c r="G183" i="17"/>
  <c r="B184" i="17"/>
  <c r="C184" i="17"/>
  <c r="D184" i="17"/>
  <c r="E184" i="17"/>
  <c r="F184" i="17"/>
  <c r="G184" i="17"/>
  <c r="B185" i="17"/>
  <c r="C185" i="17"/>
  <c r="D185" i="17"/>
  <c r="E185" i="17"/>
  <c r="F185" i="17"/>
  <c r="G185" i="17"/>
  <c r="B186" i="17"/>
  <c r="C186" i="17"/>
  <c r="D186" i="17"/>
  <c r="E186" i="17"/>
  <c r="F186" i="17"/>
  <c r="G186" i="17"/>
  <c r="B187" i="17"/>
  <c r="C187" i="17"/>
  <c r="D187" i="17"/>
  <c r="E187" i="17"/>
  <c r="F187" i="17"/>
  <c r="G187" i="17"/>
  <c r="B188" i="17"/>
  <c r="C188" i="17"/>
  <c r="D188" i="17"/>
  <c r="E188" i="17"/>
  <c r="F188" i="17"/>
  <c r="G188" i="17"/>
  <c r="B189" i="17"/>
  <c r="C189" i="17"/>
  <c r="D189" i="17"/>
  <c r="E189" i="17"/>
  <c r="F189" i="17"/>
  <c r="G189" i="17"/>
  <c r="B190" i="17"/>
  <c r="C190" i="17"/>
  <c r="D190" i="17"/>
  <c r="E190" i="17"/>
  <c r="F190" i="17"/>
  <c r="G190" i="17"/>
  <c r="B191" i="17"/>
  <c r="C191" i="17"/>
  <c r="D191" i="17"/>
  <c r="E191" i="17"/>
  <c r="F191" i="17"/>
  <c r="G191" i="17"/>
  <c r="B192" i="17"/>
  <c r="C192" i="17"/>
  <c r="D192" i="17"/>
  <c r="E192" i="17"/>
  <c r="F192" i="17"/>
  <c r="G192" i="17"/>
  <c r="B193" i="17"/>
  <c r="C193" i="17"/>
  <c r="D193" i="17"/>
  <c r="E193" i="17"/>
  <c r="F193" i="17"/>
  <c r="G193" i="17"/>
  <c r="B194" i="17"/>
  <c r="C194" i="17"/>
  <c r="D194" i="17"/>
  <c r="E194" i="17"/>
  <c r="F194" i="17"/>
  <c r="G194" i="17"/>
  <c r="B195" i="17"/>
  <c r="C195" i="17"/>
  <c r="D195" i="17"/>
  <c r="E195" i="17"/>
  <c r="F195" i="17"/>
  <c r="G195" i="17"/>
  <c r="B196" i="17"/>
  <c r="C196" i="17"/>
  <c r="D196" i="17"/>
  <c r="E196" i="17"/>
  <c r="F196" i="17"/>
  <c r="G196" i="17"/>
  <c r="B197" i="17"/>
  <c r="C197" i="17"/>
  <c r="D197" i="17"/>
  <c r="E197" i="17"/>
  <c r="F197" i="17"/>
  <c r="G197" i="17"/>
  <c r="B198" i="17"/>
  <c r="C198" i="17"/>
  <c r="D198" i="17"/>
  <c r="E198" i="17"/>
  <c r="F198" i="17"/>
  <c r="G198" i="17"/>
  <c r="B199" i="17"/>
  <c r="C199" i="17"/>
  <c r="D199" i="17"/>
  <c r="E199" i="17"/>
  <c r="F199" i="17"/>
  <c r="G199" i="17"/>
  <c r="B200" i="17"/>
  <c r="C200" i="17"/>
  <c r="D200" i="17"/>
  <c r="E200" i="17"/>
  <c r="F200" i="17"/>
  <c r="G200" i="17"/>
  <c r="B201" i="17"/>
  <c r="C201" i="17"/>
  <c r="D201" i="17"/>
  <c r="E201" i="17"/>
  <c r="F201" i="17"/>
  <c r="G201" i="17"/>
  <c r="B202" i="17"/>
  <c r="C202" i="17"/>
  <c r="D202" i="17"/>
  <c r="E202" i="17"/>
  <c r="F202" i="17"/>
  <c r="G202" i="17"/>
  <c r="B203" i="17"/>
  <c r="C203" i="17"/>
  <c r="D203" i="17"/>
  <c r="E203" i="17"/>
  <c r="F203" i="17"/>
  <c r="G203" i="17"/>
  <c r="B204" i="17"/>
  <c r="C204" i="17"/>
  <c r="D204" i="17"/>
  <c r="E204" i="17"/>
  <c r="F204" i="17"/>
  <c r="G204" i="17"/>
  <c r="B205" i="17"/>
  <c r="C205" i="17"/>
  <c r="D205" i="17"/>
  <c r="E205" i="17"/>
  <c r="F205" i="17"/>
  <c r="G205" i="17"/>
  <c r="B206" i="17"/>
  <c r="C206" i="17"/>
  <c r="D206" i="17"/>
  <c r="E206" i="17"/>
  <c r="F206" i="17"/>
  <c r="G206" i="17"/>
  <c r="B207" i="17"/>
  <c r="C207" i="17"/>
  <c r="D207" i="17"/>
  <c r="E207" i="17"/>
  <c r="F207" i="17"/>
  <c r="G207" i="17"/>
  <c r="B208" i="17"/>
  <c r="C208" i="17"/>
  <c r="D208" i="17"/>
  <c r="E208" i="17"/>
  <c r="F208" i="17"/>
  <c r="G208" i="17"/>
  <c r="B209" i="17"/>
  <c r="C209" i="17"/>
  <c r="D209" i="17"/>
  <c r="E209" i="17"/>
  <c r="F209" i="17"/>
  <c r="G209" i="17"/>
  <c r="B210" i="17"/>
  <c r="C210" i="17"/>
  <c r="D210" i="17"/>
  <c r="E210" i="17"/>
  <c r="F210" i="17"/>
  <c r="G210" i="17"/>
  <c r="B211" i="17"/>
  <c r="C211" i="17"/>
  <c r="D211" i="17"/>
  <c r="E211" i="17"/>
  <c r="F211" i="17"/>
  <c r="G211" i="17"/>
  <c r="B212" i="17"/>
  <c r="C212" i="17"/>
  <c r="D212" i="17"/>
  <c r="E212" i="17"/>
  <c r="F212" i="17"/>
  <c r="G212" i="17"/>
  <c r="B213" i="17"/>
  <c r="C213" i="17"/>
  <c r="D213" i="17"/>
  <c r="E213" i="17"/>
  <c r="F213" i="17"/>
  <c r="G213" i="17"/>
  <c r="B214" i="17"/>
  <c r="C214" i="17"/>
  <c r="D214" i="17"/>
  <c r="E214" i="17"/>
  <c r="F214" i="17"/>
  <c r="G214" i="17"/>
  <c r="B215" i="17"/>
  <c r="C215" i="17"/>
  <c r="D215" i="17"/>
  <c r="E215" i="17"/>
  <c r="F215" i="17"/>
  <c r="G215" i="17"/>
  <c r="B216" i="17"/>
  <c r="C216" i="17"/>
  <c r="D216" i="17"/>
  <c r="E216" i="17"/>
  <c r="F216" i="17"/>
  <c r="G216" i="17"/>
  <c r="B217" i="17"/>
  <c r="C217" i="17"/>
  <c r="D217" i="17"/>
  <c r="E217" i="17"/>
  <c r="F217" i="17"/>
  <c r="G217" i="17"/>
  <c r="B218" i="17"/>
  <c r="C218" i="17"/>
  <c r="D218" i="17"/>
  <c r="E218" i="17"/>
  <c r="F218" i="17"/>
  <c r="G218" i="17"/>
  <c r="B219" i="17"/>
  <c r="C219" i="17"/>
  <c r="D219" i="17"/>
  <c r="E219" i="17"/>
  <c r="F219" i="17"/>
  <c r="G219" i="17"/>
  <c r="B220" i="17"/>
  <c r="C220" i="17"/>
  <c r="D220" i="17"/>
  <c r="E220" i="17"/>
  <c r="F220" i="17"/>
  <c r="G220" i="17"/>
  <c r="B221" i="17"/>
  <c r="C221" i="17"/>
  <c r="D221" i="17"/>
  <c r="E221" i="17"/>
  <c r="F221" i="17"/>
  <c r="G221" i="17"/>
  <c r="B222" i="17"/>
  <c r="C222" i="17"/>
  <c r="D222" i="17"/>
  <c r="E222" i="17"/>
  <c r="F222" i="17"/>
  <c r="G222" i="17"/>
  <c r="B223" i="17"/>
  <c r="C223" i="17"/>
  <c r="D223" i="17"/>
  <c r="E223" i="17"/>
  <c r="F223" i="17"/>
  <c r="G223" i="17"/>
  <c r="B224" i="17"/>
  <c r="C224" i="17"/>
  <c r="D224" i="17"/>
  <c r="E224" i="17"/>
  <c r="F224" i="17"/>
  <c r="G224" i="17"/>
  <c r="B225" i="17"/>
  <c r="C225" i="17"/>
  <c r="D225" i="17"/>
  <c r="E225" i="17"/>
  <c r="F225" i="17"/>
  <c r="G225" i="17"/>
  <c r="B226" i="17"/>
  <c r="C226" i="17"/>
  <c r="D226" i="17"/>
  <c r="E226" i="17"/>
  <c r="F226" i="17"/>
  <c r="G226" i="17"/>
  <c r="B227" i="17"/>
  <c r="C227" i="17"/>
  <c r="D227" i="17"/>
  <c r="E227" i="17"/>
  <c r="F227" i="17"/>
  <c r="G227" i="17"/>
  <c r="B228" i="17"/>
  <c r="C228" i="17"/>
  <c r="D228" i="17"/>
  <c r="E228" i="17"/>
  <c r="F228" i="17"/>
  <c r="G228" i="17"/>
  <c r="B229" i="17"/>
  <c r="C229" i="17"/>
  <c r="D229" i="17"/>
  <c r="E229" i="17"/>
  <c r="F229" i="17"/>
  <c r="G229" i="17"/>
  <c r="B230" i="17"/>
  <c r="C230" i="17"/>
  <c r="D230" i="17"/>
  <c r="E230" i="17"/>
  <c r="F230" i="17"/>
  <c r="G230" i="17"/>
  <c r="B231" i="17"/>
  <c r="C231" i="17"/>
  <c r="D231" i="17"/>
  <c r="E231" i="17"/>
  <c r="F231" i="17"/>
  <c r="G231" i="17"/>
  <c r="B232" i="17"/>
  <c r="C232" i="17"/>
  <c r="D232" i="17"/>
  <c r="E232" i="17"/>
  <c r="F232" i="17"/>
  <c r="G232" i="17"/>
  <c r="B233" i="17"/>
  <c r="C233" i="17"/>
  <c r="D233" i="17"/>
  <c r="E233" i="17"/>
  <c r="F233" i="17"/>
  <c r="G233" i="17"/>
  <c r="B234" i="17"/>
  <c r="C234" i="17"/>
  <c r="D234" i="17"/>
  <c r="E234" i="17"/>
  <c r="F234" i="17"/>
  <c r="G234" i="17"/>
  <c r="B235" i="17"/>
  <c r="C235" i="17"/>
  <c r="D235" i="17"/>
  <c r="E235" i="17"/>
  <c r="F235" i="17"/>
  <c r="G235" i="17"/>
  <c r="B236" i="17"/>
  <c r="C236" i="17"/>
  <c r="D236" i="17"/>
  <c r="E236" i="17"/>
  <c r="F236" i="17"/>
  <c r="G236" i="17"/>
  <c r="B237" i="17"/>
  <c r="C237" i="17"/>
  <c r="D237" i="17"/>
  <c r="E237" i="17"/>
  <c r="F237" i="17"/>
  <c r="G237" i="17"/>
  <c r="B238" i="17"/>
  <c r="C238" i="17"/>
  <c r="D238" i="17"/>
  <c r="E238" i="17"/>
  <c r="F238" i="17"/>
  <c r="G238" i="17"/>
  <c r="B239" i="17"/>
  <c r="C239" i="17"/>
  <c r="D239" i="17"/>
  <c r="E239" i="17"/>
  <c r="F239" i="17"/>
  <c r="G239" i="17"/>
  <c r="B240" i="17"/>
  <c r="C240" i="17"/>
  <c r="D240" i="17"/>
  <c r="E240" i="17"/>
  <c r="F240" i="17"/>
  <c r="G240" i="17"/>
  <c r="B241" i="17"/>
  <c r="C241" i="17"/>
  <c r="D241" i="17"/>
  <c r="E241" i="17"/>
  <c r="F241" i="17"/>
  <c r="G241" i="17"/>
  <c r="B242" i="17"/>
  <c r="C242" i="17"/>
  <c r="D242" i="17"/>
  <c r="E242" i="17"/>
  <c r="F242" i="17"/>
  <c r="G242" i="17"/>
  <c r="B243" i="17"/>
  <c r="C243" i="17"/>
  <c r="D243" i="17"/>
  <c r="E243" i="17"/>
  <c r="F243" i="17"/>
  <c r="G243" i="17"/>
  <c r="B244" i="17"/>
  <c r="C244" i="17"/>
  <c r="D244" i="17"/>
  <c r="E244" i="17"/>
  <c r="F244" i="17"/>
  <c r="G244" i="17"/>
  <c r="B245" i="17"/>
  <c r="C245" i="17"/>
  <c r="D245" i="17"/>
  <c r="E245" i="17"/>
  <c r="F245" i="17"/>
  <c r="G245" i="17"/>
  <c r="B246" i="17"/>
  <c r="C246" i="17"/>
  <c r="D246" i="17"/>
  <c r="E246" i="17"/>
  <c r="F246" i="17"/>
  <c r="G246" i="17"/>
  <c r="B247" i="17"/>
  <c r="C247" i="17"/>
  <c r="D247" i="17"/>
  <c r="E247" i="17"/>
  <c r="F247" i="17"/>
  <c r="G247" i="17"/>
  <c r="B248" i="17"/>
  <c r="C248" i="17"/>
  <c r="D248" i="17"/>
  <c r="E248" i="17"/>
  <c r="F248" i="17"/>
  <c r="G248" i="17"/>
  <c r="B249" i="17"/>
  <c r="C249" i="17"/>
  <c r="D249" i="17"/>
  <c r="E249" i="17"/>
  <c r="F249" i="17"/>
  <c r="G249" i="17"/>
  <c r="B250" i="17"/>
  <c r="C250" i="17"/>
  <c r="D250" i="17"/>
  <c r="E250" i="17"/>
  <c r="F250" i="17"/>
  <c r="G250" i="17"/>
  <c r="B251" i="17"/>
  <c r="C251" i="17"/>
  <c r="D251" i="17"/>
  <c r="E251" i="17"/>
  <c r="F251" i="17"/>
  <c r="G251" i="17"/>
  <c r="B252" i="17"/>
  <c r="C252" i="17"/>
  <c r="D252" i="17"/>
  <c r="E252" i="17"/>
  <c r="F252" i="17"/>
  <c r="G252" i="17"/>
  <c r="B253" i="17"/>
  <c r="C253" i="17"/>
  <c r="D253" i="17"/>
  <c r="E253" i="17"/>
  <c r="F253" i="17"/>
  <c r="G253" i="17"/>
  <c r="B254" i="17"/>
  <c r="C254" i="17"/>
  <c r="D254" i="17"/>
  <c r="E254" i="17"/>
  <c r="F254" i="17"/>
  <c r="G254" i="17"/>
  <c r="B255" i="17"/>
  <c r="C255" i="17"/>
  <c r="D255" i="17"/>
  <c r="E255" i="17"/>
  <c r="F255" i="17"/>
  <c r="G255" i="17"/>
  <c r="B256" i="17"/>
  <c r="C256" i="17"/>
  <c r="D256" i="17"/>
  <c r="E256" i="17"/>
  <c r="F256" i="17"/>
  <c r="G256" i="17"/>
  <c r="B257" i="17"/>
  <c r="C257" i="17"/>
  <c r="D257" i="17"/>
  <c r="E257" i="17"/>
  <c r="F257" i="17"/>
  <c r="G257" i="17"/>
  <c r="B258" i="17"/>
  <c r="C258" i="17"/>
  <c r="D258" i="17"/>
  <c r="E258" i="17"/>
  <c r="F258" i="17"/>
  <c r="G258" i="17"/>
  <c r="B259" i="17"/>
  <c r="C259" i="17"/>
  <c r="D259" i="17"/>
  <c r="E259" i="17"/>
  <c r="F259" i="17"/>
  <c r="G259" i="17"/>
  <c r="B260" i="17"/>
  <c r="C260" i="17"/>
  <c r="D260" i="17"/>
  <c r="E260" i="17"/>
  <c r="F260" i="17"/>
  <c r="G260" i="17"/>
  <c r="B261" i="17"/>
  <c r="C261" i="17"/>
  <c r="D261" i="17"/>
  <c r="E261" i="17"/>
  <c r="F261" i="17"/>
  <c r="G261" i="17"/>
  <c r="B262" i="17"/>
  <c r="C262" i="17"/>
  <c r="D262" i="17"/>
  <c r="E262" i="17"/>
  <c r="F262" i="17"/>
  <c r="G262" i="17"/>
  <c r="B263" i="17"/>
  <c r="C263" i="17"/>
  <c r="D263" i="17"/>
  <c r="E263" i="17"/>
  <c r="F263" i="17"/>
  <c r="G263" i="17"/>
  <c r="B264" i="17"/>
  <c r="C264" i="17"/>
  <c r="D264" i="17"/>
  <c r="E264" i="17"/>
  <c r="F264" i="17"/>
  <c r="G264" i="17"/>
  <c r="B265" i="17"/>
  <c r="C265" i="17"/>
  <c r="D265" i="17"/>
  <c r="E265" i="17"/>
  <c r="F265" i="17"/>
  <c r="G265" i="17"/>
  <c r="B266" i="17"/>
  <c r="C266" i="17"/>
  <c r="D266" i="17"/>
  <c r="E266" i="17"/>
  <c r="F266" i="17"/>
  <c r="G266" i="17"/>
  <c r="B267" i="17"/>
  <c r="C267" i="17"/>
  <c r="D267" i="17"/>
  <c r="E267" i="17"/>
  <c r="F267" i="17"/>
  <c r="G267" i="17"/>
  <c r="B268" i="17"/>
  <c r="C268" i="17"/>
  <c r="D268" i="17"/>
  <c r="E268" i="17"/>
  <c r="F268" i="17"/>
  <c r="G268" i="17"/>
  <c r="B269" i="17"/>
  <c r="C269" i="17"/>
  <c r="D269" i="17"/>
  <c r="E269" i="17"/>
  <c r="F269" i="17"/>
  <c r="G269" i="17"/>
  <c r="B270" i="17"/>
  <c r="C270" i="17"/>
  <c r="D270" i="17"/>
  <c r="E270" i="17"/>
  <c r="F270" i="17"/>
  <c r="G270" i="17"/>
  <c r="B271" i="17"/>
  <c r="C271" i="17"/>
  <c r="D271" i="17"/>
  <c r="E271" i="17"/>
  <c r="F271" i="17"/>
  <c r="G271" i="17"/>
  <c r="B272" i="17"/>
  <c r="C272" i="17"/>
  <c r="D272" i="17"/>
  <c r="E272" i="17"/>
  <c r="F272" i="17"/>
  <c r="G272" i="17"/>
  <c r="B273" i="17"/>
  <c r="C273" i="17"/>
  <c r="D273" i="17"/>
  <c r="E273" i="17"/>
  <c r="F273" i="17"/>
  <c r="G273" i="17"/>
  <c r="B274" i="17"/>
  <c r="C274" i="17"/>
  <c r="D274" i="17"/>
  <c r="E274" i="17"/>
  <c r="F274" i="17"/>
  <c r="G274" i="17"/>
  <c r="B275" i="17"/>
  <c r="C275" i="17"/>
  <c r="D275" i="17"/>
  <c r="E275" i="17"/>
  <c r="F275" i="17"/>
  <c r="G275" i="17"/>
  <c r="B276" i="17"/>
  <c r="C276" i="17"/>
  <c r="D276" i="17"/>
  <c r="E276" i="17"/>
  <c r="F276" i="17"/>
  <c r="G276" i="17"/>
  <c r="B277" i="17"/>
  <c r="C277" i="17"/>
  <c r="D277" i="17"/>
  <c r="E277" i="17"/>
  <c r="F277" i="17"/>
  <c r="G277" i="17"/>
  <c r="B278" i="17"/>
  <c r="C278" i="17"/>
  <c r="D278" i="17"/>
  <c r="E278" i="17"/>
  <c r="F278" i="17"/>
  <c r="G278" i="17"/>
  <c r="B279" i="17"/>
  <c r="C279" i="17"/>
  <c r="D279" i="17"/>
  <c r="E279" i="17"/>
  <c r="F279" i="17"/>
  <c r="G279" i="17"/>
  <c r="B280" i="17"/>
  <c r="C280" i="17"/>
  <c r="D280" i="17"/>
  <c r="E280" i="17"/>
  <c r="F280" i="17"/>
  <c r="G280" i="17"/>
  <c r="B281" i="17"/>
  <c r="C281" i="17"/>
  <c r="D281" i="17"/>
  <c r="E281" i="17"/>
  <c r="F281" i="17"/>
  <c r="G281" i="17"/>
  <c r="B282" i="17"/>
  <c r="C282" i="17"/>
  <c r="D282" i="17"/>
  <c r="E282" i="17"/>
  <c r="F282" i="17"/>
  <c r="G282" i="17"/>
  <c r="B283" i="17"/>
  <c r="C283" i="17"/>
  <c r="D283" i="17"/>
  <c r="E283" i="17"/>
  <c r="F283" i="17"/>
  <c r="G283" i="17"/>
  <c r="B284" i="17"/>
  <c r="C284" i="17"/>
  <c r="D284" i="17"/>
  <c r="E284" i="17"/>
  <c r="F284" i="17"/>
  <c r="G284" i="17"/>
  <c r="B285" i="17"/>
  <c r="C285" i="17"/>
  <c r="D285" i="17"/>
  <c r="E285" i="17"/>
  <c r="F285" i="17"/>
  <c r="G285" i="17"/>
  <c r="B286" i="17"/>
  <c r="C286" i="17"/>
  <c r="D286" i="17"/>
  <c r="E286" i="17"/>
  <c r="F286" i="17"/>
  <c r="G286" i="17"/>
  <c r="B287" i="17"/>
  <c r="C287" i="17"/>
  <c r="D287" i="17"/>
  <c r="E287" i="17"/>
  <c r="F287" i="17"/>
  <c r="G287" i="17"/>
  <c r="B288" i="17"/>
  <c r="C288" i="17"/>
  <c r="D288" i="17"/>
  <c r="E288" i="17"/>
  <c r="F288" i="17"/>
  <c r="G288" i="17"/>
  <c r="B289" i="17"/>
  <c r="C289" i="17"/>
  <c r="D289" i="17"/>
  <c r="E289" i="17"/>
  <c r="F289" i="17"/>
  <c r="G289" i="17"/>
  <c r="B290" i="17"/>
  <c r="C290" i="17"/>
  <c r="D290" i="17"/>
  <c r="E290" i="17"/>
  <c r="F290" i="17"/>
  <c r="G290" i="17"/>
  <c r="B291" i="17"/>
  <c r="C291" i="17"/>
  <c r="D291" i="17"/>
  <c r="E291" i="17"/>
  <c r="F291" i="17"/>
  <c r="G291" i="17"/>
  <c r="B292" i="17"/>
  <c r="C292" i="17"/>
  <c r="D292" i="17"/>
  <c r="E292" i="17"/>
  <c r="F292" i="17"/>
  <c r="G292" i="17"/>
  <c r="B293" i="17"/>
  <c r="C293" i="17"/>
  <c r="D293" i="17"/>
  <c r="E293" i="17"/>
  <c r="F293" i="17"/>
  <c r="G293" i="17"/>
  <c r="B294" i="17"/>
  <c r="C294" i="17"/>
  <c r="D294" i="17"/>
  <c r="E294" i="17"/>
  <c r="F294" i="17"/>
  <c r="G294" i="17"/>
  <c r="B295" i="17"/>
  <c r="C295" i="17"/>
  <c r="D295" i="17"/>
  <c r="E295" i="17"/>
  <c r="F295" i="17"/>
  <c r="G295" i="17"/>
  <c r="B296" i="17"/>
  <c r="C296" i="17"/>
  <c r="D296" i="17"/>
  <c r="E296" i="17"/>
  <c r="F296" i="17"/>
  <c r="G296" i="17"/>
  <c r="B297" i="17"/>
  <c r="C297" i="17"/>
  <c r="D297" i="17"/>
  <c r="E297" i="17"/>
  <c r="F297" i="17"/>
  <c r="G297" i="17"/>
  <c r="B298" i="17"/>
  <c r="C298" i="17"/>
  <c r="D298" i="17"/>
  <c r="E298" i="17"/>
  <c r="F298" i="17"/>
  <c r="G298" i="17"/>
  <c r="B299" i="17"/>
  <c r="C299" i="17"/>
  <c r="D299" i="17"/>
  <c r="E299" i="17"/>
  <c r="F299" i="17"/>
  <c r="G299" i="17"/>
  <c r="B300" i="17"/>
  <c r="C300" i="17"/>
  <c r="D300" i="17"/>
  <c r="E300" i="17"/>
  <c r="F300" i="17"/>
  <c r="G300" i="17"/>
  <c r="B301" i="17"/>
  <c r="C301" i="17"/>
  <c r="D301" i="17"/>
  <c r="E301" i="17"/>
  <c r="F301" i="17"/>
  <c r="G301" i="17"/>
  <c r="B302" i="17"/>
  <c r="C302" i="17"/>
  <c r="D302" i="17"/>
  <c r="E302" i="17"/>
  <c r="F302" i="17"/>
  <c r="G302" i="17"/>
  <c r="B303" i="17"/>
  <c r="C303" i="17"/>
  <c r="D303" i="17"/>
  <c r="E303" i="17"/>
  <c r="F303" i="17"/>
  <c r="G303" i="17"/>
  <c r="B304" i="17"/>
  <c r="C304" i="17"/>
  <c r="D304" i="17"/>
  <c r="E304" i="17"/>
  <c r="F304" i="17"/>
  <c r="G304" i="17"/>
  <c r="B305" i="17"/>
  <c r="C305" i="17"/>
  <c r="D305" i="17"/>
  <c r="E305" i="17"/>
  <c r="F305" i="17"/>
  <c r="G305" i="17"/>
  <c r="B306" i="17"/>
  <c r="C306" i="17"/>
  <c r="D306" i="17"/>
  <c r="E306" i="17"/>
  <c r="F306" i="17"/>
  <c r="G306" i="17"/>
  <c r="B307" i="17"/>
  <c r="C307" i="17"/>
  <c r="D307" i="17"/>
  <c r="E307" i="17"/>
  <c r="F307" i="17"/>
  <c r="G307" i="17"/>
  <c r="B308" i="17"/>
  <c r="C308" i="17"/>
  <c r="D308" i="17"/>
  <c r="E308" i="17"/>
  <c r="F308" i="17"/>
  <c r="G308" i="17"/>
  <c r="B309" i="17"/>
  <c r="C309" i="17"/>
  <c r="D309" i="17"/>
  <c r="E309" i="17"/>
  <c r="F309" i="17"/>
  <c r="G309" i="17"/>
  <c r="B310" i="17"/>
  <c r="C310" i="17"/>
  <c r="D310" i="17"/>
  <c r="E310" i="17"/>
  <c r="F310" i="17"/>
  <c r="G310" i="17"/>
  <c r="B311" i="17"/>
  <c r="C311" i="17"/>
  <c r="D311" i="17"/>
  <c r="E311" i="17"/>
  <c r="F311" i="17"/>
  <c r="G311" i="17"/>
  <c r="B312" i="17"/>
  <c r="C312" i="17"/>
  <c r="D312" i="17"/>
  <c r="E312" i="17"/>
  <c r="F312" i="17"/>
  <c r="G312" i="17"/>
  <c r="B313" i="17"/>
  <c r="C313" i="17"/>
  <c r="D313" i="17"/>
  <c r="E313" i="17"/>
  <c r="F313" i="17"/>
  <c r="G313" i="17"/>
  <c r="B314" i="17"/>
  <c r="C314" i="17"/>
  <c r="D314" i="17"/>
  <c r="E314" i="17"/>
  <c r="F314" i="17"/>
  <c r="G314" i="17"/>
  <c r="B315" i="17"/>
  <c r="C315" i="17"/>
  <c r="D315" i="17"/>
  <c r="E315" i="17"/>
  <c r="F315" i="17"/>
  <c r="G315" i="17"/>
  <c r="B316" i="17"/>
  <c r="C316" i="17"/>
  <c r="D316" i="17"/>
  <c r="E316" i="17"/>
  <c r="F316" i="17"/>
  <c r="G316" i="17"/>
  <c r="B317" i="17"/>
  <c r="C317" i="17"/>
  <c r="D317" i="17"/>
  <c r="E317" i="17"/>
  <c r="F317" i="17"/>
  <c r="G317" i="17"/>
  <c r="B318" i="17"/>
  <c r="C318" i="17"/>
  <c r="D318" i="17"/>
  <c r="E318" i="17"/>
  <c r="F318" i="17"/>
  <c r="G318" i="17"/>
  <c r="B319" i="17"/>
  <c r="C319" i="17"/>
  <c r="D319" i="17"/>
  <c r="E319" i="17"/>
  <c r="F319" i="17"/>
  <c r="G319" i="17"/>
  <c r="B320" i="17"/>
  <c r="C320" i="17"/>
  <c r="D320" i="17"/>
  <c r="E320" i="17"/>
  <c r="F320" i="17"/>
  <c r="G320" i="17"/>
  <c r="B321" i="17"/>
  <c r="C321" i="17"/>
  <c r="D321" i="17"/>
  <c r="E321" i="17"/>
  <c r="F321" i="17"/>
  <c r="G321" i="17"/>
  <c r="B322" i="17"/>
  <c r="C322" i="17"/>
  <c r="D322" i="17"/>
  <c r="E322" i="17"/>
  <c r="F322" i="17"/>
  <c r="G322" i="17"/>
  <c r="B323" i="17"/>
  <c r="C323" i="17"/>
  <c r="D323" i="17"/>
  <c r="E323" i="17"/>
  <c r="F323" i="17"/>
  <c r="G323" i="17"/>
  <c r="B324" i="17"/>
  <c r="C324" i="17"/>
  <c r="D324" i="17"/>
  <c r="E324" i="17"/>
  <c r="F324" i="17"/>
  <c r="G324" i="17"/>
  <c r="B325" i="17"/>
  <c r="C325" i="17"/>
  <c r="D325" i="17"/>
  <c r="E325" i="17"/>
  <c r="F325" i="17"/>
  <c r="G325" i="17"/>
  <c r="B326" i="17"/>
  <c r="C326" i="17"/>
  <c r="D326" i="17"/>
  <c r="E326" i="17"/>
  <c r="F326" i="17"/>
  <c r="G326" i="17"/>
  <c r="B327" i="17"/>
  <c r="C327" i="17"/>
  <c r="D327" i="17"/>
  <c r="E327" i="17"/>
  <c r="F327" i="17"/>
  <c r="G327" i="17"/>
  <c r="B328" i="17"/>
  <c r="C328" i="17"/>
  <c r="D328" i="17"/>
  <c r="E328" i="17"/>
  <c r="F328" i="17"/>
  <c r="G328" i="17"/>
  <c r="B329" i="17"/>
  <c r="C329" i="17"/>
  <c r="D329" i="17"/>
  <c r="E329" i="17"/>
  <c r="F329" i="17"/>
  <c r="G329" i="17"/>
  <c r="B330" i="17"/>
  <c r="C330" i="17"/>
  <c r="D330" i="17"/>
  <c r="E330" i="17"/>
  <c r="F330" i="17"/>
  <c r="G330" i="17"/>
  <c r="B331" i="17"/>
  <c r="C331" i="17"/>
  <c r="D331" i="17"/>
  <c r="E331" i="17"/>
  <c r="F331" i="17"/>
  <c r="G331" i="17"/>
  <c r="B332" i="17"/>
  <c r="C332" i="17"/>
  <c r="D332" i="17"/>
  <c r="E332" i="17"/>
  <c r="F332" i="17"/>
  <c r="G332" i="17"/>
  <c r="B333" i="17"/>
  <c r="C333" i="17"/>
  <c r="D333" i="17"/>
  <c r="E333" i="17"/>
  <c r="F333" i="17"/>
  <c r="G333" i="17"/>
  <c r="B334" i="17"/>
  <c r="C334" i="17"/>
  <c r="D334" i="17"/>
  <c r="E334" i="17"/>
  <c r="F334" i="17"/>
  <c r="G334" i="17"/>
  <c r="B335" i="17"/>
  <c r="C335" i="17"/>
  <c r="D335" i="17"/>
  <c r="E335" i="17"/>
  <c r="F335" i="17"/>
  <c r="G335" i="17"/>
  <c r="B336" i="17"/>
  <c r="C336" i="17"/>
  <c r="D336" i="17"/>
  <c r="E336" i="17"/>
  <c r="F336" i="17"/>
  <c r="G336" i="17"/>
  <c r="B337" i="17"/>
  <c r="C337" i="17"/>
  <c r="D337" i="17"/>
  <c r="E337" i="17"/>
  <c r="F337" i="17"/>
  <c r="G337" i="17"/>
  <c r="B338" i="17"/>
  <c r="C338" i="17"/>
  <c r="D338" i="17"/>
  <c r="E338" i="17"/>
  <c r="F338" i="17"/>
  <c r="G338" i="17"/>
  <c r="B339" i="17"/>
  <c r="C339" i="17"/>
  <c r="D339" i="17"/>
  <c r="E339" i="17"/>
  <c r="F339" i="17"/>
  <c r="G339" i="17"/>
  <c r="B340" i="17"/>
  <c r="C340" i="17"/>
  <c r="D340" i="17"/>
  <c r="E340" i="17"/>
  <c r="F340" i="17"/>
  <c r="G340" i="17"/>
  <c r="B341" i="17"/>
  <c r="C341" i="17"/>
  <c r="D341" i="17"/>
  <c r="E341" i="17"/>
  <c r="F341" i="17"/>
  <c r="G341" i="17"/>
  <c r="B342" i="17"/>
  <c r="C342" i="17"/>
  <c r="D342" i="17"/>
  <c r="E342" i="17"/>
  <c r="F342" i="17"/>
  <c r="G342" i="17"/>
  <c r="B343" i="17"/>
  <c r="C343" i="17"/>
  <c r="D343" i="17"/>
  <c r="E343" i="17"/>
  <c r="F343" i="17"/>
  <c r="G343" i="17"/>
  <c r="B344" i="17"/>
  <c r="C344" i="17"/>
  <c r="D344" i="17"/>
  <c r="E344" i="17"/>
  <c r="F344" i="17"/>
  <c r="G344" i="17"/>
  <c r="B345" i="17"/>
  <c r="C345" i="17"/>
  <c r="D345" i="17"/>
  <c r="E345" i="17"/>
  <c r="F345" i="17"/>
  <c r="G345" i="17"/>
  <c r="B346" i="17"/>
  <c r="C346" i="17"/>
  <c r="D346" i="17"/>
  <c r="E346" i="17"/>
  <c r="F346" i="17"/>
  <c r="G346" i="17"/>
  <c r="B347" i="17"/>
  <c r="C347" i="17"/>
  <c r="D347" i="17"/>
  <c r="E347" i="17"/>
  <c r="F347" i="17"/>
  <c r="G347" i="17"/>
  <c r="B348" i="17"/>
  <c r="C348" i="17"/>
  <c r="D348" i="17"/>
  <c r="E348" i="17"/>
  <c r="F348" i="17"/>
  <c r="G348" i="17"/>
  <c r="B349" i="17"/>
  <c r="C349" i="17"/>
  <c r="D349" i="17"/>
  <c r="E349" i="17"/>
  <c r="F349" i="17"/>
  <c r="G349" i="17"/>
  <c r="B350" i="17"/>
  <c r="C350" i="17"/>
  <c r="D350" i="17"/>
  <c r="E350" i="17"/>
  <c r="F350" i="17"/>
  <c r="G350" i="17"/>
  <c r="B351" i="17"/>
  <c r="C351" i="17"/>
  <c r="D351" i="17"/>
  <c r="E351" i="17"/>
  <c r="F351" i="17"/>
  <c r="G351" i="17"/>
  <c r="B352" i="17"/>
  <c r="C352" i="17"/>
  <c r="D352" i="17"/>
  <c r="E352" i="17"/>
  <c r="F352" i="17"/>
  <c r="G352" i="17"/>
  <c r="B353" i="17"/>
  <c r="C353" i="17"/>
  <c r="D353" i="17"/>
  <c r="E353" i="17"/>
  <c r="F353" i="17"/>
  <c r="G353" i="17"/>
  <c r="B354" i="17"/>
  <c r="C354" i="17"/>
  <c r="D354" i="17"/>
  <c r="E354" i="17"/>
  <c r="F354" i="17"/>
  <c r="G354" i="17"/>
  <c r="B355" i="17"/>
  <c r="C355" i="17"/>
  <c r="D355" i="17"/>
  <c r="E355" i="17"/>
  <c r="F355" i="17"/>
  <c r="G355" i="17"/>
  <c r="B356" i="17"/>
  <c r="C356" i="17"/>
  <c r="D356" i="17"/>
  <c r="E356" i="17"/>
  <c r="F356" i="17"/>
  <c r="G356" i="17"/>
  <c r="B357" i="17"/>
  <c r="C357" i="17"/>
  <c r="D357" i="17"/>
  <c r="E357" i="17"/>
  <c r="F357" i="17"/>
  <c r="G357" i="17"/>
  <c r="B358" i="17"/>
  <c r="C358" i="17"/>
  <c r="D358" i="17"/>
  <c r="E358" i="17"/>
  <c r="F358" i="17"/>
  <c r="G358" i="17"/>
  <c r="B359" i="17"/>
  <c r="C359" i="17"/>
  <c r="D359" i="17"/>
  <c r="E359" i="17"/>
  <c r="F359" i="17"/>
  <c r="G359" i="17"/>
  <c r="B360" i="17"/>
  <c r="C360" i="17"/>
  <c r="D360" i="17"/>
  <c r="E360" i="17"/>
  <c r="F360" i="17"/>
  <c r="G360" i="17"/>
  <c r="B361" i="17"/>
  <c r="C361" i="17"/>
  <c r="D361" i="17"/>
  <c r="E361" i="17"/>
  <c r="F361" i="17"/>
  <c r="G361" i="17"/>
  <c r="B362" i="17"/>
  <c r="C362" i="17"/>
  <c r="D362" i="17"/>
  <c r="E362" i="17"/>
  <c r="F362" i="17"/>
  <c r="G362" i="17"/>
  <c r="B363" i="17"/>
  <c r="C363" i="17"/>
  <c r="D363" i="17"/>
  <c r="E363" i="17"/>
  <c r="F363" i="17"/>
  <c r="G363" i="17"/>
  <c r="B364" i="17"/>
  <c r="C364" i="17"/>
  <c r="D364" i="17"/>
  <c r="E364" i="17"/>
  <c r="F364" i="17"/>
  <c r="G364" i="17"/>
  <c r="B365" i="17"/>
  <c r="C365" i="17"/>
  <c r="D365" i="17"/>
  <c r="E365" i="17"/>
  <c r="F365" i="17"/>
  <c r="G365" i="17"/>
  <c r="B366" i="17"/>
  <c r="C366" i="17"/>
  <c r="D366" i="17"/>
  <c r="E366" i="17"/>
  <c r="F366" i="17"/>
  <c r="G366" i="17"/>
  <c r="B367" i="17"/>
  <c r="C367" i="17"/>
  <c r="D367" i="17"/>
  <c r="E367" i="17"/>
  <c r="F367" i="17"/>
  <c r="G367" i="17"/>
  <c r="B368" i="17"/>
  <c r="C368" i="17"/>
  <c r="D368" i="17"/>
  <c r="E368" i="17"/>
  <c r="F368" i="17"/>
  <c r="G368" i="17"/>
  <c r="B369" i="17"/>
  <c r="C369" i="17"/>
  <c r="D369" i="17"/>
  <c r="E369" i="17"/>
  <c r="F369" i="17"/>
  <c r="G369" i="17"/>
  <c r="B370" i="17"/>
  <c r="C370" i="17"/>
  <c r="D370" i="17"/>
  <c r="E370" i="17"/>
  <c r="F370" i="17"/>
  <c r="G370" i="17"/>
  <c r="B371" i="17"/>
  <c r="C371" i="17"/>
  <c r="D371" i="17"/>
  <c r="E371" i="17"/>
  <c r="F371" i="17"/>
  <c r="G371" i="17"/>
  <c r="B372" i="17"/>
  <c r="C372" i="17"/>
  <c r="D372" i="17"/>
  <c r="E372" i="17"/>
  <c r="F372" i="17"/>
  <c r="G372" i="17"/>
  <c r="B373" i="17"/>
  <c r="C373" i="17"/>
  <c r="D373" i="17"/>
  <c r="E373" i="17"/>
  <c r="F373" i="17"/>
  <c r="G373" i="17"/>
  <c r="B374" i="17"/>
  <c r="C374" i="17"/>
  <c r="D374" i="17"/>
  <c r="E374" i="17"/>
  <c r="F374" i="17"/>
  <c r="G374" i="17"/>
  <c r="B375" i="17"/>
  <c r="C375" i="17"/>
  <c r="D375" i="17"/>
  <c r="E375" i="17"/>
  <c r="F375" i="17"/>
  <c r="G375" i="17"/>
  <c r="B376" i="17"/>
  <c r="C376" i="17"/>
  <c r="D376" i="17"/>
  <c r="E376" i="17"/>
  <c r="F376" i="17"/>
  <c r="G376" i="17"/>
  <c r="B377" i="17"/>
  <c r="C377" i="17"/>
  <c r="D377" i="17"/>
  <c r="E377" i="17"/>
  <c r="F377" i="17"/>
  <c r="G377" i="17"/>
  <c r="B378" i="17"/>
  <c r="C378" i="17"/>
  <c r="D378" i="17"/>
  <c r="E378" i="17"/>
  <c r="F378" i="17"/>
  <c r="G378" i="17"/>
  <c r="B379" i="17"/>
  <c r="C379" i="17"/>
  <c r="D379" i="17"/>
  <c r="E379" i="17"/>
  <c r="F379" i="17"/>
  <c r="G379" i="17"/>
  <c r="B380" i="17"/>
  <c r="C380" i="17"/>
  <c r="D380" i="17"/>
  <c r="E380" i="17"/>
  <c r="F380" i="17"/>
  <c r="G380" i="17"/>
  <c r="B381" i="17"/>
  <c r="C381" i="17"/>
  <c r="D381" i="17"/>
  <c r="E381" i="17"/>
  <c r="F381" i="17"/>
  <c r="G381" i="17"/>
  <c r="B382" i="17"/>
  <c r="C382" i="17"/>
  <c r="D382" i="17"/>
  <c r="E382" i="17"/>
  <c r="F382" i="17"/>
  <c r="G382" i="17"/>
  <c r="B383" i="17"/>
  <c r="C383" i="17"/>
  <c r="D383" i="17"/>
  <c r="E383" i="17"/>
  <c r="F383" i="17"/>
  <c r="G383" i="17"/>
  <c r="B384" i="17"/>
  <c r="C384" i="17"/>
  <c r="D384" i="17"/>
  <c r="E384" i="17"/>
  <c r="F384" i="17"/>
  <c r="G384" i="17"/>
  <c r="B385" i="17"/>
  <c r="C385" i="17"/>
  <c r="D385" i="17"/>
  <c r="E385" i="17"/>
  <c r="F385" i="17"/>
  <c r="G385" i="17"/>
  <c r="B386" i="17"/>
  <c r="C386" i="17"/>
  <c r="D386" i="17"/>
  <c r="E386" i="17"/>
  <c r="F386" i="17"/>
  <c r="G386" i="17"/>
  <c r="B387" i="17"/>
  <c r="C387" i="17"/>
  <c r="D387" i="17"/>
  <c r="E387" i="17"/>
  <c r="F387" i="17"/>
  <c r="G387" i="17"/>
  <c r="B388" i="17"/>
  <c r="C388" i="17"/>
  <c r="D388" i="17"/>
  <c r="E388" i="17"/>
  <c r="F388" i="17"/>
  <c r="G388" i="17"/>
  <c r="B389" i="17"/>
  <c r="C389" i="17"/>
  <c r="D389" i="17"/>
  <c r="E389" i="17"/>
  <c r="F389" i="17"/>
  <c r="G389" i="17"/>
  <c r="B390" i="17"/>
  <c r="C390" i="17"/>
  <c r="D390" i="17"/>
  <c r="E390" i="17"/>
  <c r="F390" i="17"/>
  <c r="G390" i="17"/>
  <c r="B391" i="17"/>
  <c r="C391" i="17"/>
  <c r="D391" i="17"/>
  <c r="E391" i="17"/>
  <c r="F391" i="17"/>
  <c r="G391" i="17"/>
  <c r="B392" i="17"/>
  <c r="C392" i="17"/>
  <c r="D392" i="17"/>
  <c r="E392" i="17"/>
  <c r="F392" i="17"/>
  <c r="G392" i="17"/>
  <c r="B393" i="17"/>
  <c r="C393" i="17"/>
  <c r="D393" i="17"/>
  <c r="E393" i="17"/>
  <c r="F393" i="17"/>
  <c r="G393" i="17"/>
  <c r="B394" i="17"/>
  <c r="C394" i="17"/>
  <c r="D394" i="17"/>
  <c r="E394" i="17"/>
  <c r="F394" i="17"/>
  <c r="G394" i="17"/>
  <c r="B395" i="17"/>
  <c r="C395" i="17"/>
  <c r="D395" i="17"/>
  <c r="E395" i="17"/>
  <c r="F395" i="17"/>
  <c r="G395" i="17"/>
  <c r="B396" i="17"/>
  <c r="C396" i="17"/>
  <c r="D396" i="17"/>
  <c r="E396" i="17"/>
  <c r="F396" i="17"/>
  <c r="G396" i="17"/>
  <c r="B397" i="17"/>
  <c r="C397" i="17"/>
  <c r="D397" i="17"/>
  <c r="E397" i="17"/>
  <c r="F397" i="17"/>
  <c r="G397" i="17"/>
  <c r="B398" i="17"/>
  <c r="C398" i="17"/>
  <c r="D398" i="17"/>
  <c r="E398" i="17"/>
  <c r="F398" i="17"/>
  <c r="G398" i="17"/>
  <c r="B399" i="17"/>
  <c r="C399" i="17"/>
  <c r="D399" i="17"/>
  <c r="E399" i="17"/>
  <c r="F399" i="17"/>
  <c r="G399" i="17"/>
  <c r="B400" i="17"/>
  <c r="C400" i="17"/>
  <c r="D400" i="17"/>
  <c r="E400" i="17"/>
  <c r="F400" i="17"/>
  <c r="G400" i="17"/>
  <c r="B401" i="17"/>
  <c r="C401" i="17"/>
  <c r="D401" i="17"/>
  <c r="E401" i="17"/>
  <c r="F401" i="17"/>
  <c r="G401" i="17"/>
  <c r="B402" i="17"/>
  <c r="C402" i="17"/>
  <c r="D402" i="17"/>
  <c r="E402" i="17"/>
  <c r="F402" i="17"/>
  <c r="G402" i="17"/>
  <c r="B403" i="17"/>
  <c r="C403" i="17"/>
  <c r="D403" i="17"/>
  <c r="E403" i="17"/>
  <c r="F403" i="17"/>
  <c r="G403" i="17"/>
  <c r="B404" i="17"/>
  <c r="C404" i="17"/>
  <c r="D404" i="17"/>
  <c r="E404" i="17"/>
  <c r="F404" i="17"/>
  <c r="G404" i="17"/>
  <c r="B405" i="17"/>
  <c r="C405" i="17"/>
  <c r="D405" i="17"/>
  <c r="E405" i="17"/>
  <c r="F405" i="17"/>
  <c r="G405" i="17"/>
  <c r="B406" i="17"/>
  <c r="C406" i="17"/>
  <c r="D406" i="17"/>
  <c r="E406" i="17"/>
  <c r="F406" i="17"/>
  <c r="G406" i="17"/>
  <c r="B407" i="17"/>
  <c r="C407" i="17"/>
  <c r="D407" i="17"/>
  <c r="E407" i="17"/>
  <c r="F407" i="17"/>
  <c r="G407" i="17"/>
  <c r="B408" i="17"/>
  <c r="C408" i="17"/>
  <c r="D408" i="17"/>
  <c r="E408" i="17"/>
  <c r="F408" i="17"/>
  <c r="G408" i="17"/>
  <c r="B409" i="17"/>
  <c r="C409" i="17"/>
  <c r="D409" i="17"/>
  <c r="E409" i="17"/>
  <c r="F409" i="17"/>
  <c r="G409" i="17"/>
  <c r="B410" i="17"/>
  <c r="C410" i="17"/>
  <c r="D410" i="17"/>
  <c r="E410" i="17"/>
  <c r="F410" i="17"/>
  <c r="G410" i="17"/>
  <c r="B411" i="17"/>
  <c r="C411" i="17"/>
  <c r="D411" i="17"/>
  <c r="E411" i="17"/>
  <c r="F411" i="17"/>
  <c r="G411" i="17"/>
  <c r="B412" i="17"/>
  <c r="C412" i="17"/>
  <c r="D412" i="17"/>
  <c r="E412" i="17"/>
  <c r="F412" i="17"/>
  <c r="G412" i="17"/>
  <c r="B413" i="17"/>
  <c r="C413" i="17"/>
  <c r="D413" i="17"/>
  <c r="E413" i="17"/>
  <c r="F413" i="17"/>
  <c r="G413" i="17"/>
  <c r="B414" i="17"/>
  <c r="C414" i="17"/>
  <c r="D414" i="17"/>
  <c r="E414" i="17"/>
  <c r="F414" i="17"/>
  <c r="G414" i="17"/>
  <c r="B415" i="17"/>
  <c r="C415" i="17"/>
  <c r="D415" i="17"/>
  <c r="E415" i="17"/>
  <c r="F415" i="17"/>
  <c r="G415" i="17"/>
  <c r="B416" i="17"/>
  <c r="C416" i="17"/>
  <c r="D416" i="17"/>
  <c r="E416" i="17"/>
  <c r="F416" i="17"/>
  <c r="G416" i="17"/>
  <c r="B417" i="17"/>
  <c r="C417" i="17"/>
  <c r="D417" i="17"/>
  <c r="E417" i="17"/>
  <c r="F417" i="17"/>
  <c r="G417" i="17"/>
  <c r="B418" i="17"/>
  <c r="C418" i="17"/>
  <c r="D418" i="17"/>
  <c r="E418" i="17"/>
  <c r="F418" i="17"/>
  <c r="G418" i="17"/>
  <c r="B419" i="17"/>
  <c r="C419" i="17"/>
  <c r="D419" i="17"/>
  <c r="E419" i="17"/>
  <c r="F419" i="17"/>
  <c r="G419" i="17"/>
  <c r="B420" i="17"/>
  <c r="C420" i="17"/>
  <c r="D420" i="17"/>
  <c r="E420" i="17"/>
  <c r="F420" i="17"/>
  <c r="G420" i="17"/>
  <c r="B421" i="17"/>
  <c r="C421" i="17"/>
  <c r="D421" i="17"/>
  <c r="E421" i="17"/>
  <c r="F421" i="17"/>
  <c r="G421" i="17"/>
  <c r="B422" i="17"/>
  <c r="C422" i="17"/>
  <c r="D422" i="17"/>
  <c r="E422" i="17"/>
  <c r="F422" i="17"/>
  <c r="G422" i="17"/>
  <c r="B423" i="17"/>
  <c r="C423" i="17"/>
  <c r="D423" i="17"/>
  <c r="E423" i="17"/>
  <c r="F423" i="17"/>
  <c r="G423" i="17"/>
  <c r="B424" i="17"/>
  <c r="C424" i="17"/>
  <c r="D424" i="17"/>
  <c r="E424" i="17"/>
  <c r="F424" i="17"/>
  <c r="G424" i="17"/>
  <c r="B425" i="17"/>
  <c r="C425" i="17"/>
  <c r="D425" i="17"/>
  <c r="E425" i="17"/>
  <c r="F425" i="17"/>
  <c r="G425" i="17"/>
  <c r="B426" i="17"/>
  <c r="C426" i="17"/>
  <c r="D426" i="17"/>
  <c r="E426" i="17"/>
  <c r="F426" i="17"/>
  <c r="G426" i="17"/>
  <c r="B427" i="17"/>
  <c r="C427" i="17"/>
  <c r="D427" i="17"/>
  <c r="E427" i="17"/>
  <c r="F427" i="17"/>
  <c r="G427" i="17"/>
  <c r="B428" i="17"/>
  <c r="C428" i="17"/>
  <c r="D428" i="17"/>
  <c r="E428" i="17"/>
  <c r="F428" i="17"/>
  <c r="G428" i="17"/>
  <c r="B429" i="17"/>
  <c r="C429" i="17"/>
  <c r="D429" i="17"/>
  <c r="E429" i="17"/>
  <c r="F429" i="17"/>
  <c r="G429" i="17"/>
  <c r="B430" i="17"/>
  <c r="C430" i="17"/>
  <c r="D430" i="17"/>
  <c r="E430" i="17"/>
  <c r="F430" i="17"/>
  <c r="G430" i="17"/>
  <c r="B431" i="17"/>
  <c r="C431" i="17"/>
  <c r="D431" i="17"/>
  <c r="E431" i="17"/>
  <c r="F431" i="17"/>
  <c r="G431" i="17"/>
  <c r="B432" i="17"/>
  <c r="C432" i="17"/>
  <c r="D432" i="17"/>
  <c r="E432" i="17"/>
  <c r="F432" i="17"/>
  <c r="G432" i="17"/>
  <c r="B433" i="17"/>
  <c r="C433" i="17"/>
  <c r="D433" i="17"/>
  <c r="E433" i="17"/>
  <c r="F433" i="17"/>
  <c r="G433" i="17"/>
  <c r="B434" i="17"/>
  <c r="C434" i="17"/>
  <c r="D434" i="17"/>
  <c r="E434" i="17"/>
  <c r="F434" i="17"/>
  <c r="G434" i="17"/>
  <c r="B435" i="17"/>
  <c r="C435" i="17"/>
  <c r="D435" i="17"/>
  <c r="E435" i="17"/>
  <c r="F435" i="17"/>
  <c r="G435" i="17"/>
  <c r="B436" i="17"/>
  <c r="C436" i="17"/>
  <c r="D436" i="17"/>
  <c r="E436" i="17"/>
  <c r="F436" i="17"/>
  <c r="G436" i="17"/>
  <c r="B437" i="17"/>
  <c r="C437" i="17"/>
  <c r="D437" i="17"/>
  <c r="E437" i="17"/>
  <c r="F437" i="17"/>
  <c r="G437" i="17"/>
  <c r="B438" i="17"/>
  <c r="C438" i="17"/>
  <c r="D438" i="17"/>
  <c r="E438" i="17"/>
  <c r="F438" i="17"/>
  <c r="G438" i="17"/>
  <c r="B439" i="17"/>
  <c r="C439" i="17"/>
  <c r="D439" i="17"/>
  <c r="E439" i="17"/>
  <c r="F439" i="17"/>
  <c r="G439" i="17"/>
  <c r="B440" i="17"/>
  <c r="C440" i="17"/>
  <c r="D440" i="17"/>
  <c r="E440" i="17"/>
  <c r="F440" i="17"/>
  <c r="G440" i="17"/>
  <c r="B441" i="17"/>
  <c r="C441" i="17"/>
  <c r="D441" i="17"/>
  <c r="E441" i="17"/>
  <c r="F441" i="17"/>
  <c r="G441" i="17"/>
  <c r="B442" i="17"/>
  <c r="C442" i="17"/>
  <c r="D442" i="17"/>
  <c r="E442" i="17"/>
  <c r="F442" i="17"/>
  <c r="G442" i="17"/>
  <c r="B443" i="17"/>
  <c r="C443" i="17"/>
  <c r="D443" i="17"/>
  <c r="E443" i="17"/>
  <c r="F443" i="17"/>
  <c r="G443" i="17"/>
  <c r="B444" i="17"/>
  <c r="C444" i="17"/>
  <c r="D444" i="17"/>
  <c r="E444" i="17"/>
  <c r="F444" i="17"/>
  <c r="G444" i="17"/>
  <c r="B445" i="17"/>
  <c r="C445" i="17"/>
  <c r="D445" i="17"/>
  <c r="E445" i="17"/>
  <c r="F445" i="17"/>
  <c r="G445" i="17"/>
  <c r="B446" i="17"/>
  <c r="C446" i="17"/>
  <c r="D446" i="17"/>
  <c r="E446" i="17"/>
  <c r="F446" i="17"/>
  <c r="G446" i="17"/>
  <c r="B447" i="17"/>
  <c r="C447" i="17"/>
  <c r="D447" i="17"/>
  <c r="E447" i="17"/>
  <c r="F447" i="17"/>
  <c r="G447" i="17"/>
  <c r="B448" i="17"/>
  <c r="C448" i="17"/>
  <c r="D448" i="17"/>
  <c r="E448" i="17"/>
  <c r="F448" i="17"/>
  <c r="G448" i="17"/>
  <c r="B449" i="17"/>
  <c r="C449" i="17"/>
  <c r="D449" i="17"/>
  <c r="E449" i="17"/>
  <c r="F449" i="17"/>
  <c r="G449" i="17"/>
  <c r="B450" i="17"/>
  <c r="C450" i="17"/>
  <c r="D450" i="17"/>
  <c r="E450" i="17"/>
  <c r="F450" i="17"/>
  <c r="G450" i="17"/>
  <c r="B451" i="17"/>
  <c r="C451" i="17"/>
  <c r="D451" i="17"/>
  <c r="E451" i="17"/>
  <c r="F451" i="17"/>
  <c r="G451" i="17"/>
  <c r="B452" i="17"/>
  <c r="C452" i="17"/>
  <c r="D452" i="17"/>
  <c r="E452" i="17"/>
  <c r="F452" i="17"/>
  <c r="G452" i="17"/>
  <c r="B453" i="17"/>
  <c r="C453" i="17"/>
  <c r="D453" i="17"/>
  <c r="E453" i="17"/>
  <c r="F453" i="17"/>
  <c r="G453" i="17"/>
  <c r="B454" i="17"/>
  <c r="C454" i="17"/>
  <c r="D454" i="17"/>
  <c r="E454" i="17"/>
  <c r="F454" i="17"/>
  <c r="G454" i="17"/>
  <c r="B455" i="17"/>
  <c r="C455" i="17"/>
  <c r="D455" i="17"/>
  <c r="E455" i="17"/>
  <c r="F455" i="17"/>
  <c r="G455" i="17"/>
  <c r="B456" i="17"/>
  <c r="C456" i="17"/>
  <c r="D456" i="17"/>
  <c r="E456" i="17"/>
  <c r="F456" i="17"/>
  <c r="G456" i="17"/>
  <c r="B457" i="17"/>
  <c r="C457" i="17"/>
  <c r="D457" i="17"/>
  <c r="E457" i="17"/>
  <c r="F457" i="17"/>
  <c r="G457" i="17"/>
  <c r="B458" i="17"/>
  <c r="C458" i="17"/>
  <c r="D458" i="17"/>
  <c r="E458" i="17"/>
  <c r="F458" i="17"/>
  <c r="G458" i="17"/>
  <c r="B459" i="17"/>
  <c r="C459" i="17"/>
  <c r="D459" i="17"/>
  <c r="E459" i="17"/>
  <c r="F459" i="17"/>
  <c r="G459" i="17"/>
  <c r="B460" i="17"/>
  <c r="C460" i="17"/>
  <c r="D460" i="17"/>
  <c r="E460" i="17"/>
  <c r="F460" i="17"/>
  <c r="G460" i="17"/>
  <c r="B461" i="17"/>
  <c r="C461" i="17"/>
  <c r="D461" i="17"/>
  <c r="E461" i="17"/>
  <c r="F461" i="17"/>
  <c r="G461" i="17"/>
  <c r="B462" i="17"/>
  <c r="C462" i="17"/>
  <c r="D462" i="17"/>
  <c r="E462" i="17"/>
  <c r="F462" i="17"/>
  <c r="G462" i="17"/>
  <c r="B463" i="17"/>
  <c r="C463" i="17"/>
  <c r="D463" i="17"/>
  <c r="E463" i="17"/>
  <c r="F463" i="17"/>
  <c r="G463" i="17"/>
  <c r="B464" i="17"/>
  <c r="C464" i="17"/>
  <c r="D464" i="17"/>
  <c r="E464" i="17"/>
  <c r="F464" i="17"/>
  <c r="G464" i="17"/>
  <c r="B465" i="17"/>
  <c r="C465" i="17"/>
  <c r="D465" i="17"/>
  <c r="E465" i="17"/>
  <c r="F465" i="17"/>
  <c r="G465" i="17"/>
  <c r="B466" i="17"/>
  <c r="C466" i="17"/>
  <c r="D466" i="17"/>
  <c r="E466" i="17"/>
  <c r="F466" i="17"/>
  <c r="G466" i="17"/>
  <c r="B467" i="17"/>
  <c r="C467" i="17"/>
  <c r="D467" i="17"/>
  <c r="E467" i="17"/>
  <c r="F467" i="17"/>
  <c r="G467" i="17"/>
  <c r="B468" i="17"/>
  <c r="C468" i="17"/>
  <c r="D468" i="17"/>
  <c r="E468" i="17"/>
  <c r="F468" i="17"/>
  <c r="G468" i="17"/>
  <c r="B469" i="17"/>
  <c r="C469" i="17"/>
  <c r="D469" i="17"/>
  <c r="E469" i="17"/>
  <c r="F469" i="17"/>
  <c r="G469" i="17"/>
  <c r="B470" i="17"/>
  <c r="C470" i="17"/>
  <c r="D470" i="17"/>
  <c r="E470" i="17"/>
  <c r="F470" i="17"/>
  <c r="G470" i="17"/>
  <c r="B471" i="17"/>
  <c r="C471" i="17"/>
  <c r="D471" i="17"/>
  <c r="E471" i="17"/>
  <c r="F471" i="17"/>
  <c r="G471" i="17"/>
  <c r="B472" i="17"/>
  <c r="C472" i="17"/>
  <c r="D472" i="17"/>
  <c r="E472" i="17"/>
  <c r="F472" i="17"/>
  <c r="G472" i="17"/>
  <c r="B473" i="17"/>
  <c r="C473" i="17"/>
  <c r="D473" i="17"/>
  <c r="E473" i="17"/>
  <c r="F473" i="17"/>
  <c r="G473" i="17"/>
  <c r="B474" i="17"/>
  <c r="C474" i="17"/>
  <c r="D474" i="17"/>
  <c r="E474" i="17"/>
  <c r="F474" i="17"/>
  <c r="G474" i="17"/>
  <c r="B475" i="17"/>
  <c r="C475" i="17"/>
  <c r="D475" i="17"/>
  <c r="E475" i="17"/>
  <c r="F475" i="17"/>
  <c r="G475" i="17"/>
  <c r="B476" i="17"/>
  <c r="C476" i="17"/>
  <c r="D476" i="17"/>
  <c r="E476" i="17"/>
  <c r="F476" i="17"/>
  <c r="G476" i="17"/>
  <c r="B477" i="17"/>
  <c r="C477" i="17"/>
  <c r="D477" i="17"/>
  <c r="E477" i="17"/>
  <c r="F477" i="17"/>
  <c r="G477" i="17"/>
  <c r="B478" i="17"/>
  <c r="C478" i="17"/>
  <c r="D478" i="17"/>
  <c r="E478" i="17"/>
  <c r="F478" i="17"/>
  <c r="G478" i="17"/>
  <c r="B479" i="17"/>
  <c r="C479" i="17"/>
  <c r="D479" i="17"/>
  <c r="E479" i="17"/>
  <c r="F479" i="17"/>
  <c r="G479" i="17"/>
  <c r="B480" i="17"/>
  <c r="C480" i="17"/>
  <c r="D480" i="17"/>
  <c r="E480" i="17"/>
  <c r="F480" i="17"/>
  <c r="G480" i="17"/>
  <c r="B481" i="17"/>
  <c r="C481" i="17"/>
  <c r="D481" i="17"/>
  <c r="E481" i="17"/>
  <c r="F481" i="17"/>
  <c r="G481" i="17"/>
  <c r="B482" i="17"/>
  <c r="C482" i="17"/>
  <c r="D482" i="17"/>
  <c r="E482" i="17"/>
  <c r="F482" i="17"/>
  <c r="G482" i="17"/>
  <c r="B483" i="17"/>
  <c r="C483" i="17"/>
  <c r="D483" i="17"/>
  <c r="E483" i="17"/>
  <c r="F483" i="17"/>
  <c r="G483" i="17"/>
  <c r="B484" i="17"/>
  <c r="C484" i="17"/>
  <c r="D484" i="17"/>
  <c r="E484" i="17"/>
  <c r="F484" i="17"/>
  <c r="G484" i="17"/>
  <c r="B485" i="17"/>
  <c r="C485" i="17"/>
  <c r="D485" i="17"/>
  <c r="E485" i="17"/>
  <c r="F485" i="17"/>
  <c r="G485" i="17"/>
  <c r="B486" i="17"/>
  <c r="C486" i="17"/>
  <c r="D486" i="17"/>
  <c r="E486" i="17"/>
  <c r="F486" i="17"/>
  <c r="G486" i="17"/>
  <c r="B487" i="17"/>
  <c r="C487" i="17"/>
  <c r="D487" i="17"/>
  <c r="E487" i="17"/>
  <c r="F487" i="17"/>
  <c r="G487" i="17"/>
  <c r="B488" i="17"/>
  <c r="C488" i="17"/>
  <c r="D488" i="17"/>
  <c r="E488" i="17"/>
  <c r="F488" i="17"/>
  <c r="G488" i="17"/>
  <c r="B489" i="17"/>
  <c r="C489" i="17"/>
  <c r="D489" i="17"/>
  <c r="E489" i="17"/>
  <c r="F489" i="17"/>
  <c r="G489" i="17"/>
  <c r="B490" i="17"/>
  <c r="C490" i="17"/>
  <c r="D490" i="17"/>
  <c r="E490" i="17"/>
  <c r="F490" i="17"/>
  <c r="G490" i="17"/>
  <c r="B491" i="17"/>
  <c r="C491" i="17"/>
  <c r="D491" i="17"/>
  <c r="E491" i="17"/>
  <c r="F491" i="17"/>
  <c r="G491" i="17"/>
  <c r="B492" i="17"/>
  <c r="C492" i="17"/>
  <c r="D492" i="17"/>
  <c r="E492" i="17"/>
  <c r="F492" i="17"/>
  <c r="G492" i="17"/>
  <c r="B493" i="17"/>
  <c r="C493" i="17"/>
  <c r="D493" i="17"/>
  <c r="E493" i="17"/>
  <c r="F493" i="17"/>
  <c r="G493" i="17"/>
  <c r="B494" i="17"/>
  <c r="C494" i="17"/>
  <c r="D494" i="17"/>
  <c r="E494" i="17"/>
  <c r="F494" i="17"/>
  <c r="G494" i="17"/>
  <c r="B495" i="17"/>
  <c r="C495" i="17"/>
  <c r="D495" i="17"/>
  <c r="E495" i="17"/>
  <c r="F495" i="17"/>
  <c r="G495" i="17"/>
  <c r="B496" i="17"/>
  <c r="C496" i="17"/>
  <c r="D496" i="17"/>
  <c r="E496" i="17"/>
  <c r="F496" i="17"/>
  <c r="G496" i="17"/>
  <c r="B497" i="17"/>
  <c r="C497" i="17"/>
  <c r="D497" i="17"/>
  <c r="E497" i="17"/>
  <c r="F497" i="17"/>
  <c r="G497" i="17"/>
  <c r="B498" i="17"/>
  <c r="C498" i="17"/>
  <c r="D498" i="17"/>
  <c r="E498" i="17"/>
  <c r="F498" i="17"/>
  <c r="G498" i="17"/>
  <c r="B499" i="17"/>
  <c r="C499" i="17"/>
  <c r="D499" i="17"/>
  <c r="E499" i="17"/>
  <c r="F499" i="17"/>
  <c r="G499" i="17"/>
  <c r="B500" i="17"/>
  <c r="C500" i="17"/>
  <c r="D500" i="17"/>
  <c r="E500" i="17"/>
  <c r="F500" i="17"/>
  <c r="G500" i="17"/>
  <c r="B501" i="17"/>
  <c r="C501" i="17"/>
  <c r="D501" i="17"/>
  <c r="E501" i="17"/>
  <c r="F501" i="17"/>
  <c r="G501" i="17"/>
  <c r="B502" i="17"/>
  <c r="C502" i="17"/>
  <c r="D502" i="17"/>
  <c r="E502" i="17"/>
  <c r="F502" i="17"/>
  <c r="G502" i="17"/>
  <c r="B503" i="17"/>
  <c r="C503" i="17"/>
  <c r="D503" i="17"/>
  <c r="E503" i="17"/>
  <c r="F503" i="17"/>
  <c r="G503" i="17"/>
  <c r="B504" i="17"/>
  <c r="C504" i="17"/>
  <c r="D504" i="17"/>
  <c r="E504" i="17"/>
  <c r="F504" i="17"/>
  <c r="G504" i="17"/>
  <c r="B505" i="17"/>
  <c r="C505" i="17"/>
  <c r="D505" i="17"/>
  <c r="E505" i="17"/>
  <c r="F505" i="17"/>
  <c r="G505" i="17"/>
  <c r="B506" i="17"/>
  <c r="C506" i="17"/>
  <c r="D506" i="17"/>
  <c r="E506" i="17"/>
  <c r="F506" i="17"/>
  <c r="G506" i="17"/>
  <c r="B507" i="17"/>
  <c r="C507" i="17"/>
  <c r="D507" i="17"/>
  <c r="E507" i="17"/>
  <c r="F507" i="17"/>
  <c r="G507" i="17"/>
  <c r="B508" i="17"/>
  <c r="C508" i="17"/>
  <c r="D508" i="17"/>
  <c r="E508" i="17"/>
  <c r="F508" i="17"/>
  <c r="G508" i="17"/>
  <c r="B509" i="17"/>
  <c r="C509" i="17"/>
  <c r="D509" i="17"/>
  <c r="E509" i="17"/>
  <c r="F509" i="17"/>
  <c r="G509" i="17"/>
  <c r="B510" i="17"/>
  <c r="C510" i="17"/>
  <c r="D510" i="17"/>
  <c r="E510" i="17"/>
  <c r="F510" i="17"/>
  <c r="G510" i="17"/>
  <c r="B511" i="17"/>
  <c r="C511" i="17"/>
  <c r="D511" i="17"/>
  <c r="E511" i="17"/>
  <c r="F511" i="17"/>
  <c r="G511" i="17"/>
  <c r="B512" i="17"/>
  <c r="C512" i="17"/>
  <c r="D512" i="17"/>
  <c r="E512" i="17"/>
  <c r="F512" i="17"/>
  <c r="G512" i="17"/>
  <c r="B513" i="17"/>
  <c r="C513" i="17"/>
  <c r="D513" i="17"/>
  <c r="E513" i="17"/>
  <c r="F513" i="17"/>
  <c r="G513" i="17"/>
  <c r="B514" i="17"/>
  <c r="C514" i="17"/>
  <c r="D514" i="17"/>
  <c r="E514" i="17"/>
  <c r="F514" i="17"/>
  <c r="G514" i="17"/>
  <c r="B515" i="17"/>
  <c r="C515" i="17"/>
  <c r="D515" i="17"/>
  <c r="E515" i="17"/>
  <c r="F515" i="17"/>
  <c r="G515" i="17"/>
  <c r="B516" i="17"/>
  <c r="C516" i="17"/>
  <c r="D516" i="17"/>
  <c r="E516" i="17"/>
  <c r="F516" i="17"/>
  <c r="G516" i="17"/>
  <c r="B517" i="17"/>
  <c r="C517" i="17"/>
  <c r="D517" i="17"/>
  <c r="E517" i="17"/>
  <c r="F517" i="17"/>
  <c r="G517" i="17"/>
  <c r="B518" i="17"/>
  <c r="C518" i="17"/>
  <c r="D518" i="17"/>
  <c r="E518" i="17"/>
  <c r="F518" i="17"/>
  <c r="G518" i="17"/>
  <c r="B519" i="17"/>
  <c r="C519" i="17"/>
  <c r="D519" i="17"/>
  <c r="E519" i="17"/>
  <c r="F519" i="17"/>
  <c r="G519" i="17"/>
  <c r="B520" i="17"/>
  <c r="C520" i="17"/>
  <c r="D520" i="17"/>
  <c r="E520" i="17"/>
  <c r="F520" i="17"/>
  <c r="G520" i="17"/>
  <c r="B521" i="17"/>
  <c r="C521" i="17"/>
  <c r="D521" i="17"/>
  <c r="E521" i="17"/>
  <c r="F521" i="17"/>
  <c r="G521" i="17"/>
  <c r="B522" i="17"/>
  <c r="C522" i="17"/>
  <c r="D522" i="17"/>
  <c r="E522" i="17"/>
  <c r="F522" i="17"/>
  <c r="G522" i="17"/>
  <c r="B523" i="17"/>
  <c r="C523" i="17"/>
  <c r="D523" i="17"/>
  <c r="E523" i="17"/>
  <c r="F523" i="17"/>
  <c r="G523" i="17"/>
  <c r="B524" i="17"/>
  <c r="C524" i="17"/>
  <c r="D524" i="17"/>
  <c r="E524" i="17"/>
  <c r="F524" i="17"/>
  <c r="G524" i="17"/>
  <c r="B525" i="17"/>
  <c r="C525" i="17"/>
  <c r="D525" i="17"/>
  <c r="E525" i="17"/>
  <c r="F525" i="17"/>
  <c r="G525" i="17"/>
  <c r="B526" i="17"/>
  <c r="C526" i="17"/>
  <c r="D526" i="17"/>
  <c r="E526" i="17"/>
  <c r="F526" i="17"/>
  <c r="G526" i="17"/>
  <c r="B527" i="17"/>
  <c r="C527" i="17"/>
  <c r="D527" i="17"/>
  <c r="E527" i="17"/>
  <c r="F527" i="17"/>
  <c r="G527" i="17"/>
  <c r="B528" i="17"/>
  <c r="C528" i="17"/>
  <c r="D528" i="17"/>
  <c r="E528" i="17"/>
  <c r="F528" i="17"/>
  <c r="G528" i="17"/>
  <c r="B529" i="17"/>
  <c r="C529" i="17"/>
  <c r="D529" i="17"/>
  <c r="E529" i="17"/>
  <c r="F529" i="17"/>
  <c r="G529" i="17"/>
  <c r="B530" i="17"/>
  <c r="C530" i="17"/>
  <c r="D530" i="17"/>
  <c r="E530" i="17"/>
  <c r="F530" i="17"/>
  <c r="G530" i="17"/>
  <c r="B531" i="17"/>
  <c r="C531" i="17"/>
  <c r="D531" i="17"/>
  <c r="E531" i="17"/>
  <c r="F531" i="17"/>
  <c r="G531" i="17"/>
  <c r="B532" i="17"/>
  <c r="C532" i="17"/>
  <c r="D532" i="17"/>
  <c r="E532" i="17"/>
  <c r="F532" i="17"/>
  <c r="G532" i="17"/>
  <c r="B533" i="17"/>
  <c r="C533" i="17"/>
  <c r="D533" i="17"/>
  <c r="E533" i="17"/>
  <c r="F533" i="17"/>
  <c r="G533" i="17"/>
  <c r="B534" i="17"/>
  <c r="C534" i="17"/>
  <c r="D534" i="17"/>
  <c r="E534" i="17"/>
  <c r="F534" i="17"/>
  <c r="G534" i="17"/>
  <c r="B535" i="17"/>
  <c r="C535" i="17"/>
  <c r="D535" i="17"/>
  <c r="E535" i="17"/>
  <c r="F535" i="17"/>
  <c r="G535" i="17"/>
  <c r="B536" i="17"/>
  <c r="C536" i="17"/>
  <c r="D536" i="17"/>
  <c r="E536" i="17"/>
  <c r="F536" i="17"/>
  <c r="G536" i="17"/>
  <c r="B537" i="17"/>
  <c r="C537" i="17"/>
  <c r="D537" i="17"/>
  <c r="E537" i="17"/>
  <c r="F537" i="17"/>
  <c r="G537" i="17"/>
  <c r="B538" i="17"/>
  <c r="C538" i="17"/>
  <c r="D538" i="17"/>
  <c r="E538" i="17"/>
  <c r="F538" i="17"/>
  <c r="G538" i="17"/>
  <c r="B539" i="17"/>
  <c r="C539" i="17"/>
  <c r="D539" i="17"/>
  <c r="E539" i="17"/>
  <c r="F539" i="17"/>
  <c r="G539" i="17"/>
  <c r="B540" i="17"/>
  <c r="C540" i="17"/>
  <c r="D540" i="17"/>
  <c r="E540" i="17"/>
  <c r="F540" i="17"/>
  <c r="G540" i="17"/>
  <c r="B541" i="17"/>
  <c r="C541" i="17"/>
  <c r="D541" i="17"/>
  <c r="E541" i="17"/>
  <c r="F541" i="17"/>
  <c r="G541" i="17"/>
  <c r="B542" i="17"/>
  <c r="C542" i="17"/>
  <c r="D542" i="17"/>
  <c r="E542" i="17"/>
  <c r="F542" i="17"/>
  <c r="G542" i="17"/>
  <c r="B543" i="17"/>
  <c r="C543" i="17"/>
  <c r="D543" i="17"/>
  <c r="E543" i="17"/>
  <c r="F543" i="17"/>
  <c r="G543" i="17"/>
  <c r="B544" i="17"/>
  <c r="C544" i="17"/>
  <c r="D544" i="17"/>
  <c r="E544" i="17"/>
  <c r="F544" i="17"/>
  <c r="G544" i="17"/>
  <c r="B545" i="17"/>
  <c r="C545" i="17"/>
  <c r="D545" i="17"/>
  <c r="E545" i="17"/>
  <c r="F545" i="17"/>
  <c r="G545" i="17"/>
  <c r="B546" i="17"/>
  <c r="C546" i="17"/>
  <c r="D546" i="17"/>
  <c r="E546" i="17"/>
  <c r="F546" i="17"/>
  <c r="G546" i="17"/>
  <c r="B547" i="17"/>
  <c r="C547" i="17"/>
  <c r="D547" i="17"/>
  <c r="E547" i="17"/>
  <c r="F547" i="17"/>
  <c r="G547" i="17"/>
  <c r="B548" i="17"/>
  <c r="C548" i="17"/>
  <c r="D548" i="17"/>
  <c r="E548" i="17"/>
  <c r="F548" i="17"/>
  <c r="G548" i="17"/>
  <c r="B549" i="17"/>
  <c r="C549" i="17"/>
  <c r="D549" i="17"/>
  <c r="E549" i="17"/>
  <c r="F549" i="17"/>
  <c r="G549" i="17"/>
  <c r="B550" i="17"/>
  <c r="C550" i="17"/>
  <c r="D550" i="17"/>
  <c r="E550" i="17"/>
  <c r="F550" i="17"/>
  <c r="G550" i="17"/>
  <c r="B551" i="17"/>
  <c r="C551" i="17"/>
  <c r="D551" i="17"/>
  <c r="E551" i="17"/>
  <c r="F551" i="17"/>
  <c r="G551" i="17"/>
  <c r="B552" i="17"/>
  <c r="C552" i="17"/>
  <c r="D552" i="17"/>
  <c r="E552" i="17"/>
  <c r="F552" i="17"/>
  <c r="G552" i="17"/>
  <c r="B553" i="17"/>
  <c r="C553" i="17"/>
  <c r="D553" i="17"/>
  <c r="E553" i="17"/>
  <c r="F553" i="17"/>
  <c r="G553" i="17"/>
  <c r="B554" i="17"/>
  <c r="C554" i="17"/>
  <c r="D554" i="17"/>
  <c r="E554" i="17"/>
  <c r="F554" i="17"/>
  <c r="G554" i="17"/>
  <c r="B555" i="17"/>
  <c r="C555" i="17"/>
  <c r="D555" i="17"/>
  <c r="E555" i="17"/>
  <c r="F555" i="17"/>
  <c r="G555" i="17"/>
  <c r="B556" i="17"/>
  <c r="C556" i="17"/>
  <c r="D556" i="17"/>
  <c r="E556" i="17"/>
  <c r="F556" i="17"/>
  <c r="G556" i="17"/>
  <c r="B557" i="17"/>
  <c r="C557" i="17"/>
  <c r="D557" i="17"/>
  <c r="E557" i="17"/>
  <c r="F557" i="17"/>
  <c r="G557" i="17"/>
  <c r="B558" i="17"/>
  <c r="C558" i="17"/>
  <c r="D558" i="17"/>
  <c r="E558" i="17"/>
  <c r="F558" i="17"/>
  <c r="G558" i="17"/>
  <c r="B559" i="17"/>
  <c r="C559" i="17"/>
  <c r="D559" i="17"/>
  <c r="E559" i="17"/>
  <c r="F559" i="17"/>
  <c r="G559" i="17"/>
  <c r="B560" i="17"/>
  <c r="C560" i="17"/>
  <c r="D560" i="17"/>
  <c r="E560" i="17"/>
  <c r="F560" i="17"/>
  <c r="G560" i="17"/>
  <c r="B561" i="17"/>
  <c r="C561" i="17"/>
  <c r="D561" i="17"/>
  <c r="E561" i="17"/>
  <c r="F561" i="17"/>
  <c r="G561" i="17"/>
  <c r="B562" i="17"/>
  <c r="C562" i="17"/>
  <c r="D562" i="17"/>
  <c r="E562" i="17"/>
  <c r="F562" i="17"/>
  <c r="G562" i="17"/>
  <c r="B563" i="17"/>
  <c r="C563" i="17"/>
  <c r="D563" i="17"/>
  <c r="E563" i="17"/>
  <c r="F563" i="17"/>
  <c r="G563" i="17"/>
  <c r="B564" i="17"/>
  <c r="C564" i="17"/>
  <c r="D564" i="17"/>
  <c r="E564" i="17"/>
  <c r="F564" i="17"/>
  <c r="G564" i="17"/>
  <c r="B565" i="17"/>
  <c r="C565" i="17"/>
  <c r="D565" i="17"/>
  <c r="E565" i="17"/>
  <c r="F565" i="17"/>
  <c r="G565" i="17"/>
  <c r="B566" i="17"/>
  <c r="C566" i="17"/>
  <c r="D566" i="17"/>
  <c r="E566" i="17"/>
  <c r="F566" i="17"/>
  <c r="G566" i="17"/>
  <c r="B567" i="17"/>
  <c r="C567" i="17"/>
  <c r="D567" i="17"/>
  <c r="E567" i="17"/>
  <c r="F567" i="17"/>
  <c r="G567" i="17"/>
  <c r="B568" i="17"/>
  <c r="C568" i="17"/>
  <c r="D568" i="17"/>
  <c r="E568" i="17"/>
  <c r="F568" i="17"/>
  <c r="G568" i="17"/>
  <c r="B569" i="17"/>
  <c r="C569" i="17"/>
  <c r="D569" i="17"/>
  <c r="E569" i="17"/>
  <c r="F569" i="17"/>
  <c r="G569" i="17"/>
  <c r="B570" i="17"/>
  <c r="C570" i="17"/>
  <c r="D570" i="17"/>
  <c r="E570" i="17"/>
  <c r="F570" i="17"/>
  <c r="G570" i="17"/>
  <c r="B571" i="17"/>
  <c r="C571" i="17"/>
  <c r="D571" i="17"/>
  <c r="E571" i="17"/>
  <c r="F571" i="17"/>
  <c r="G571" i="17"/>
  <c r="B572" i="17"/>
  <c r="C572" i="17"/>
  <c r="D572" i="17"/>
  <c r="E572" i="17"/>
  <c r="F572" i="17"/>
  <c r="G572" i="17"/>
  <c r="B573" i="17"/>
  <c r="C573" i="17"/>
  <c r="D573" i="17"/>
  <c r="E573" i="17"/>
  <c r="F573" i="17"/>
  <c r="G573" i="17"/>
  <c r="B574" i="17"/>
  <c r="C574" i="17"/>
  <c r="D574" i="17"/>
  <c r="E574" i="17"/>
  <c r="F574" i="17"/>
  <c r="G574" i="17"/>
  <c r="B575" i="17"/>
  <c r="C575" i="17"/>
  <c r="D575" i="17"/>
  <c r="E575" i="17"/>
  <c r="F575" i="17"/>
  <c r="G575" i="17"/>
  <c r="B576" i="17"/>
  <c r="C576" i="17"/>
  <c r="D576" i="17"/>
  <c r="E576" i="17"/>
  <c r="F576" i="17"/>
  <c r="G576" i="17"/>
  <c r="B577" i="17"/>
  <c r="C577" i="17"/>
  <c r="D577" i="17"/>
  <c r="E577" i="17"/>
  <c r="F577" i="17"/>
  <c r="G577" i="17"/>
  <c r="B578" i="17"/>
  <c r="C578" i="17"/>
  <c r="D578" i="17"/>
  <c r="E578" i="17"/>
  <c r="F578" i="17"/>
  <c r="G578" i="17"/>
  <c r="B579" i="17"/>
  <c r="C579" i="17"/>
  <c r="D579" i="17"/>
  <c r="E579" i="17"/>
  <c r="F579" i="17"/>
  <c r="G579" i="17"/>
  <c r="B580" i="17"/>
  <c r="C580" i="17"/>
  <c r="D580" i="17"/>
  <c r="E580" i="17"/>
  <c r="F580" i="17"/>
  <c r="G580" i="17"/>
  <c r="B581" i="17"/>
  <c r="C581" i="17"/>
  <c r="D581" i="17"/>
  <c r="E581" i="17"/>
  <c r="F581" i="17"/>
  <c r="G581" i="17"/>
  <c r="B582" i="17"/>
  <c r="C582" i="17"/>
  <c r="D582" i="17"/>
  <c r="E582" i="17"/>
  <c r="F582" i="17"/>
  <c r="G582" i="17"/>
  <c r="B583" i="17"/>
  <c r="C583" i="17"/>
  <c r="D583" i="17"/>
  <c r="E583" i="17"/>
  <c r="F583" i="17"/>
  <c r="G583" i="17"/>
  <c r="B584" i="17"/>
  <c r="C584" i="17"/>
  <c r="D584" i="17"/>
  <c r="E584" i="17"/>
  <c r="F584" i="17"/>
  <c r="G584" i="17"/>
  <c r="B585" i="17"/>
  <c r="C585" i="17"/>
  <c r="D585" i="17"/>
  <c r="E585" i="17"/>
  <c r="F585" i="17"/>
  <c r="G585" i="17"/>
  <c r="B586" i="17"/>
  <c r="C586" i="17"/>
  <c r="D586" i="17"/>
  <c r="E586" i="17"/>
  <c r="F586" i="17"/>
  <c r="G586" i="17"/>
  <c r="B587" i="17"/>
  <c r="C587" i="17"/>
  <c r="D587" i="17"/>
  <c r="E587" i="17"/>
  <c r="F587" i="17"/>
  <c r="G587" i="17"/>
  <c r="B588" i="17"/>
  <c r="C588" i="17"/>
  <c r="D588" i="17"/>
  <c r="E588" i="17"/>
  <c r="F588" i="17"/>
  <c r="G588" i="17"/>
  <c r="B589" i="17"/>
  <c r="C589" i="17"/>
  <c r="D589" i="17"/>
  <c r="E589" i="17"/>
  <c r="F589" i="17"/>
  <c r="G589" i="17"/>
  <c r="B590" i="17"/>
  <c r="C590" i="17"/>
  <c r="D590" i="17"/>
  <c r="E590" i="17"/>
  <c r="F590" i="17"/>
  <c r="G590" i="17"/>
  <c r="B591" i="17"/>
  <c r="C591" i="17"/>
  <c r="D591" i="17"/>
  <c r="E591" i="17"/>
  <c r="F591" i="17"/>
  <c r="G591" i="17"/>
  <c r="B592" i="17"/>
  <c r="C592" i="17"/>
  <c r="D592" i="17"/>
  <c r="E592" i="17"/>
  <c r="F592" i="17"/>
  <c r="G592" i="17"/>
  <c r="B593" i="17"/>
  <c r="C593" i="17"/>
  <c r="D593" i="17"/>
  <c r="E593" i="17"/>
  <c r="F593" i="17"/>
  <c r="G593" i="17"/>
  <c r="B594" i="17"/>
  <c r="C594" i="17"/>
  <c r="D594" i="17"/>
  <c r="E594" i="17"/>
  <c r="F594" i="17"/>
  <c r="G594" i="17"/>
  <c r="B595" i="17"/>
  <c r="C595" i="17"/>
  <c r="D595" i="17"/>
  <c r="E595" i="17"/>
  <c r="F595" i="17"/>
  <c r="G595" i="17"/>
  <c r="B596" i="17"/>
  <c r="C596" i="17"/>
  <c r="D596" i="17"/>
  <c r="E596" i="17"/>
  <c r="F596" i="17"/>
  <c r="G596" i="17"/>
  <c r="B597" i="17"/>
  <c r="C597" i="17"/>
  <c r="D597" i="17"/>
  <c r="E597" i="17"/>
  <c r="F597" i="17"/>
  <c r="G597" i="17"/>
  <c r="B598" i="17"/>
  <c r="C598" i="17"/>
  <c r="D598" i="17"/>
  <c r="E598" i="17"/>
  <c r="F598" i="17"/>
  <c r="G598" i="17"/>
  <c r="B599" i="17"/>
  <c r="C599" i="17"/>
  <c r="D599" i="17"/>
  <c r="E599" i="17"/>
  <c r="F599" i="17"/>
  <c r="G599" i="17"/>
  <c r="B600" i="17"/>
  <c r="C600" i="17"/>
  <c r="D600" i="17"/>
  <c r="E600" i="17"/>
  <c r="F600" i="17"/>
  <c r="G600" i="17"/>
  <c r="B601" i="17"/>
  <c r="C601" i="17"/>
  <c r="D601" i="17"/>
  <c r="E601" i="17"/>
  <c r="F601" i="17"/>
  <c r="G601" i="17"/>
  <c r="B602" i="17"/>
  <c r="C602" i="17"/>
  <c r="D602" i="17"/>
  <c r="E602" i="17"/>
  <c r="F602" i="17"/>
  <c r="G602" i="17"/>
  <c r="B603" i="17"/>
  <c r="C603" i="17"/>
  <c r="D603" i="17"/>
  <c r="E603" i="17"/>
  <c r="F603" i="17"/>
  <c r="G603" i="17"/>
  <c r="B604" i="17"/>
  <c r="C604" i="17"/>
  <c r="D604" i="17"/>
  <c r="E604" i="17"/>
  <c r="F604" i="17"/>
  <c r="G604" i="17"/>
  <c r="B605" i="17"/>
  <c r="C605" i="17"/>
  <c r="D605" i="17"/>
  <c r="E605" i="17"/>
  <c r="F605" i="17"/>
  <c r="G605" i="17"/>
  <c r="B606" i="17"/>
  <c r="C606" i="17"/>
  <c r="D606" i="17"/>
  <c r="E606" i="17"/>
  <c r="F606" i="17"/>
  <c r="G606" i="17"/>
  <c r="B607" i="17"/>
  <c r="C607" i="17"/>
  <c r="D607" i="17"/>
  <c r="E607" i="17"/>
  <c r="F607" i="17"/>
  <c r="G607" i="17"/>
  <c r="B608" i="17"/>
  <c r="C608" i="17"/>
  <c r="D608" i="17"/>
  <c r="E608" i="17"/>
  <c r="F608" i="17"/>
  <c r="G608" i="17"/>
  <c r="B609" i="17"/>
  <c r="C609" i="17"/>
  <c r="D609" i="17"/>
  <c r="E609" i="17"/>
  <c r="F609" i="17"/>
  <c r="G609" i="17"/>
  <c r="B610" i="17"/>
  <c r="C610" i="17"/>
  <c r="D610" i="17"/>
  <c r="E610" i="17"/>
  <c r="F610" i="17"/>
  <c r="G610" i="17"/>
  <c r="B611" i="17"/>
  <c r="C611" i="17"/>
  <c r="D611" i="17"/>
  <c r="E611" i="17"/>
  <c r="F611" i="17"/>
  <c r="G611" i="17"/>
  <c r="B612" i="17"/>
  <c r="C612" i="17"/>
  <c r="D612" i="17"/>
  <c r="E612" i="17"/>
  <c r="F612" i="17"/>
  <c r="G612" i="17"/>
  <c r="B613" i="17"/>
  <c r="C613" i="17"/>
  <c r="D613" i="17"/>
  <c r="E613" i="17"/>
  <c r="F613" i="17"/>
  <c r="G613" i="17"/>
  <c r="B614" i="17"/>
  <c r="C614" i="17"/>
  <c r="D614" i="17"/>
  <c r="E614" i="17"/>
  <c r="F614" i="17"/>
  <c r="G614" i="17"/>
  <c r="B615" i="17"/>
  <c r="C615" i="17"/>
  <c r="D615" i="17"/>
  <c r="E615" i="17"/>
  <c r="F615" i="17"/>
  <c r="G615" i="17"/>
  <c r="B616" i="17"/>
  <c r="C616" i="17"/>
  <c r="D616" i="17"/>
  <c r="E616" i="17"/>
  <c r="F616" i="17"/>
  <c r="G616" i="17"/>
  <c r="B617" i="17"/>
  <c r="C617" i="17"/>
  <c r="D617" i="17"/>
  <c r="E617" i="17"/>
  <c r="F617" i="17"/>
  <c r="G617" i="17"/>
  <c r="B618" i="17"/>
  <c r="C618" i="17"/>
  <c r="D618" i="17"/>
  <c r="E618" i="17"/>
  <c r="F618" i="17"/>
  <c r="G618" i="17"/>
  <c r="B619" i="17"/>
  <c r="C619" i="17"/>
  <c r="D619" i="17"/>
  <c r="E619" i="17"/>
  <c r="F619" i="17"/>
  <c r="G619" i="17"/>
  <c r="B620" i="17"/>
  <c r="C620" i="17"/>
  <c r="D620" i="17"/>
  <c r="E620" i="17"/>
  <c r="F620" i="17"/>
  <c r="G620" i="17"/>
  <c r="B621" i="17"/>
  <c r="C621" i="17"/>
  <c r="D621" i="17"/>
  <c r="E621" i="17"/>
  <c r="F621" i="17"/>
  <c r="G621" i="17"/>
  <c r="B622" i="17"/>
  <c r="C622" i="17"/>
  <c r="D622" i="17"/>
  <c r="E622" i="17"/>
  <c r="F622" i="17"/>
  <c r="G622" i="17"/>
  <c r="B623" i="17"/>
  <c r="C623" i="17"/>
  <c r="D623" i="17"/>
  <c r="E623" i="17"/>
  <c r="F623" i="17"/>
  <c r="G623" i="17"/>
  <c r="B624" i="17"/>
  <c r="C624" i="17"/>
  <c r="D624" i="17"/>
  <c r="E624" i="17"/>
  <c r="F624" i="17"/>
  <c r="G624" i="17"/>
  <c r="B625" i="17"/>
  <c r="C625" i="17"/>
  <c r="D625" i="17"/>
  <c r="E625" i="17"/>
  <c r="F625" i="17"/>
  <c r="G625" i="17"/>
  <c r="B626" i="17"/>
  <c r="C626" i="17"/>
  <c r="D626" i="17"/>
  <c r="E626" i="17"/>
  <c r="F626" i="17"/>
  <c r="G626" i="17"/>
  <c r="B627" i="17"/>
  <c r="C627" i="17"/>
  <c r="D627" i="17"/>
  <c r="E627" i="17"/>
  <c r="F627" i="17"/>
  <c r="G627" i="17"/>
  <c r="B628" i="17"/>
  <c r="C628" i="17"/>
  <c r="D628" i="17"/>
  <c r="E628" i="17"/>
  <c r="F628" i="17"/>
  <c r="G628" i="17"/>
  <c r="B629" i="17"/>
  <c r="C629" i="17"/>
  <c r="D629" i="17"/>
  <c r="E629" i="17"/>
  <c r="F629" i="17"/>
  <c r="G629" i="17"/>
  <c r="B630" i="17"/>
  <c r="C630" i="17"/>
  <c r="D630" i="17"/>
  <c r="E630" i="17"/>
  <c r="F630" i="17"/>
  <c r="G630" i="17"/>
  <c r="B631" i="17"/>
  <c r="C631" i="17"/>
  <c r="D631" i="17"/>
  <c r="E631" i="17"/>
  <c r="F631" i="17"/>
  <c r="G631" i="17"/>
  <c r="B632" i="17"/>
  <c r="C632" i="17"/>
  <c r="D632" i="17"/>
  <c r="E632" i="17"/>
  <c r="F632" i="17"/>
  <c r="G632" i="17"/>
  <c r="B633" i="17"/>
  <c r="C633" i="17"/>
  <c r="D633" i="17"/>
  <c r="E633" i="17"/>
  <c r="F633" i="17"/>
  <c r="G633" i="17"/>
  <c r="B634" i="17"/>
  <c r="C634" i="17"/>
  <c r="D634" i="17"/>
  <c r="E634" i="17"/>
  <c r="F634" i="17"/>
  <c r="G634" i="17"/>
  <c r="B635" i="17"/>
  <c r="C635" i="17"/>
  <c r="D635" i="17"/>
  <c r="E635" i="17"/>
  <c r="F635" i="17"/>
  <c r="G635" i="17"/>
  <c r="B636" i="17"/>
  <c r="C636" i="17"/>
  <c r="D636" i="17"/>
  <c r="E636" i="17"/>
  <c r="F636" i="17"/>
  <c r="G636" i="17"/>
  <c r="B637" i="17"/>
  <c r="C637" i="17"/>
  <c r="D637" i="17"/>
  <c r="E637" i="17"/>
  <c r="F637" i="17"/>
  <c r="G637" i="17"/>
  <c r="B638" i="17"/>
  <c r="C638" i="17"/>
  <c r="D638" i="17"/>
  <c r="E638" i="17"/>
  <c r="F638" i="17"/>
  <c r="G638" i="17"/>
  <c r="B639" i="17"/>
  <c r="C639" i="17"/>
  <c r="D639" i="17"/>
  <c r="E639" i="17"/>
  <c r="F639" i="17"/>
  <c r="G639" i="17"/>
  <c r="B640" i="17"/>
  <c r="C640" i="17"/>
  <c r="D640" i="17"/>
  <c r="E640" i="17"/>
  <c r="F640" i="17"/>
  <c r="G640" i="17"/>
  <c r="B641" i="17"/>
  <c r="C641" i="17"/>
  <c r="D641" i="17"/>
  <c r="E641" i="17"/>
  <c r="F641" i="17"/>
  <c r="G641" i="17"/>
  <c r="B642" i="17"/>
  <c r="C642" i="17"/>
  <c r="D642" i="17"/>
  <c r="E642" i="17"/>
  <c r="F642" i="17"/>
  <c r="G642" i="17"/>
  <c r="B643" i="17"/>
  <c r="C643" i="17"/>
  <c r="D643" i="17"/>
  <c r="E643" i="17"/>
  <c r="F643" i="17"/>
  <c r="G643" i="17"/>
  <c r="B644" i="17"/>
  <c r="C644" i="17"/>
  <c r="D644" i="17"/>
  <c r="E644" i="17"/>
  <c r="F644" i="17"/>
  <c r="G644" i="17"/>
  <c r="B645" i="17"/>
  <c r="C645" i="17"/>
  <c r="D645" i="17"/>
  <c r="E645" i="17"/>
  <c r="F645" i="17"/>
  <c r="G645" i="17"/>
  <c r="B646" i="17"/>
  <c r="C646" i="17"/>
  <c r="D646" i="17"/>
  <c r="E646" i="17"/>
  <c r="F646" i="17"/>
  <c r="G646" i="17"/>
  <c r="B647" i="17"/>
  <c r="C647" i="17"/>
  <c r="D647" i="17"/>
  <c r="E647" i="17"/>
  <c r="F647" i="17"/>
  <c r="G647" i="17"/>
  <c r="B648" i="17"/>
  <c r="C648" i="17"/>
  <c r="D648" i="17"/>
  <c r="E648" i="17"/>
  <c r="F648" i="17"/>
  <c r="G648" i="17"/>
  <c r="B649" i="17"/>
  <c r="C649" i="17"/>
  <c r="D649" i="17"/>
  <c r="E649" i="17"/>
  <c r="F649" i="17"/>
  <c r="G649" i="17"/>
  <c r="B650" i="17"/>
  <c r="C650" i="17"/>
  <c r="D650" i="17"/>
  <c r="E650" i="17"/>
  <c r="F650" i="17"/>
  <c r="G650" i="17"/>
  <c r="B651" i="17"/>
  <c r="C651" i="17"/>
  <c r="D651" i="17"/>
  <c r="E651" i="17"/>
  <c r="F651" i="17"/>
  <c r="G651" i="17"/>
  <c r="B652" i="17"/>
  <c r="C652" i="17"/>
  <c r="D652" i="17"/>
  <c r="E652" i="17"/>
  <c r="F652" i="17"/>
  <c r="G652" i="17"/>
  <c r="B653" i="17"/>
  <c r="C653" i="17"/>
  <c r="D653" i="17"/>
  <c r="E653" i="17"/>
  <c r="F653" i="17"/>
  <c r="G653" i="17"/>
  <c r="B654" i="17"/>
  <c r="C654" i="17"/>
  <c r="D654" i="17"/>
  <c r="E654" i="17"/>
  <c r="F654" i="17"/>
  <c r="G654" i="17"/>
  <c r="B655" i="17"/>
  <c r="C655" i="17"/>
  <c r="D655" i="17"/>
  <c r="E655" i="17"/>
  <c r="F655" i="17"/>
  <c r="G655" i="17"/>
  <c r="B656" i="17"/>
  <c r="C656" i="17"/>
  <c r="D656" i="17"/>
  <c r="E656" i="17"/>
  <c r="F656" i="17"/>
  <c r="G656" i="17"/>
  <c r="B657" i="17"/>
  <c r="C657" i="17"/>
  <c r="D657" i="17"/>
  <c r="E657" i="17"/>
  <c r="F657" i="17"/>
  <c r="G657" i="17"/>
  <c r="B658" i="17"/>
  <c r="C658" i="17"/>
  <c r="D658" i="17"/>
  <c r="E658" i="17"/>
  <c r="F658" i="17"/>
  <c r="G658" i="17"/>
  <c r="B659" i="17"/>
  <c r="C659" i="17"/>
  <c r="D659" i="17"/>
  <c r="E659" i="17"/>
  <c r="F659" i="17"/>
  <c r="G659" i="17"/>
  <c r="B660" i="17"/>
  <c r="C660" i="17"/>
  <c r="D660" i="17"/>
  <c r="E660" i="17"/>
  <c r="F660" i="17"/>
  <c r="G660" i="17"/>
  <c r="B661" i="17"/>
  <c r="C661" i="17"/>
  <c r="D661" i="17"/>
  <c r="E661" i="17"/>
  <c r="F661" i="17"/>
  <c r="G661" i="17"/>
  <c r="B662" i="17"/>
  <c r="C662" i="17"/>
  <c r="D662" i="17"/>
  <c r="E662" i="17"/>
  <c r="F662" i="17"/>
  <c r="G662" i="17"/>
  <c r="B663" i="17"/>
  <c r="C663" i="17"/>
  <c r="D663" i="17"/>
  <c r="E663" i="17"/>
  <c r="F663" i="17"/>
  <c r="G663" i="17"/>
  <c r="B664" i="17"/>
  <c r="C664" i="17"/>
  <c r="D664" i="17"/>
  <c r="E664" i="17"/>
  <c r="F664" i="17"/>
  <c r="G664" i="17"/>
  <c r="B665" i="17"/>
  <c r="C665" i="17"/>
  <c r="D665" i="17"/>
  <c r="E665" i="17"/>
  <c r="F665" i="17"/>
  <c r="G665" i="17"/>
  <c r="B666" i="17"/>
  <c r="C666" i="17"/>
  <c r="D666" i="17"/>
  <c r="E666" i="17"/>
  <c r="F666" i="17"/>
  <c r="G666" i="17"/>
  <c r="B667" i="17"/>
  <c r="C667" i="17"/>
  <c r="D667" i="17"/>
  <c r="E667" i="17"/>
  <c r="F667" i="17"/>
  <c r="G667" i="17"/>
  <c r="B668" i="17"/>
  <c r="C668" i="17"/>
  <c r="D668" i="17"/>
  <c r="E668" i="17"/>
  <c r="F668" i="17"/>
  <c r="G668" i="17"/>
  <c r="B669" i="17"/>
  <c r="C669" i="17"/>
  <c r="D669" i="17"/>
  <c r="E669" i="17"/>
  <c r="F669" i="17"/>
  <c r="G669" i="17"/>
  <c r="B670" i="17"/>
  <c r="C670" i="17"/>
  <c r="D670" i="17"/>
  <c r="E670" i="17"/>
  <c r="F670" i="17"/>
  <c r="G670" i="17"/>
  <c r="B671" i="17"/>
  <c r="C671" i="17"/>
  <c r="D671" i="17"/>
  <c r="E671" i="17"/>
  <c r="F671" i="17"/>
  <c r="G671" i="17"/>
  <c r="A5" i="17" a="1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B2" i="17"/>
  <c r="E2" i="16" a="1"/>
  <c r="E2" i="16"/>
  <c r="F2" i="16"/>
  <c r="G2" i="16"/>
  <c r="H2" i="16"/>
  <c r="I2" i="16"/>
  <c r="J2" i="16"/>
  <c r="K2" i="16"/>
  <c r="L2" i="16"/>
  <c r="M2" i="16"/>
  <c r="N2" i="16"/>
  <c r="O2" i="16"/>
  <c r="E3" i="16"/>
  <c r="F3" i="16"/>
  <c r="G3" i="16"/>
  <c r="H3" i="16"/>
  <c r="I3" i="16"/>
  <c r="J3" i="16"/>
  <c r="K3" i="16"/>
  <c r="L3" i="16"/>
  <c r="M3" i="16"/>
  <c r="N3" i="16"/>
  <c r="O3" i="16"/>
  <c r="E4" i="16"/>
  <c r="F4" i="16"/>
  <c r="G4" i="16"/>
  <c r="H4" i="16"/>
  <c r="I4" i="16"/>
  <c r="J4" i="16"/>
  <c r="K4" i="16"/>
  <c r="L4" i="16"/>
  <c r="M4" i="16"/>
  <c r="N4" i="16"/>
  <c r="O4" i="16"/>
  <c r="E5" i="16"/>
  <c r="F5" i="16"/>
  <c r="G5" i="16"/>
  <c r="H5" i="16"/>
  <c r="I5" i="16"/>
  <c r="J5" i="16"/>
  <c r="K5" i="16"/>
  <c r="L5" i="16"/>
  <c r="M5" i="16"/>
  <c r="N5" i="16"/>
  <c r="O5" i="16"/>
  <c r="E6" i="16"/>
  <c r="F6" i="16"/>
  <c r="G6" i="16"/>
  <c r="H6" i="16"/>
  <c r="I6" i="16"/>
  <c r="J6" i="16"/>
  <c r="K6" i="16"/>
  <c r="L6" i="16"/>
  <c r="M6" i="16"/>
  <c r="N6" i="16"/>
  <c r="O6" i="16"/>
  <c r="E7" i="16"/>
  <c r="F7" i="16"/>
  <c r="G7" i="16"/>
  <c r="H7" i="16"/>
  <c r="I7" i="16"/>
  <c r="J7" i="16"/>
  <c r="K7" i="16"/>
  <c r="L7" i="16"/>
  <c r="M7" i="16"/>
  <c r="N7" i="16"/>
  <c r="O7" i="16"/>
  <c r="E8" i="16"/>
  <c r="F8" i="16"/>
  <c r="G8" i="16"/>
  <c r="H8" i="16"/>
  <c r="I8" i="16"/>
  <c r="J8" i="16"/>
  <c r="K8" i="16"/>
  <c r="L8" i="16"/>
  <c r="M8" i="16"/>
  <c r="N8" i="16"/>
  <c r="O8" i="16"/>
  <c r="E9" i="16"/>
  <c r="F9" i="16"/>
  <c r="G9" i="16"/>
  <c r="H9" i="16"/>
  <c r="I9" i="16"/>
  <c r="J9" i="16"/>
  <c r="K9" i="16"/>
  <c r="L9" i="16"/>
  <c r="M9" i="16"/>
  <c r="N9" i="16"/>
  <c r="O9" i="16"/>
  <c r="E10" i="16"/>
  <c r="F10" i="16"/>
  <c r="G10" i="16"/>
  <c r="H10" i="16"/>
  <c r="I10" i="16"/>
  <c r="J10" i="16"/>
  <c r="K10" i="16"/>
  <c r="L10" i="16"/>
  <c r="M10" i="16"/>
  <c r="N10" i="16"/>
  <c r="O10" i="16"/>
  <c r="E11" i="16"/>
  <c r="F11" i="16"/>
  <c r="G11" i="16"/>
  <c r="H11" i="16"/>
  <c r="I11" i="16"/>
  <c r="J11" i="16"/>
  <c r="K11" i="16"/>
  <c r="L11" i="16"/>
  <c r="M11" i="16"/>
  <c r="N11" i="16"/>
  <c r="O11" i="16"/>
  <c r="E12" i="16"/>
  <c r="F12" i="16"/>
  <c r="G12" i="16"/>
  <c r="H12" i="16"/>
  <c r="I12" i="16"/>
  <c r="J12" i="16"/>
  <c r="K12" i="16"/>
  <c r="L12" i="16"/>
  <c r="M12" i="16"/>
  <c r="N12" i="16"/>
  <c r="O12" i="16"/>
  <c r="D2" i="16" a="1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E1" i="16" a="1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O82" i="14"/>
  <c r="D82" i="14"/>
  <c r="O81" i="14"/>
  <c r="N81" i="14"/>
  <c r="D81" i="14"/>
  <c r="O80" i="14"/>
  <c r="N80" i="14"/>
  <c r="D80" i="14"/>
  <c r="O79" i="14"/>
  <c r="N79" i="14"/>
  <c r="D79" i="14"/>
  <c r="N78" i="14" a="1"/>
  <c r="N78" i="14"/>
  <c r="O78" i="14"/>
  <c r="P78" i="14"/>
  <c r="D78" i="14"/>
  <c r="O77" i="14"/>
  <c r="D77" i="14"/>
  <c r="D76" i="14"/>
  <c r="D75" i="14"/>
  <c r="D74" i="14"/>
  <c r="O73" i="14"/>
  <c r="N73" i="14"/>
  <c r="M73" i="14"/>
  <c r="D73" i="14"/>
  <c r="O72" i="14"/>
  <c r="N72" i="14"/>
  <c r="M72" i="14"/>
  <c r="B72" i="14" a="1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O71" i="14"/>
  <c r="N71" i="14"/>
  <c r="M71" i="14"/>
  <c r="O70" i="14"/>
  <c r="N70" i="14"/>
  <c r="M70" i="14"/>
  <c r="O69" i="14"/>
  <c r="N69" i="14"/>
  <c r="M69" i="14"/>
  <c r="D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D60" i="14"/>
  <c r="O57" i="14"/>
  <c r="N57" i="14"/>
  <c r="M57" i="14"/>
  <c r="O56" i="14"/>
  <c r="N56" i="14"/>
  <c r="M56" i="14"/>
  <c r="D56" i="14"/>
  <c r="O55" i="14"/>
  <c r="N55" i="14"/>
  <c r="M55" i="14"/>
  <c r="O54" i="14"/>
  <c r="N54" i="14"/>
  <c r="M54" i="14"/>
  <c r="O53" i="14"/>
  <c r="N53" i="14"/>
  <c r="M53" i="14"/>
  <c r="D53" i="14"/>
  <c r="D52" i="14"/>
  <c r="D51" i="14"/>
  <c r="D50" i="14"/>
  <c r="O49" i="14"/>
  <c r="N49" i="14"/>
  <c r="M49" i="14"/>
  <c r="O48" i="14"/>
  <c r="N48" i="14"/>
  <c r="M48" i="14"/>
  <c r="O47" i="14"/>
  <c r="N47" i="14"/>
  <c r="M47" i="14"/>
  <c r="D47" i="14"/>
  <c r="O46" i="14"/>
  <c r="N46" i="14"/>
  <c r="M46" i="14"/>
  <c r="O45" i="14"/>
  <c r="N45" i="14"/>
  <c r="M45" i="14"/>
  <c r="O41" i="14"/>
  <c r="N41" i="14"/>
  <c r="M41" i="14"/>
  <c r="O40" i="14"/>
  <c r="N40" i="14"/>
  <c r="M40" i="14"/>
  <c r="O39" i="14"/>
  <c r="N39" i="14"/>
  <c r="M39" i="14"/>
  <c r="D39" i="14"/>
  <c r="O38" i="14"/>
  <c r="N38" i="14"/>
  <c r="M38" i="14"/>
  <c r="O37" i="14"/>
  <c r="N37" i="14"/>
  <c r="M37" i="14"/>
  <c r="D36" i="14"/>
  <c r="O33" i="14"/>
  <c r="N33" i="14"/>
  <c r="M33" i="14"/>
  <c r="O32" i="14"/>
  <c r="N32" i="14"/>
  <c r="M32" i="14"/>
  <c r="D32" i="14"/>
  <c r="O31" i="14"/>
  <c r="N31" i="14"/>
  <c r="M31" i="14"/>
  <c r="D31" i="14"/>
  <c r="O30" i="14"/>
  <c r="N30" i="14"/>
  <c r="M30" i="14"/>
  <c r="O29" i="14"/>
  <c r="N29" i="14"/>
  <c r="M29" i="14"/>
  <c r="D28" i="14"/>
  <c r="D27" i="14"/>
  <c r="AA25" i="14"/>
  <c r="O25" i="14"/>
  <c r="N25" i="14"/>
  <c r="M25" i="14"/>
  <c r="D25" i="14"/>
  <c r="AA24" i="14"/>
  <c r="O24" i="14"/>
  <c r="N24" i="14"/>
  <c r="M24" i="14"/>
  <c r="AA23" i="14"/>
  <c r="O23" i="14"/>
  <c r="N23" i="14"/>
  <c r="M23" i="14"/>
  <c r="K23" i="14"/>
  <c r="AA22" i="14"/>
  <c r="O22" i="14"/>
  <c r="N22" i="14"/>
  <c r="M22" i="14"/>
  <c r="K22" i="14"/>
  <c r="AA21" i="14"/>
  <c r="O21" i="14"/>
  <c r="N21" i="14"/>
  <c r="M21" i="14"/>
  <c r="D21" i="14"/>
  <c r="D20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D14" i="14"/>
  <c r="O13" i="14"/>
  <c r="N13" i="14"/>
  <c r="M13" i="14"/>
  <c r="C13" i="14"/>
  <c r="F12" i="14"/>
  <c r="C12" i="14"/>
  <c r="E11" i="14"/>
  <c r="AA9" i="14"/>
  <c r="O9" i="14"/>
  <c r="N9" i="14"/>
  <c r="D9" i="14"/>
  <c r="AA8" i="14"/>
  <c r="O8" i="14"/>
  <c r="N8" i="14"/>
  <c r="D8" i="14"/>
  <c r="AA7" i="14"/>
  <c r="O7" i="14"/>
  <c r="N7" i="14"/>
  <c r="AA6" i="14"/>
  <c r="O6" i="14"/>
  <c r="N6" i="14"/>
  <c r="K6" i="14"/>
  <c r="D6" i="14"/>
  <c r="AA5" i="14"/>
  <c r="O5" i="14"/>
  <c r="N5" i="14"/>
  <c r="K5" i="14"/>
  <c r="D5" i="14"/>
  <c r="D4" i="14"/>
  <c r="D2" i="14"/>
  <c r="T169" i="19"/>
  <c r="S169" i="19"/>
  <c r="R169" i="19"/>
  <c r="Q169" i="19"/>
  <c r="P169" i="19"/>
  <c r="O169" i="19"/>
  <c r="N169" i="19"/>
  <c r="M169" i="19"/>
  <c r="L169" i="19"/>
  <c r="K169" i="19"/>
  <c r="J169" i="19"/>
  <c r="T167" i="19"/>
  <c r="S167" i="19"/>
  <c r="R167" i="19"/>
  <c r="Q167" i="19"/>
  <c r="P167" i="19"/>
  <c r="O167" i="19"/>
  <c r="N167" i="19"/>
  <c r="M167" i="19"/>
  <c r="L167" i="19"/>
  <c r="K167" i="19"/>
  <c r="J167" i="19"/>
  <c r="T165" i="19"/>
  <c r="S165" i="19"/>
  <c r="R165" i="19"/>
  <c r="Q165" i="19"/>
  <c r="P165" i="19"/>
  <c r="O165" i="19"/>
  <c r="N165" i="19"/>
  <c r="M165" i="19"/>
  <c r="L165" i="19"/>
  <c r="K165" i="19"/>
  <c r="J165" i="19"/>
  <c r="T164" i="19"/>
  <c r="S164" i="19"/>
  <c r="R164" i="19"/>
  <c r="Q164" i="19"/>
  <c r="P164" i="19"/>
  <c r="O164" i="19"/>
  <c r="N164" i="19"/>
  <c r="M164" i="19"/>
  <c r="L164" i="19"/>
  <c r="K164" i="19"/>
  <c r="J164" i="19"/>
  <c r="T163" i="19"/>
  <c r="S163" i="19"/>
  <c r="R163" i="19"/>
  <c r="Q163" i="19"/>
  <c r="P163" i="19"/>
  <c r="O163" i="19"/>
  <c r="N163" i="19"/>
  <c r="M163" i="19"/>
  <c r="L163" i="19"/>
  <c r="K163" i="19"/>
  <c r="J163" i="19"/>
  <c r="T162" i="19"/>
  <c r="S162" i="19"/>
  <c r="R162" i="19"/>
  <c r="Q162" i="19"/>
  <c r="P162" i="19"/>
  <c r="O162" i="19"/>
  <c r="N162" i="19"/>
  <c r="M162" i="19"/>
  <c r="L162" i="19"/>
  <c r="K162" i="19"/>
  <c r="J162" i="19"/>
  <c r="T161" i="19"/>
  <c r="S161" i="19"/>
  <c r="R161" i="19"/>
  <c r="Q161" i="19"/>
  <c r="P161" i="19"/>
  <c r="O161" i="19"/>
  <c r="N161" i="19"/>
  <c r="M161" i="19"/>
  <c r="L161" i="19"/>
  <c r="K161" i="19"/>
  <c r="J161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B75" i="19" a="1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X73" i="19"/>
  <c r="W73" i="19"/>
  <c r="V73" i="19"/>
  <c r="U73" i="19"/>
  <c r="T73" i="19"/>
  <c r="S73" i="19"/>
  <c r="R73" i="19"/>
  <c r="Q73" i="19"/>
  <c r="P73" i="19"/>
  <c r="O73" i="19"/>
  <c r="N73" i="19"/>
  <c r="M73" i="19"/>
  <c r="L73" i="19"/>
  <c r="K73" i="19"/>
  <c r="X72" i="19"/>
  <c r="W72" i="19"/>
  <c r="V72" i="19"/>
  <c r="U72" i="19"/>
  <c r="T72" i="19"/>
  <c r="S72" i="19"/>
  <c r="R72" i="19"/>
  <c r="Q72" i="19"/>
  <c r="P72" i="19"/>
  <c r="O72" i="19"/>
  <c r="N72" i="19"/>
  <c r="M72" i="19"/>
  <c r="L72" i="19"/>
  <c r="K72" i="19"/>
  <c r="D72" i="19"/>
  <c r="X71" i="19"/>
  <c r="W71" i="19"/>
  <c r="V71" i="19"/>
  <c r="U71" i="19"/>
  <c r="T71" i="19"/>
  <c r="S71" i="19"/>
  <c r="R71" i="19"/>
  <c r="Q71" i="19"/>
  <c r="P71" i="19"/>
  <c r="O71" i="19"/>
  <c r="N71" i="19"/>
  <c r="M71" i="19"/>
  <c r="L71" i="19"/>
  <c r="K71" i="19"/>
  <c r="X70" i="19"/>
  <c r="W70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D69" i="19"/>
  <c r="X68" i="19"/>
  <c r="W68" i="19"/>
  <c r="V68" i="19"/>
  <c r="U68" i="19"/>
  <c r="T68" i="19"/>
  <c r="S68" i="19"/>
  <c r="R68" i="19"/>
  <c r="Q68" i="19"/>
  <c r="P68" i="19"/>
  <c r="O68" i="19"/>
  <c r="N68" i="19"/>
  <c r="X65" i="19"/>
  <c r="W65" i="19"/>
  <c r="V65" i="19"/>
  <c r="U65" i="19"/>
  <c r="T65" i="19"/>
  <c r="S65" i="19"/>
  <c r="R65" i="19"/>
  <c r="Q65" i="19"/>
  <c r="P65" i="19"/>
  <c r="O65" i="19"/>
  <c r="N65" i="19"/>
  <c r="M65" i="19"/>
  <c r="L65" i="19"/>
  <c r="K65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X63" i="19"/>
  <c r="W63" i="19"/>
  <c r="V63" i="19"/>
  <c r="U63" i="19"/>
  <c r="T63" i="19"/>
  <c r="S63" i="19"/>
  <c r="R63" i="19"/>
  <c r="Q63" i="19"/>
  <c r="P63" i="19"/>
  <c r="O63" i="19"/>
  <c r="N63" i="19"/>
  <c r="M63" i="19"/>
  <c r="L63" i="19"/>
  <c r="K63" i="19"/>
  <c r="D63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X60" i="19"/>
  <c r="W60" i="19"/>
  <c r="V60" i="19"/>
  <c r="U60" i="19"/>
  <c r="T60" i="19"/>
  <c r="S60" i="19"/>
  <c r="R60" i="19"/>
  <c r="Q60" i="19"/>
  <c r="P60" i="19"/>
  <c r="O60" i="19"/>
  <c r="N60" i="19"/>
  <c r="D59" i="19"/>
  <c r="X58" i="19"/>
  <c r="W58" i="19"/>
  <c r="V58" i="19"/>
  <c r="U58" i="19"/>
  <c r="T58" i="19"/>
  <c r="S58" i="19"/>
  <c r="R58" i="19"/>
  <c r="Q58" i="19"/>
  <c r="P58" i="19"/>
  <c r="O58" i="19"/>
  <c r="N58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D56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D55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D54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D53" i="19"/>
  <c r="X52" i="19"/>
  <c r="W52" i="19"/>
  <c r="V52" i="19"/>
  <c r="U52" i="19"/>
  <c r="T52" i="19"/>
  <c r="S52" i="19"/>
  <c r="R52" i="19"/>
  <c r="Q52" i="19"/>
  <c r="P52" i="19"/>
  <c r="O52" i="19"/>
  <c r="N52" i="19"/>
  <c r="D50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X44" i="19"/>
  <c r="W44" i="19"/>
  <c r="V44" i="19"/>
  <c r="U44" i="19"/>
  <c r="T44" i="19"/>
  <c r="S44" i="19"/>
  <c r="R44" i="19"/>
  <c r="Q44" i="19"/>
  <c r="P44" i="19"/>
  <c r="O44" i="19"/>
  <c r="N44" i="19"/>
  <c r="D42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D39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D38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AK36" i="19"/>
  <c r="AJ36" i="19"/>
  <c r="X36" i="19"/>
  <c r="W36" i="19"/>
  <c r="V36" i="19"/>
  <c r="U36" i="19"/>
  <c r="T36" i="19"/>
  <c r="S36" i="19"/>
  <c r="R36" i="19"/>
  <c r="Q36" i="19"/>
  <c r="P36" i="19"/>
  <c r="O36" i="19"/>
  <c r="N36" i="19"/>
  <c r="AK35" i="19"/>
  <c r="AJ35" i="19"/>
  <c r="D35" i="19"/>
  <c r="S34" i="19"/>
  <c r="N34" i="19"/>
  <c r="D34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D32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D31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D30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X28" i="19"/>
  <c r="W28" i="19"/>
  <c r="V28" i="19"/>
  <c r="U28" i="19"/>
  <c r="T28" i="19"/>
  <c r="S28" i="19"/>
  <c r="R28" i="19"/>
  <c r="Q28" i="19"/>
  <c r="P28" i="19"/>
  <c r="O28" i="19"/>
  <c r="N28" i="19"/>
  <c r="D28" i="19"/>
  <c r="I26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D24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I23" i="19"/>
  <c r="D23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I22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X20" i="19"/>
  <c r="W20" i="19"/>
  <c r="V20" i="19"/>
  <c r="U20" i="19"/>
  <c r="T20" i="19"/>
  <c r="S20" i="19"/>
  <c r="R20" i="19"/>
  <c r="Q20" i="19"/>
  <c r="P20" i="19"/>
  <c r="O20" i="19"/>
  <c r="N20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D14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C13" i="19"/>
  <c r="X12" i="19"/>
  <c r="W12" i="19"/>
  <c r="V12" i="19"/>
  <c r="U12" i="19"/>
  <c r="T12" i="19"/>
  <c r="S12" i="19"/>
  <c r="R12" i="19"/>
  <c r="Q12" i="19"/>
  <c r="P12" i="19"/>
  <c r="O12" i="19"/>
  <c r="N12" i="19"/>
  <c r="F12" i="19"/>
  <c r="C12" i="19"/>
  <c r="E11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D9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D8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I6" i="19"/>
  <c r="D6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I5" i="19"/>
  <c r="D5" i="19"/>
  <c r="N4" i="19" a="1"/>
  <c r="N4" i="19"/>
  <c r="O4" i="19"/>
  <c r="P4" i="19"/>
  <c r="Q4" i="19"/>
  <c r="R4" i="19"/>
  <c r="S4" i="19"/>
  <c r="T4" i="19"/>
  <c r="U4" i="19"/>
  <c r="V4" i="19"/>
  <c r="W4" i="19"/>
  <c r="X4" i="19"/>
  <c r="D4" i="19"/>
  <c r="D2" i="19"/>
  <c r="Z78" i="9"/>
  <c r="Y78" i="9"/>
  <c r="X78" i="9"/>
  <c r="W78" i="9"/>
  <c r="V78" i="9"/>
  <c r="U78" i="9"/>
  <c r="T78" i="9"/>
  <c r="S78" i="9"/>
  <c r="R78" i="9"/>
  <c r="Q78" i="9"/>
  <c r="P78" i="9"/>
  <c r="Z77" i="9"/>
  <c r="Y77" i="9"/>
  <c r="X77" i="9"/>
  <c r="W77" i="9"/>
  <c r="V77" i="9"/>
  <c r="U77" i="9"/>
  <c r="T77" i="9"/>
  <c r="S77" i="9"/>
  <c r="R77" i="9"/>
  <c r="Q77" i="9"/>
  <c r="P77" i="9"/>
  <c r="Z76" i="9"/>
  <c r="Y76" i="9"/>
  <c r="X76" i="9"/>
  <c r="W76" i="9"/>
  <c r="V76" i="9"/>
  <c r="U76" i="9"/>
  <c r="T76" i="9"/>
  <c r="S76" i="9"/>
  <c r="R76" i="9"/>
  <c r="Q76" i="9"/>
  <c r="P76" i="9"/>
  <c r="Z75" i="9"/>
  <c r="Y75" i="9"/>
  <c r="X75" i="9"/>
  <c r="W75" i="9"/>
  <c r="V75" i="9"/>
  <c r="U75" i="9"/>
  <c r="T75" i="9"/>
  <c r="S75" i="9"/>
  <c r="R75" i="9"/>
  <c r="Q75" i="9"/>
  <c r="P75" i="9"/>
  <c r="Z74" i="9"/>
  <c r="Y74" i="9"/>
  <c r="X74" i="9"/>
  <c r="W74" i="9"/>
  <c r="V74" i="9"/>
  <c r="U74" i="9"/>
  <c r="T74" i="9"/>
  <c r="S74" i="9"/>
  <c r="R74" i="9"/>
  <c r="Q74" i="9"/>
  <c r="P74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Z68" i="9"/>
  <c r="Y68" i="9"/>
  <c r="X68" i="9"/>
  <c r="W68" i="9"/>
  <c r="V68" i="9"/>
  <c r="U68" i="9"/>
  <c r="T68" i="9"/>
  <c r="S68" i="9"/>
  <c r="R68" i="9"/>
  <c r="Q68" i="9"/>
  <c r="P68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Z60" i="9"/>
  <c r="Y60" i="9"/>
  <c r="X60" i="9"/>
  <c r="W60" i="9"/>
  <c r="V60" i="9"/>
  <c r="U60" i="9"/>
  <c r="T60" i="9"/>
  <c r="S60" i="9"/>
  <c r="R60" i="9"/>
  <c r="Q60" i="9"/>
  <c r="P60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Z52" i="9"/>
  <c r="Y52" i="9"/>
  <c r="X52" i="9"/>
  <c r="W52" i="9"/>
  <c r="V52" i="9"/>
  <c r="U52" i="9"/>
  <c r="T52" i="9"/>
  <c r="S52" i="9"/>
  <c r="R52" i="9"/>
  <c r="Q52" i="9"/>
  <c r="P52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Z44" i="9"/>
  <c r="Y44" i="9"/>
  <c r="X44" i="9"/>
  <c r="W44" i="9"/>
  <c r="V44" i="9"/>
  <c r="U44" i="9"/>
  <c r="T44" i="9"/>
  <c r="S44" i="9"/>
  <c r="R44" i="9"/>
  <c r="Q44" i="9"/>
  <c r="P44" i="9"/>
  <c r="B43" i="9" a="1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D41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D38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Z36" i="9"/>
  <c r="Y36" i="9"/>
  <c r="X36" i="9"/>
  <c r="W36" i="9"/>
  <c r="V36" i="9"/>
  <c r="U36" i="9"/>
  <c r="T36" i="9"/>
  <c r="S36" i="9"/>
  <c r="R36" i="9"/>
  <c r="Q36" i="9"/>
  <c r="P36" i="9"/>
  <c r="E36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D32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Z28" i="9"/>
  <c r="Y28" i="9"/>
  <c r="X28" i="9"/>
  <c r="W28" i="9"/>
  <c r="V28" i="9"/>
  <c r="U28" i="9"/>
  <c r="T28" i="9"/>
  <c r="S28" i="9"/>
  <c r="R28" i="9"/>
  <c r="Q28" i="9"/>
  <c r="P28" i="9"/>
  <c r="D27" i="9"/>
  <c r="P26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D25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D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K23" i="9"/>
  <c r="D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K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Z20" i="9"/>
  <c r="Y20" i="9"/>
  <c r="X20" i="9"/>
  <c r="W20" i="9"/>
  <c r="V20" i="9"/>
  <c r="U20" i="9"/>
  <c r="T20" i="9"/>
  <c r="S20" i="9"/>
  <c r="R20" i="9"/>
  <c r="Q20" i="9"/>
  <c r="P20" i="9"/>
  <c r="E18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D17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C16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H15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G14" i="9"/>
  <c r="C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F13" i="9"/>
  <c r="Z12" i="9"/>
  <c r="Y12" i="9"/>
  <c r="X12" i="9"/>
  <c r="W12" i="9"/>
  <c r="V12" i="9"/>
  <c r="U12" i="9"/>
  <c r="T12" i="9"/>
  <c r="S12" i="9"/>
  <c r="R12" i="9"/>
  <c r="Q12" i="9"/>
  <c r="P12" i="9"/>
  <c r="D11" i="9"/>
  <c r="D10" i="9"/>
  <c r="Z9" i="9"/>
  <c r="Y9" i="9"/>
  <c r="X9" i="9"/>
  <c r="W9" i="9"/>
  <c r="V9" i="9"/>
  <c r="U9" i="9"/>
  <c r="T9" i="9"/>
  <c r="S9" i="9"/>
  <c r="R9" i="9"/>
  <c r="Q9" i="9"/>
  <c r="P9" i="9"/>
  <c r="O9" i="9"/>
  <c r="N9" i="9"/>
  <c r="D9" i="9"/>
  <c r="Z8" i="9"/>
  <c r="Y8" i="9"/>
  <c r="X8" i="9"/>
  <c r="W8" i="9"/>
  <c r="V8" i="9"/>
  <c r="U8" i="9"/>
  <c r="T8" i="9"/>
  <c r="S8" i="9"/>
  <c r="R8" i="9"/>
  <c r="Q8" i="9"/>
  <c r="P8" i="9"/>
  <c r="O8" i="9"/>
  <c r="N8" i="9"/>
  <c r="Z7" i="9"/>
  <c r="Y7" i="9"/>
  <c r="X7" i="9"/>
  <c r="W7" i="9"/>
  <c r="V7" i="9"/>
  <c r="U7" i="9"/>
  <c r="T7" i="9"/>
  <c r="S7" i="9"/>
  <c r="R7" i="9"/>
  <c r="Q7" i="9"/>
  <c r="P7" i="9"/>
  <c r="O7" i="9"/>
  <c r="N7" i="9"/>
  <c r="K7" i="9"/>
  <c r="D7" i="9"/>
  <c r="Z6" i="9"/>
  <c r="Y6" i="9"/>
  <c r="X6" i="9"/>
  <c r="W6" i="9"/>
  <c r="V6" i="9"/>
  <c r="U6" i="9"/>
  <c r="T6" i="9"/>
  <c r="S6" i="9"/>
  <c r="R6" i="9"/>
  <c r="Q6" i="9"/>
  <c r="P6" i="9"/>
  <c r="O6" i="9"/>
  <c r="N6" i="9"/>
  <c r="K6" i="9"/>
  <c r="D6" i="9"/>
  <c r="Z5" i="9"/>
  <c r="Y5" i="9"/>
  <c r="X5" i="9"/>
  <c r="W5" i="9"/>
  <c r="V5" i="9"/>
  <c r="U5" i="9"/>
  <c r="T5" i="9"/>
  <c r="S5" i="9"/>
  <c r="R5" i="9"/>
  <c r="Q5" i="9"/>
  <c r="P5" i="9"/>
  <c r="O5" i="9"/>
  <c r="N5" i="9"/>
  <c r="K5" i="9"/>
  <c r="D5" i="9"/>
  <c r="P4" i="9" a="1"/>
  <c r="P4" i="9"/>
  <c r="Q4" i="9"/>
  <c r="R4" i="9"/>
  <c r="S4" i="9"/>
  <c r="T4" i="9"/>
  <c r="U4" i="9"/>
  <c r="V4" i="9"/>
  <c r="W4" i="9"/>
  <c r="X4" i="9"/>
  <c r="Y4" i="9"/>
  <c r="Z4" i="9"/>
  <c r="D4" i="9"/>
  <c r="D2" i="9"/>
  <c r="C95" i="12"/>
  <c r="C94" i="12"/>
  <c r="C93" i="12"/>
  <c r="C88" i="12"/>
  <c r="C86" i="12"/>
  <c r="C82" i="12"/>
  <c r="C81" i="12"/>
  <c r="C80" i="12"/>
  <c r="E75" i="12"/>
  <c r="D75" i="12"/>
  <c r="E74" i="12"/>
  <c r="D74" i="12"/>
  <c r="E73" i="12"/>
  <c r="D73" i="12"/>
  <c r="E72" i="12"/>
  <c r="D72" i="12"/>
  <c r="E71" i="12"/>
  <c r="D71" i="12"/>
  <c r="C67" i="12"/>
  <c r="C63" i="12"/>
  <c r="C62" i="12"/>
  <c r="C60" i="12"/>
  <c r="O57" i="12"/>
  <c r="O56" i="12"/>
  <c r="O55" i="12"/>
  <c r="O54" i="12"/>
  <c r="I54" i="12"/>
  <c r="O53" i="12"/>
  <c r="L52" i="12"/>
  <c r="L50" i="12"/>
  <c r="L49" i="12"/>
  <c r="I49" i="12"/>
  <c r="F49" i="12"/>
  <c r="C49" i="12"/>
  <c r="C45" i="12"/>
  <c r="C37" i="12"/>
  <c r="C33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R30" i="12"/>
  <c r="AO30" i="12" a="1"/>
  <c r="AO30" i="12"/>
  <c r="AM30" i="12"/>
  <c r="AL30" i="12"/>
  <c r="AK30" i="12"/>
  <c r="AJ30" i="12"/>
  <c r="AI30" i="12"/>
  <c r="AH30" i="12" a="1"/>
  <c r="AH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R29" i="12"/>
  <c r="AO29" i="12" a="1"/>
  <c r="AO29" i="12"/>
  <c r="AM29" i="12"/>
  <c r="AL29" i="12"/>
  <c r="AK29" i="12"/>
  <c r="AJ29" i="12"/>
  <c r="AI29" i="12"/>
  <c r="AH29" i="12" a="1"/>
  <c r="AH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R28" i="12"/>
  <c r="AO28" i="12" a="1"/>
  <c r="AO28" i="12"/>
  <c r="AM28" i="12"/>
  <c r="AL28" i="12"/>
  <c r="AK28" i="12"/>
  <c r="AJ28" i="12"/>
  <c r="AI28" i="12"/>
  <c r="AH28" i="12" a="1"/>
  <c r="AH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R27" i="12"/>
  <c r="AO27" i="12" a="1"/>
  <c r="AO27" i="12"/>
  <c r="AM27" i="12"/>
  <c r="AL27" i="12"/>
  <c r="AK27" i="12"/>
  <c r="AJ27" i="12"/>
  <c r="AI27" i="12"/>
  <c r="AH27" i="12" a="1"/>
  <c r="AH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R26" i="12"/>
  <c r="AO26" i="12" a="1"/>
  <c r="AO26" i="12"/>
  <c r="AM26" i="12"/>
  <c r="AL26" i="12"/>
  <c r="AK26" i="12"/>
  <c r="AJ26" i="12"/>
  <c r="AI26" i="12"/>
  <c r="AH26" i="12" a="1"/>
  <c r="AH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R25" i="12"/>
  <c r="AO25" i="12" a="1"/>
  <c r="AO25" i="12"/>
  <c r="AM25" i="12"/>
  <c r="AL25" i="12"/>
  <c r="AK25" i="12"/>
  <c r="AJ25" i="12"/>
  <c r="AI25" i="12"/>
  <c r="AH25" i="12" a="1"/>
  <c r="AH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R24" i="12"/>
  <c r="AO24" i="12" a="1"/>
  <c r="AO24" i="12"/>
  <c r="AM24" i="12"/>
  <c r="AL24" i="12"/>
  <c r="AK24" i="12"/>
  <c r="AJ24" i="12"/>
  <c r="AI24" i="12"/>
  <c r="AH24" i="12" a="1"/>
  <c r="AH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R23" i="12"/>
  <c r="AO23" i="12" a="1"/>
  <c r="AO23" i="12"/>
  <c r="AM23" i="12"/>
  <c r="AL23" i="12"/>
  <c r="AK23" i="12"/>
  <c r="AJ23" i="12"/>
  <c r="AI23" i="12"/>
  <c r="AH23" i="12" a="1"/>
  <c r="AH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R22" i="12"/>
  <c r="AO22" i="12" a="1"/>
  <c r="AO22" i="12"/>
  <c r="AM22" i="12"/>
  <c r="AL22" i="12"/>
  <c r="AK22" i="12"/>
  <c r="AJ22" i="12"/>
  <c r="AI22" i="12"/>
  <c r="AH22" i="12" a="1"/>
  <c r="AH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R21" i="12"/>
  <c r="AO21" i="12" a="1"/>
  <c r="AO21" i="12"/>
  <c r="AM21" i="12"/>
  <c r="AL21" i="12"/>
  <c r="AK21" i="12"/>
  <c r="AJ21" i="12"/>
  <c r="AI21" i="12"/>
  <c r="AH21" i="12" a="1"/>
  <c r="AH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R20" i="12"/>
  <c r="AO20" i="12" a="1"/>
  <c r="AO20" i="12"/>
  <c r="AM20" i="12"/>
  <c r="AL20" i="12"/>
  <c r="AK20" i="12"/>
  <c r="AJ20" i="12"/>
  <c r="AI20" i="12"/>
  <c r="AH20" i="12" a="1"/>
  <c r="AH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R19" i="12"/>
  <c r="AO19" i="12" a="1"/>
  <c r="AO19" i="12"/>
  <c r="AM19" i="12"/>
  <c r="AL19" i="12"/>
  <c r="AK19" i="12"/>
  <c r="AJ19" i="12"/>
  <c r="AI19" i="12"/>
  <c r="AH19" i="12" a="1"/>
  <c r="AH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R18" i="12"/>
  <c r="AO18" i="12" a="1"/>
  <c r="AO18" i="12"/>
  <c r="AM18" i="12"/>
  <c r="AL18" i="12"/>
  <c r="AK18" i="12"/>
  <c r="AJ18" i="12"/>
  <c r="AI18" i="12"/>
  <c r="AH18" i="12" a="1"/>
  <c r="AH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R17" i="12"/>
  <c r="AO17" i="12" a="1"/>
  <c r="AO17" i="12"/>
  <c r="AM17" i="12"/>
  <c r="AL17" i="12"/>
  <c r="AK17" i="12"/>
  <c r="AJ17" i="12"/>
  <c r="AI17" i="12"/>
  <c r="AH17" i="12" a="1"/>
  <c r="AH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R16" i="12"/>
  <c r="AO16" i="12" a="1"/>
  <c r="AO16" i="12"/>
  <c r="AM16" i="12"/>
  <c r="AL16" i="12"/>
  <c r="AK16" i="12"/>
  <c r="AJ16" i="12"/>
  <c r="AI16" i="12"/>
  <c r="AH16" i="12" a="1"/>
  <c r="AH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R15" i="12"/>
  <c r="AO15" i="12" a="1"/>
  <c r="AO15" i="12"/>
  <c r="AM15" i="12"/>
  <c r="AL15" i="12"/>
  <c r="AK15" i="12"/>
  <c r="AJ15" i="12"/>
  <c r="AI15" i="12"/>
  <c r="AH15" i="12" a="1"/>
  <c r="AH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R14" i="12"/>
  <c r="AO14" i="12" a="1"/>
  <c r="AO14" i="12"/>
  <c r="AM14" i="12"/>
  <c r="AL14" i="12"/>
  <c r="AK14" i="12"/>
  <c r="AJ14" i="12"/>
  <c r="AI14" i="12"/>
  <c r="AH14" i="12" a="1"/>
  <c r="AH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R13" i="12"/>
  <c r="AO13" i="12" a="1"/>
  <c r="AO13" i="12"/>
  <c r="AM13" i="12"/>
  <c r="AL13" i="12"/>
  <c r="AK13" i="12"/>
  <c r="AJ13" i="12"/>
  <c r="AI13" i="12"/>
  <c r="AH13" i="12" a="1"/>
  <c r="AH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R12" i="12"/>
  <c r="AO12" i="12" a="1"/>
  <c r="AO12" i="12"/>
  <c r="AM12" i="12"/>
  <c r="AL12" i="12"/>
  <c r="AK12" i="12"/>
  <c r="AJ12" i="12"/>
  <c r="AI12" i="12"/>
  <c r="AH12" i="12" a="1"/>
  <c r="AH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R11" i="12"/>
  <c r="AO11" i="12" a="1"/>
  <c r="AO11" i="12"/>
  <c r="AM11" i="12"/>
  <c r="AL11" i="12"/>
  <c r="AK11" i="12"/>
  <c r="AJ11" i="12"/>
  <c r="AI11" i="12"/>
  <c r="AH11" i="12" a="1"/>
  <c r="AH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O10" i="12" a="1"/>
  <c r="AO10" i="12"/>
  <c r="AM10" i="12"/>
  <c r="AL10" i="12"/>
  <c r="AK10" i="12"/>
  <c r="AJ10" i="12"/>
  <c r="AI10" i="12"/>
  <c r="AH10" i="12" a="1"/>
  <c r="AH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O9" i="12" a="1"/>
  <c r="AO9" i="12"/>
  <c r="AM9" i="12"/>
  <c r="AL9" i="12"/>
  <c r="AK9" i="12"/>
  <c r="AJ9" i="12"/>
  <c r="AI9" i="12"/>
  <c r="AH9" i="12" a="1"/>
  <c r="AH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O8" i="12" a="1"/>
  <c r="AO8" i="12"/>
  <c r="AM8" i="12"/>
  <c r="AL8" i="12"/>
  <c r="AK8" i="12"/>
  <c r="AJ8" i="12"/>
  <c r="AI8" i="12"/>
  <c r="AH8" i="12" a="1"/>
  <c r="AH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AH4" i="12"/>
  <c r="C3" i="12"/>
  <c r="E202" i="11"/>
  <c r="D202" i="11"/>
  <c r="B202" i="11"/>
  <c r="H201" i="11"/>
  <c r="G201" i="11"/>
  <c r="F201" i="11"/>
  <c r="E201" i="11"/>
  <c r="D201" i="11"/>
  <c r="B201" i="11"/>
  <c r="H200" i="11"/>
  <c r="G200" i="11"/>
  <c r="F200" i="11"/>
  <c r="E200" i="11"/>
  <c r="D200" i="11"/>
  <c r="B200" i="11"/>
  <c r="H199" i="11"/>
  <c r="G199" i="11"/>
  <c r="F199" i="11"/>
  <c r="E199" i="11"/>
  <c r="D199" i="11"/>
  <c r="B199" i="11"/>
  <c r="H198" i="11"/>
  <c r="G198" i="11"/>
  <c r="F198" i="11"/>
  <c r="E198" i="11"/>
  <c r="D198" i="11"/>
  <c r="B198" i="11"/>
  <c r="H197" i="11"/>
  <c r="G197" i="11"/>
  <c r="F197" i="11"/>
  <c r="E197" i="11"/>
  <c r="D197" i="11"/>
  <c r="B197" i="11"/>
  <c r="H196" i="11"/>
  <c r="G196" i="11"/>
  <c r="F196" i="11"/>
  <c r="E196" i="11"/>
  <c r="D196" i="11"/>
  <c r="B196" i="11"/>
  <c r="H195" i="11"/>
  <c r="G195" i="11"/>
  <c r="F195" i="11"/>
  <c r="E195" i="11"/>
  <c r="D195" i="11"/>
  <c r="B195" i="11"/>
  <c r="H194" i="11"/>
  <c r="G194" i="11"/>
  <c r="F194" i="11"/>
  <c r="E194" i="11"/>
  <c r="D194" i="11"/>
  <c r="B194" i="11"/>
  <c r="H193" i="11"/>
  <c r="G193" i="11"/>
  <c r="F193" i="11"/>
  <c r="E193" i="11"/>
  <c r="D193" i="11"/>
  <c r="B193" i="11"/>
  <c r="H192" i="11"/>
  <c r="G192" i="11"/>
  <c r="F192" i="11"/>
  <c r="E192" i="11"/>
  <c r="D192" i="11"/>
  <c r="B192" i="11"/>
  <c r="H191" i="11"/>
  <c r="G191" i="11"/>
  <c r="F191" i="11"/>
  <c r="E191" i="11"/>
  <c r="D191" i="11"/>
  <c r="B191" i="11"/>
  <c r="H190" i="11"/>
  <c r="G190" i="11"/>
  <c r="F190" i="11"/>
  <c r="E190" i="11"/>
  <c r="D190" i="11"/>
  <c r="B190" i="11"/>
  <c r="H189" i="11"/>
  <c r="G189" i="11"/>
  <c r="F189" i="11"/>
  <c r="E189" i="11"/>
  <c r="D189" i="11"/>
  <c r="B189" i="11"/>
  <c r="H188" i="11"/>
  <c r="G188" i="11"/>
  <c r="F188" i="11"/>
  <c r="E188" i="11"/>
  <c r="D188" i="11"/>
  <c r="B188" i="11"/>
  <c r="H187" i="11"/>
  <c r="G187" i="11"/>
  <c r="F187" i="11"/>
  <c r="E187" i="11"/>
  <c r="D187" i="11"/>
  <c r="B187" i="11"/>
  <c r="H186" i="11"/>
  <c r="G186" i="11"/>
  <c r="F186" i="11"/>
  <c r="E186" i="11"/>
  <c r="D186" i="11"/>
  <c r="B186" i="11"/>
  <c r="H185" i="11"/>
  <c r="G185" i="11"/>
  <c r="F185" i="11"/>
  <c r="E185" i="11"/>
  <c r="D185" i="11"/>
  <c r="B185" i="11"/>
  <c r="H184" i="11"/>
  <c r="G184" i="11"/>
  <c r="F184" i="11"/>
  <c r="E184" i="11"/>
  <c r="D184" i="11"/>
  <c r="B184" i="11"/>
  <c r="H183" i="11"/>
  <c r="G183" i="11"/>
  <c r="F183" i="11"/>
  <c r="E183" i="11"/>
  <c r="D183" i="11"/>
  <c r="B183" i="11"/>
  <c r="H182" i="11"/>
  <c r="G182" i="11"/>
  <c r="F182" i="11"/>
  <c r="E182" i="11"/>
  <c r="D182" i="11"/>
  <c r="B182" i="11"/>
  <c r="H181" i="11"/>
  <c r="G181" i="11"/>
  <c r="F181" i="11"/>
  <c r="E181" i="11"/>
  <c r="D181" i="11"/>
  <c r="B181" i="11"/>
  <c r="H180" i="11"/>
  <c r="G180" i="11"/>
  <c r="F180" i="11"/>
  <c r="E180" i="11"/>
  <c r="D180" i="11"/>
  <c r="B180" i="11"/>
  <c r="H179" i="11"/>
  <c r="G179" i="11"/>
  <c r="F179" i="11"/>
  <c r="E179" i="11"/>
  <c r="D179" i="11"/>
  <c r="B179" i="11"/>
  <c r="H178" i="11"/>
  <c r="G178" i="11"/>
  <c r="F178" i="11"/>
  <c r="E178" i="11"/>
  <c r="D178" i="11"/>
  <c r="B178" i="11"/>
  <c r="H177" i="11"/>
  <c r="G177" i="11"/>
  <c r="F177" i="11"/>
  <c r="E177" i="11"/>
  <c r="D177" i="11"/>
  <c r="B177" i="11"/>
  <c r="H176" i="11"/>
  <c r="G176" i="11"/>
  <c r="F176" i="11"/>
  <c r="E176" i="11"/>
  <c r="D176" i="11"/>
  <c r="B176" i="11"/>
  <c r="H175" i="11"/>
  <c r="G175" i="11"/>
  <c r="F175" i="11"/>
  <c r="E175" i="11"/>
  <c r="D175" i="11"/>
  <c r="B175" i="11"/>
  <c r="H174" i="11"/>
  <c r="G174" i="11"/>
  <c r="F174" i="11"/>
  <c r="E174" i="11"/>
  <c r="D174" i="11"/>
  <c r="B174" i="11"/>
  <c r="H173" i="11"/>
  <c r="G173" i="11"/>
  <c r="F173" i="11"/>
  <c r="E173" i="11"/>
  <c r="D173" i="11"/>
  <c r="B173" i="11"/>
  <c r="H172" i="11"/>
  <c r="G172" i="11"/>
  <c r="F172" i="11"/>
  <c r="E172" i="11"/>
  <c r="D172" i="11"/>
  <c r="B172" i="11"/>
  <c r="H171" i="11"/>
  <c r="G171" i="11"/>
  <c r="F171" i="11"/>
  <c r="E171" i="11"/>
  <c r="D171" i="11"/>
  <c r="B171" i="11"/>
  <c r="H170" i="11"/>
  <c r="G170" i="11"/>
  <c r="F170" i="11"/>
  <c r="E170" i="11"/>
  <c r="D170" i="11"/>
  <c r="B170" i="11"/>
  <c r="H169" i="11"/>
  <c r="G169" i="11"/>
  <c r="F169" i="11"/>
  <c r="E169" i="11"/>
  <c r="D169" i="11"/>
  <c r="B169" i="11"/>
  <c r="H168" i="11"/>
  <c r="G168" i="11"/>
  <c r="F168" i="11"/>
  <c r="E168" i="11"/>
  <c r="D168" i="11"/>
  <c r="B168" i="11"/>
  <c r="H167" i="11"/>
  <c r="G167" i="11"/>
  <c r="F167" i="11"/>
  <c r="E167" i="11"/>
  <c r="D167" i="11"/>
  <c r="B167" i="11"/>
  <c r="H166" i="11"/>
  <c r="G166" i="11"/>
  <c r="F166" i="11"/>
  <c r="E166" i="11"/>
  <c r="D166" i="11"/>
  <c r="B166" i="11"/>
  <c r="H165" i="11"/>
  <c r="G165" i="11"/>
  <c r="F165" i="11"/>
  <c r="E165" i="11"/>
  <c r="D165" i="11"/>
  <c r="B165" i="11"/>
  <c r="H164" i="11"/>
  <c r="G164" i="11"/>
  <c r="F164" i="11"/>
  <c r="E164" i="11"/>
  <c r="D164" i="11"/>
  <c r="B164" i="11"/>
  <c r="H163" i="11"/>
  <c r="G163" i="11"/>
  <c r="F163" i="11"/>
  <c r="E163" i="11"/>
  <c r="D163" i="11"/>
  <c r="B163" i="11"/>
  <c r="H162" i="11"/>
  <c r="G162" i="11"/>
  <c r="F162" i="11"/>
  <c r="E162" i="11"/>
  <c r="D162" i="11"/>
  <c r="B162" i="11"/>
  <c r="H161" i="11"/>
  <c r="G161" i="11"/>
  <c r="F161" i="11"/>
  <c r="E161" i="11"/>
  <c r="D161" i="11"/>
  <c r="B161" i="11"/>
  <c r="H160" i="11"/>
  <c r="G160" i="11"/>
  <c r="F160" i="11"/>
  <c r="E160" i="11"/>
  <c r="D160" i="11"/>
  <c r="B160" i="11"/>
  <c r="H159" i="11"/>
  <c r="G159" i="11"/>
  <c r="F159" i="11"/>
  <c r="E159" i="11"/>
  <c r="D159" i="11"/>
  <c r="B159" i="11"/>
  <c r="H158" i="11"/>
  <c r="G158" i="11"/>
  <c r="F158" i="11"/>
  <c r="E158" i="11"/>
  <c r="D158" i="11"/>
  <c r="B158" i="11"/>
  <c r="H157" i="11"/>
  <c r="G157" i="11"/>
  <c r="F157" i="11"/>
  <c r="E157" i="11"/>
  <c r="D157" i="11"/>
  <c r="B157" i="11"/>
  <c r="H156" i="11"/>
  <c r="G156" i="11"/>
  <c r="F156" i="11"/>
  <c r="E156" i="11"/>
  <c r="D156" i="11"/>
  <c r="B156" i="11"/>
  <c r="H155" i="11"/>
  <c r="G155" i="11"/>
  <c r="F155" i="11"/>
  <c r="E155" i="11"/>
  <c r="D155" i="11"/>
  <c r="B155" i="11"/>
  <c r="H154" i="11"/>
  <c r="G154" i="11"/>
  <c r="F154" i="11"/>
  <c r="E154" i="11"/>
  <c r="D154" i="11"/>
  <c r="B154" i="11"/>
  <c r="H153" i="11"/>
  <c r="G153" i="11"/>
  <c r="F153" i="11"/>
  <c r="E153" i="11"/>
  <c r="D153" i="11"/>
  <c r="B153" i="11"/>
  <c r="H152" i="11"/>
  <c r="G152" i="11"/>
  <c r="F152" i="11"/>
  <c r="E152" i="11"/>
  <c r="D152" i="11"/>
  <c r="B152" i="11"/>
  <c r="H151" i="11"/>
  <c r="G151" i="11"/>
  <c r="F151" i="11"/>
  <c r="E151" i="11"/>
  <c r="D151" i="11"/>
  <c r="B151" i="11"/>
  <c r="H150" i="11"/>
  <c r="G150" i="11"/>
  <c r="F150" i="11"/>
  <c r="E150" i="11"/>
  <c r="D150" i="11"/>
  <c r="B150" i="11"/>
  <c r="H149" i="11"/>
  <c r="G149" i="11"/>
  <c r="F149" i="11"/>
  <c r="E149" i="11"/>
  <c r="D149" i="11"/>
  <c r="B149" i="11"/>
  <c r="H148" i="11"/>
  <c r="G148" i="11"/>
  <c r="F148" i="11"/>
  <c r="E148" i="11"/>
  <c r="D148" i="11"/>
  <c r="B148" i="11"/>
  <c r="H147" i="11"/>
  <c r="G147" i="11"/>
  <c r="F147" i="11"/>
  <c r="E147" i="11"/>
  <c r="D147" i="11"/>
  <c r="B147" i="11"/>
  <c r="H146" i="11"/>
  <c r="G146" i="11"/>
  <c r="F146" i="11"/>
  <c r="E146" i="11"/>
  <c r="D146" i="11"/>
  <c r="B146" i="11"/>
  <c r="H145" i="11"/>
  <c r="G145" i="11"/>
  <c r="F145" i="11"/>
  <c r="E145" i="11"/>
  <c r="D145" i="11"/>
  <c r="B145" i="11"/>
  <c r="H144" i="11"/>
  <c r="G144" i="11"/>
  <c r="F144" i="11"/>
  <c r="E144" i="11"/>
  <c r="D144" i="11"/>
  <c r="B144" i="11"/>
  <c r="H143" i="11"/>
  <c r="G143" i="11"/>
  <c r="F143" i="11"/>
  <c r="E143" i="11"/>
  <c r="D143" i="11"/>
  <c r="B143" i="11"/>
  <c r="H142" i="11"/>
  <c r="G142" i="11"/>
  <c r="F142" i="11"/>
  <c r="E142" i="11"/>
  <c r="D142" i="11"/>
  <c r="B142" i="11"/>
  <c r="H141" i="11"/>
  <c r="G141" i="11"/>
  <c r="F141" i="11"/>
  <c r="E141" i="11"/>
  <c r="D141" i="11"/>
  <c r="B141" i="11"/>
  <c r="H140" i="11"/>
  <c r="G140" i="11"/>
  <c r="F140" i="11"/>
  <c r="E140" i="11"/>
  <c r="D140" i="11"/>
  <c r="B140" i="11"/>
  <c r="H139" i="11"/>
  <c r="G139" i="11"/>
  <c r="F139" i="11"/>
  <c r="E139" i="11"/>
  <c r="D139" i="11"/>
  <c r="B139" i="11"/>
  <c r="H138" i="11"/>
  <c r="G138" i="11"/>
  <c r="F138" i="11"/>
  <c r="E138" i="11"/>
  <c r="D138" i="11"/>
  <c r="B138" i="11"/>
  <c r="H137" i="11"/>
  <c r="G137" i="11"/>
  <c r="F137" i="11"/>
  <c r="E137" i="11"/>
  <c r="D137" i="11"/>
  <c r="B137" i="11"/>
  <c r="H136" i="11"/>
  <c r="G136" i="11"/>
  <c r="F136" i="11"/>
  <c r="E136" i="11"/>
  <c r="D136" i="11"/>
  <c r="B136" i="11"/>
  <c r="H135" i="11"/>
  <c r="G135" i="11"/>
  <c r="F135" i="11"/>
  <c r="E135" i="11"/>
  <c r="D135" i="11"/>
  <c r="B135" i="11"/>
  <c r="H134" i="11"/>
  <c r="G134" i="11"/>
  <c r="F134" i="11"/>
  <c r="E134" i="11"/>
  <c r="D134" i="11"/>
  <c r="B134" i="11"/>
  <c r="H133" i="11"/>
  <c r="G133" i="11"/>
  <c r="F133" i="11"/>
  <c r="E133" i="11"/>
  <c r="D133" i="11"/>
  <c r="B133" i="11"/>
  <c r="H132" i="11"/>
  <c r="G132" i="11"/>
  <c r="F132" i="11"/>
  <c r="E132" i="11"/>
  <c r="D132" i="11"/>
  <c r="B132" i="11"/>
  <c r="H131" i="11"/>
  <c r="G131" i="11"/>
  <c r="F131" i="11"/>
  <c r="E131" i="11"/>
  <c r="D131" i="11"/>
  <c r="B131" i="11"/>
  <c r="H130" i="11"/>
  <c r="G130" i="11"/>
  <c r="F130" i="11"/>
  <c r="E130" i="11"/>
  <c r="D130" i="11"/>
  <c r="B130" i="11"/>
  <c r="H129" i="11"/>
  <c r="G129" i="11"/>
  <c r="F129" i="11"/>
  <c r="E129" i="11"/>
  <c r="D129" i="11"/>
  <c r="B129" i="11"/>
  <c r="H128" i="11"/>
  <c r="G128" i="11"/>
  <c r="F128" i="11"/>
  <c r="E128" i="11"/>
  <c r="D128" i="11"/>
  <c r="B128" i="11"/>
  <c r="H127" i="11"/>
  <c r="G127" i="11"/>
  <c r="F127" i="11"/>
  <c r="E127" i="11"/>
  <c r="D127" i="11"/>
  <c r="B127" i="11"/>
  <c r="H126" i="11"/>
  <c r="G126" i="11"/>
  <c r="F126" i="11"/>
  <c r="E126" i="11"/>
  <c r="D126" i="11"/>
  <c r="B126" i="11"/>
  <c r="H125" i="11"/>
  <c r="G125" i="11"/>
  <c r="F125" i="11"/>
  <c r="E125" i="11"/>
  <c r="D125" i="11"/>
  <c r="B125" i="11"/>
  <c r="H124" i="11"/>
  <c r="G124" i="11"/>
  <c r="F124" i="11"/>
  <c r="E124" i="11"/>
  <c r="D124" i="11"/>
  <c r="B124" i="11"/>
  <c r="H123" i="11"/>
  <c r="G123" i="11"/>
  <c r="F123" i="11"/>
  <c r="E123" i="11"/>
  <c r="D123" i="11"/>
  <c r="B123" i="11"/>
  <c r="H122" i="11"/>
  <c r="G122" i="11"/>
  <c r="F122" i="11"/>
  <c r="E122" i="11"/>
  <c r="D122" i="11"/>
  <c r="B122" i="11"/>
  <c r="H121" i="11"/>
  <c r="G121" i="11"/>
  <c r="F121" i="11"/>
  <c r="E121" i="11"/>
  <c r="D121" i="11"/>
  <c r="B121" i="11"/>
  <c r="H120" i="11"/>
  <c r="G120" i="11"/>
  <c r="F120" i="11"/>
  <c r="E120" i="11"/>
  <c r="D120" i="11"/>
  <c r="B120" i="11"/>
  <c r="H119" i="11"/>
  <c r="G119" i="11"/>
  <c r="F119" i="11"/>
  <c r="E119" i="11"/>
  <c r="D119" i="11"/>
  <c r="B119" i="11"/>
  <c r="H118" i="11"/>
  <c r="G118" i="11"/>
  <c r="F118" i="11"/>
  <c r="E118" i="11"/>
  <c r="D118" i="11"/>
  <c r="B118" i="11"/>
  <c r="H117" i="11"/>
  <c r="G117" i="11"/>
  <c r="F117" i="11"/>
  <c r="E117" i="11"/>
  <c r="D117" i="11"/>
  <c r="B117" i="11"/>
  <c r="H116" i="11"/>
  <c r="G116" i="11"/>
  <c r="F116" i="11"/>
  <c r="E116" i="11"/>
  <c r="D116" i="11"/>
  <c r="B116" i="11"/>
  <c r="H115" i="11"/>
  <c r="G115" i="11"/>
  <c r="F115" i="11"/>
  <c r="E115" i="11"/>
  <c r="D115" i="11"/>
  <c r="B115" i="11"/>
  <c r="H114" i="11"/>
  <c r="G114" i="11"/>
  <c r="F114" i="11"/>
  <c r="E114" i="11"/>
  <c r="D114" i="11"/>
  <c r="B114" i="11"/>
  <c r="H113" i="11"/>
  <c r="G113" i="11"/>
  <c r="F113" i="11"/>
  <c r="E113" i="11"/>
  <c r="D113" i="11"/>
  <c r="B113" i="11"/>
  <c r="H112" i="11"/>
  <c r="G112" i="11"/>
  <c r="F112" i="11"/>
  <c r="E112" i="11"/>
  <c r="D112" i="11"/>
  <c r="B112" i="11"/>
  <c r="H111" i="11"/>
  <c r="G111" i="11"/>
  <c r="F111" i="11"/>
  <c r="E111" i="11"/>
  <c r="D111" i="11"/>
  <c r="B111" i="11"/>
  <c r="H110" i="11"/>
  <c r="G110" i="11"/>
  <c r="F110" i="11"/>
  <c r="E110" i="11"/>
  <c r="D110" i="11"/>
  <c r="B110" i="11"/>
  <c r="H109" i="11"/>
  <c r="G109" i="11"/>
  <c r="F109" i="11"/>
  <c r="E109" i="11"/>
  <c r="D109" i="11"/>
  <c r="B109" i="11"/>
  <c r="H108" i="11"/>
  <c r="G108" i="11"/>
  <c r="F108" i="11"/>
  <c r="E108" i="11"/>
  <c r="D108" i="11"/>
  <c r="B108" i="11"/>
  <c r="H107" i="11"/>
  <c r="G107" i="11"/>
  <c r="F107" i="11"/>
  <c r="E107" i="11"/>
  <c r="D107" i="11"/>
  <c r="B107" i="11"/>
  <c r="H106" i="11"/>
  <c r="G106" i="11"/>
  <c r="F106" i="11"/>
  <c r="E106" i="11"/>
  <c r="D106" i="11"/>
  <c r="B106" i="11"/>
  <c r="H105" i="11"/>
  <c r="G105" i="11"/>
  <c r="F105" i="11"/>
  <c r="E105" i="11"/>
  <c r="D105" i="11"/>
  <c r="B105" i="11"/>
  <c r="H104" i="11"/>
  <c r="G104" i="11"/>
  <c r="F104" i="11"/>
  <c r="E104" i="11"/>
  <c r="D104" i="11"/>
  <c r="B104" i="11"/>
  <c r="H103" i="11"/>
  <c r="G103" i="11"/>
  <c r="F103" i="11"/>
  <c r="E103" i="11"/>
  <c r="D103" i="11"/>
  <c r="B103" i="11"/>
  <c r="E102" i="11"/>
  <c r="D102" i="11"/>
  <c r="B102" i="11"/>
  <c r="F99" i="11"/>
  <c r="E99" i="11"/>
  <c r="D99" i="11"/>
  <c r="C99" i="11"/>
  <c r="D98" i="11"/>
  <c r="C98" i="11"/>
  <c r="C95" i="11"/>
  <c r="C94" i="11"/>
  <c r="C93" i="11"/>
  <c r="C90" i="11"/>
  <c r="C88" i="11"/>
  <c r="C86" i="11"/>
  <c r="C82" i="11"/>
  <c r="C81" i="11"/>
  <c r="C80" i="11"/>
  <c r="E75" i="11"/>
  <c r="D75" i="11"/>
  <c r="E74" i="11"/>
  <c r="D74" i="11"/>
  <c r="E73" i="11"/>
  <c r="D73" i="11"/>
  <c r="E72" i="11"/>
  <c r="D72" i="11"/>
  <c r="E71" i="11"/>
  <c r="D71" i="11"/>
  <c r="C67" i="11"/>
  <c r="C63" i="11"/>
  <c r="C62" i="11"/>
  <c r="C60" i="11"/>
  <c r="O57" i="11"/>
  <c r="O56" i="11"/>
  <c r="O55" i="11"/>
  <c r="O54" i="11"/>
  <c r="I54" i="11"/>
  <c r="O53" i="11"/>
  <c r="L52" i="11"/>
  <c r="L50" i="11"/>
  <c r="L49" i="11"/>
  <c r="I49" i="11"/>
  <c r="F49" i="11"/>
  <c r="C49" i="11"/>
  <c r="C45" i="11"/>
  <c r="C37" i="11"/>
  <c r="D33" i="11"/>
  <c r="M31" i="11"/>
  <c r="L31" i="11"/>
  <c r="K31" i="11"/>
  <c r="J31" i="11"/>
  <c r="I31" i="11"/>
  <c r="H31" i="11"/>
  <c r="G31" i="11"/>
  <c r="F31" i="11"/>
  <c r="E31" i="11"/>
  <c r="D31" i="11"/>
  <c r="C31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R30" i="11"/>
  <c r="AO30" i="11" a="1"/>
  <c r="AO30" i="11"/>
  <c r="AM30" i="11"/>
  <c r="AL30" i="11"/>
  <c r="AK30" i="11"/>
  <c r="AJ30" i="11"/>
  <c r="AI30" i="11"/>
  <c r="AH30" i="11" a="1"/>
  <c r="AH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R29" i="11"/>
  <c r="AO29" i="11" a="1"/>
  <c r="AO29" i="11"/>
  <c r="AM29" i="11"/>
  <c r="AL29" i="11"/>
  <c r="AK29" i="11"/>
  <c r="AJ29" i="11"/>
  <c r="AI29" i="11"/>
  <c r="AH29" i="11" a="1"/>
  <c r="AH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R28" i="11"/>
  <c r="AO28" i="11" a="1"/>
  <c r="AO28" i="11"/>
  <c r="AM28" i="11"/>
  <c r="AL28" i="11"/>
  <c r="AK28" i="11"/>
  <c r="AJ28" i="11"/>
  <c r="AI28" i="11"/>
  <c r="AH28" i="11" a="1"/>
  <c r="AH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R27" i="11"/>
  <c r="AO27" i="11" a="1"/>
  <c r="AO27" i="11"/>
  <c r="AM27" i="11"/>
  <c r="AL27" i="11"/>
  <c r="AK27" i="11"/>
  <c r="AJ27" i="11"/>
  <c r="AI27" i="11"/>
  <c r="AH27" i="11" a="1"/>
  <c r="AH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R26" i="11"/>
  <c r="AO26" i="11" a="1"/>
  <c r="AO26" i="11"/>
  <c r="AM26" i="11"/>
  <c r="AL26" i="11"/>
  <c r="AK26" i="11"/>
  <c r="AJ26" i="11"/>
  <c r="AI26" i="11"/>
  <c r="AH26" i="11" a="1"/>
  <c r="AH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R25" i="11"/>
  <c r="AO25" i="11" a="1"/>
  <c r="AO25" i="11"/>
  <c r="AM25" i="11"/>
  <c r="AL25" i="11"/>
  <c r="AK25" i="11"/>
  <c r="AJ25" i="11"/>
  <c r="AI25" i="11"/>
  <c r="AH25" i="11" a="1"/>
  <c r="AH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R24" i="11"/>
  <c r="AO24" i="11" a="1"/>
  <c r="AO24" i="11"/>
  <c r="AM24" i="11"/>
  <c r="AL24" i="11"/>
  <c r="AK24" i="11"/>
  <c r="AJ24" i="11"/>
  <c r="AI24" i="11"/>
  <c r="AH24" i="11" a="1"/>
  <c r="AH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R23" i="11"/>
  <c r="AO23" i="11" a="1"/>
  <c r="AO23" i="11"/>
  <c r="AM23" i="11"/>
  <c r="AL23" i="11"/>
  <c r="AK23" i="11"/>
  <c r="AJ23" i="11"/>
  <c r="AI23" i="11"/>
  <c r="AH23" i="11" a="1"/>
  <c r="AH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R22" i="11"/>
  <c r="AO22" i="11" a="1"/>
  <c r="AO22" i="11"/>
  <c r="AM22" i="11"/>
  <c r="AL22" i="11"/>
  <c r="AK22" i="11"/>
  <c r="AJ22" i="11"/>
  <c r="AI22" i="11"/>
  <c r="AH22" i="11" a="1"/>
  <c r="AH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R21" i="11"/>
  <c r="AO21" i="11" a="1"/>
  <c r="AO21" i="11"/>
  <c r="AM21" i="11"/>
  <c r="AL21" i="11"/>
  <c r="AK21" i="11"/>
  <c r="AJ21" i="11"/>
  <c r="AI21" i="11"/>
  <c r="AH21" i="11" a="1"/>
  <c r="AH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R20" i="11"/>
  <c r="AO20" i="11" a="1"/>
  <c r="AO20" i="11"/>
  <c r="AM20" i="11"/>
  <c r="AL20" i="11"/>
  <c r="AK20" i="11"/>
  <c r="AJ20" i="11"/>
  <c r="AI20" i="11"/>
  <c r="AH20" i="11" a="1"/>
  <c r="AH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R19" i="11"/>
  <c r="AO19" i="11" a="1"/>
  <c r="AO19" i="11"/>
  <c r="AM19" i="11"/>
  <c r="AL19" i="11"/>
  <c r="AK19" i="11"/>
  <c r="AJ19" i="11"/>
  <c r="AI19" i="11"/>
  <c r="AH19" i="11" a="1"/>
  <c r="AH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O18" i="11" a="1"/>
  <c r="AO18" i="11"/>
  <c r="AM18" i="11"/>
  <c r="AL18" i="11"/>
  <c r="AK18" i="11"/>
  <c r="AJ18" i="11"/>
  <c r="AI18" i="11"/>
  <c r="AH18" i="11" a="1"/>
  <c r="AH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R17" i="11"/>
  <c r="AO17" i="11" a="1"/>
  <c r="AO17" i="11"/>
  <c r="AM17" i="11"/>
  <c r="AL17" i="11"/>
  <c r="AK17" i="11"/>
  <c r="AJ17" i="11"/>
  <c r="AI17" i="11"/>
  <c r="AH17" i="11" a="1"/>
  <c r="AH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R16" i="11"/>
  <c r="AO16" i="11" a="1"/>
  <c r="AO16" i="11"/>
  <c r="AM16" i="11"/>
  <c r="AL16" i="11"/>
  <c r="AK16" i="11"/>
  <c r="AJ16" i="11"/>
  <c r="AI16" i="11"/>
  <c r="AH16" i="11" a="1"/>
  <c r="AH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R15" i="11"/>
  <c r="AO15" i="11" a="1"/>
  <c r="AO15" i="11"/>
  <c r="AM15" i="11"/>
  <c r="AL15" i="11"/>
  <c r="AK15" i="11"/>
  <c r="AJ15" i="11"/>
  <c r="AI15" i="11"/>
  <c r="AH15" i="11" a="1"/>
  <c r="AH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R14" i="11"/>
  <c r="AO14" i="11" a="1"/>
  <c r="AO14" i="11"/>
  <c r="AM14" i="11"/>
  <c r="AL14" i="11"/>
  <c r="AK14" i="11"/>
  <c r="AJ14" i="11"/>
  <c r="AI14" i="11"/>
  <c r="AH14" i="11" a="1"/>
  <c r="AH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R13" i="11"/>
  <c r="AO13" i="11" a="1"/>
  <c r="AO13" i="11"/>
  <c r="AM13" i="11"/>
  <c r="AL13" i="11"/>
  <c r="AK13" i="11"/>
  <c r="AJ13" i="11"/>
  <c r="AI13" i="11"/>
  <c r="AH13" i="11" a="1"/>
  <c r="AH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R12" i="11"/>
  <c r="AO12" i="11" a="1"/>
  <c r="AO12" i="11"/>
  <c r="AM12" i="11"/>
  <c r="AL12" i="11"/>
  <c r="AK12" i="11"/>
  <c r="AJ12" i="11"/>
  <c r="AI12" i="11"/>
  <c r="AH12" i="11" a="1"/>
  <c r="AH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R11" i="11"/>
  <c r="AO11" i="11" a="1"/>
  <c r="AO11" i="11"/>
  <c r="AM11" i="11"/>
  <c r="AL11" i="11"/>
  <c r="AK11" i="11"/>
  <c r="AJ11" i="11"/>
  <c r="AI11" i="11"/>
  <c r="AH11" i="11" a="1"/>
  <c r="AH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O10" i="11" a="1"/>
  <c r="AO10" i="11"/>
  <c r="AM10" i="11"/>
  <c r="AL10" i="11"/>
  <c r="AK10" i="11"/>
  <c r="AJ10" i="11"/>
  <c r="AI10" i="11"/>
  <c r="AH10" i="11" a="1"/>
  <c r="AH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O9" i="11" a="1"/>
  <c r="AO9" i="11"/>
  <c r="AM9" i="11"/>
  <c r="AL9" i="11"/>
  <c r="AK9" i="11"/>
  <c r="AJ9" i="11"/>
  <c r="AI9" i="11"/>
  <c r="AH9" i="11" a="1"/>
  <c r="AH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O8" i="11" a="1"/>
  <c r="AO8" i="11"/>
  <c r="AM8" i="11"/>
  <c r="AL8" i="11"/>
  <c r="AK8" i="11"/>
  <c r="AJ8" i="11"/>
  <c r="AI8" i="11"/>
  <c r="AH8" i="11" a="1"/>
  <c r="AH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C3" i="11"/>
  <c r="C95" i="10"/>
  <c r="C94" i="10"/>
  <c r="C93" i="10"/>
  <c r="D90" i="10"/>
  <c r="C90" i="10"/>
  <c r="C88" i="10"/>
  <c r="C86" i="10"/>
  <c r="C82" i="10"/>
  <c r="C81" i="10"/>
  <c r="C80" i="10"/>
  <c r="E75" i="10"/>
  <c r="D75" i="10"/>
  <c r="E74" i="10"/>
  <c r="D74" i="10"/>
  <c r="E73" i="10"/>
  <c r="D73" i="10"/>
  <c r="E72" i="10"/>
  <c r="D72" i="10"/>
  <c r="E71" i="10"/>
  <c r="D71" i="10"/>
  <c r="C67" i="10"/>
  <c r="C63" i="10"/>
  <c r="C62" i="10"/>
  <c r="C60" i="10"/>
  <c r="O57" i="10"/>
  <c r="O56" i="10"/>
  <c r="O55" i="10"/>
  <c r="O54" i="10"/>
  <c r="I54" i="10"/>
  <c r="O53" i="10"/>
  <c r="L52" i="10"/>
  <c r="L50" i="10"/>
  <c r="L49" i="10"/>
  <c r="I49" i="10"/>
  <c r="F49" i="10"/>
  <c r="C49" i="10"/>
  <c r="C45" i="10"/>
  <c r="C37" i="10"/>
  <c r="C32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R30" i="10"/>
  <c r="AO30" i="10" a="1"/>
  <c r="AO30" i="10"/>
  <c r="AM30" i="10"/>
  <c r="AL30" i="10"/>
  <c r="AK30" i="10"/>
  <c r="AJ30" i="10"/>
  <c r="AI30" i="10"/>
  <c r="AH30" i="10" a="1"/>
  <c r="AH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R29" i="10"/>
  <c r="AO29" i="10" a="1"/>
  <c r="AO29" i="10"/>
  <c r="AM29" i="10"/>
  <c r="AL29" i="10"/>
  <c r="AK29" i="10"/>
  <c r="AJ29" i="10"/>
  <c r="AI29" i="10"/>
  <c r="AH29" i="10" a="1"/>
  <c r="AH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R28" i="10"/>
  <c r="AO28" i="10" a="1"/>
  <c r="AO28" i="10"/>
  <c r="AM28" i="10"/>
  <c r="AL28" i="10"/>
  <c r="AK28" i="10"/>
  <c r="AJ28" i="10"/>
  <c r="AI28" i="10"/>
  <c r="AH28" i="10" a="1"/>
  <c r="AH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R27" i="10"/>
  <c r="AO27" i="10" a="1"/>
  <c r="AO27" i="10"/>
  <c r="AM27" i="10"/>
  <c r="AL27" i="10"/>
  <c r="AK27" i="10"/>
  <c r="AJ27" i="10"/>
  <c r="AI27" i="10"/>
  <c r="AH27" i="10" a="1"/>
  <c r="AH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R26" i="10"/>
  <c r="AO26" i="10" a="1"/>
  <c r="AO26" i="10"/>
  <c r="AM26" i="10"/>
  <c r="AL26" i="10"/>
  <c r="AK26" i="10"/>
  <c r="AJ26" i="10"/>
  <c r="AI26" i="10"/>
  <c r="AH26" i="10" a="1"/>
  <c r="AH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R25" i="10"/>
  <c r="AO25" i="10" a="1"/>
  <c r="AO25" i="10"/>
  <c r="AM25" i="10"/>
  <c r="AL25" i="10"/>
  <c r="AK25" i="10"/>
  <c r="AJ25" i="10"/>
  <c r="AI25" i="10"/>
  <c r="AH25" i="10" a="1"/>
  <c r="AH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R24" i="10"/>
  <c r="AO24" i="10" a="1"/>
  <c r="AO24" i="10"/>
  <c r="AM24" i="10"/>
  <c r="AL24" i="10"/>
  <c r="AK24" i="10"/>
  <c r="AJ24" i="10"/>
  <c r="AI24" i="10"/>
  <c r="AH24" i="10" a="1"/>
  <c r="AH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R23" i="10"/>
  <c r="AO23" i="10" a="1"/>
  <c r="AO23" i="10"/>
  <c r="AM23" i="10"/>
  <c r="AL23" i="10"/>
  <c r="AK23" i="10"/>
  <c r="AJ23" i="10"/>
  <c r="AI23" i="10"/>
  <c r="AH23" i="10" a="1"/>
  <c r="AH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R22" i="10"/>
  <c r="AO22" i="10" a="1"/>
  <c r="AO22" i="10"/>
  <c r="AM22" i="10"/>
  <c r="AL22" i="10"/>
  <c r="AK22" i="10"/>
  <c r="AJ22" i="10"/>
  <c r="AI22" i="10"/>
  <c r="AH22" i="10" a="1"/>
  <c r="AH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R21" i="10"/>
  <c r="AO21" i="10" a="1"/>
  <c r="AO21" i="10"/>
  <c r="AM21" i="10"/>
  <c r="AL21" i="10"/>
  <c r="AK21" i="10"/>
  <c r="AJ21" i="10"/>
  <c r="AI21" i="10"/>
  <c r="AH21" i="10" a="1"/>
  <c r="AH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R20" i="10"/>
  <c r="AO20" i="10" a="1"/>
  <c r="AO20" i="10"/>
  <c r="AM20" i="10"/>
  <c r="AL20" i="10"/>
  <c r="AK20" i="10"/>
  <c r="AJ20" i="10"/>
  <c r="AI20" i="10"/>
  <c r="AH20" i="10" a="1"/>
  <c r="AH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R19" i="10"/>
  <c r="AO19" i="10" a="1"/>
  <c r="AO19" i="10"/>
  <c r="AM19" i="10"/>
  <c r="AL19" i="10"/>
  <c r="AK19" i="10"/>
  <c r="AJ19" i="10"/>
  <c r="AI19" i="10"/>
  <c r="AH19" i="10" a="1"/>
  <c r="AH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R18" i="10"/>
  <c r="AO18" i="10" a="1"/>
  <c r="AO18" i="10"/>
  <c r="AM18" i="10"/>
  <c r="AL18" i="10"/>
  <c r="AK18" i="10"/>
  <c r="AJ18" i="10"/>
  <c r="AI18" i="10"/>
  <c r="AH18" i="10" a="1"/>
  <c r="AH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R17" i="10"/>
  <c r="AO17" i="10" a="1"/>
  <c r="AO17" i="10"/>
  <c r="AM17" i="10"/>
  <c r="AL17" i="10"/>
  <c r="AK17" i="10"/>
  <c r="AJ17" i="10"/>
  <c r="AI17" i="10"/>
  <c r="AH17" i="10" a="1"/>
  <c r="AH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R16" i="10"/>
  <c r="AO16" i="10" a="1"/>
  <c r="AO16" i="10"/>
  <c r="AM16" i="10"/>
  <c r="AL16" i="10"/>
  <c r="AK16" i="10"/>
  <c r="AJ16" i="10"/>
  <c r="AI16" i="10"/>
  <c r="AH16" i="10" a="1"/>
  <c r="AH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R15" i="10"/>
  <c r="AO15" i="10" a="1"/>
  <c r="AO15" i="10"/>
  <c r="AM15" i="10"/>
  <c r="AL15" i="10"/>
  <c r="AK15" i="10"/>
  <c r="AJ15" i="10"/>
  <c r="AI15" i="10"/>
  <c r="AH15" i="10" a="1"/>
  <c r="AH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R14" i="10"/>
  <c r="AO14" i="10" a="1"/>
  <c r="AO14" i="10"/>
  <c r="AM14" i="10"/>
  <c r="AL14" i="10"/>
  <c r="AK14" i="10"/>
  <c r="AJ14" i="10"/>
  <c r="AI14" i="10"/>
  <c r="AH14" i="10" a="1"/>
  <c r="AH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R13" i="10"/>
  <c r="AO13" i="10" a="1"/>
  <c r="AO13" i="10"/>
  <c r="AM13" i="10"/>
  <c r="AL13" i="10"/>
  <c r="AK13" i="10"/>
  <c r="AJ13" i="10"/>
  <c r="AI13" i="10"/>
  <c r="AH13" i="10" a="1"/>
  <c r="AH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R12" i="10"/>
  <c r="AO12" i="10" a="1"/>
  <c r="AO12" i="10"/>
  <c r="AM12" i="10"/>
  <c r="AL12" i="10"/>
  <c r="AK12" i="10"/>
  <c r="AJ12" i="10"/>
  <c r="AI12" i="10"/>
  <c r="AH12" i="10" a="1"/>
  <c r="AH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R11" i="10"/>
  <c r="AO11" i="10" a="1"/>
  <c r="AO11" i="10"/>
  <c r="AM11" i="10"/>
  <c r="AL11" i="10"/>
  <c r="AK11" i="10"/>
  <c r="AJ11" i="10"/>
  <c r="AI11" i="10"/>
  <c r="AH11" i="10" a="1"/>
  <c r="AH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O10" i="10" a="1"/>
  <c r="AO10" i="10"/>
  <c r="AM10" i="10"/>
  <c r="AL10" i="10"/>
  <c r="AK10" i="10"/>
  <c r="AJ10" i="10"/>
  <c r="AI10" i="10"/>
  <c r="AH10" i="10" a="1"/>
  <c r="AH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O9" i="10" a="1"/>
  <c r="AO9" i="10"/>
  <c r="AM9" i="10"/>
  <c r="AL9" i="10"/>
  <c r="AK9" i="10"/>
  <c r="AJ9" i="10"/>
  <c r="AI9" i="10"/>
  <c r="AH9" i="10" a="1"/>
  <c r="AH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O8" i="10" a="1"/>
  <c r="AO8" i="10"/>
  <c r="AM8" i="10"/>
  <c r="AL8" i="10"/>
  <c r="AK8" i="10"/>
  <c r="AJ8" i="10"/>
  <c r="AI8" i="10"/>
  <c r="AH8" i="10" a="1"/>
  <c r="AH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C3" i="10"/>
  <c r="E8" i="4"/>
  <c r="D8" i="4"/>
  <c r="E7" i="4"/>
  <c r="D7" i="4"/>
  <c r="H6" i="4"/>
  <c r="E6" i="4"/>
  <c r="D6" i="4"/>
  <c r="H5" i="4"/>
  <c r="E5" i="4"/>
  <c r="D5" i="4"/>
  <c r="C3" i="4"/>
  <c r="G35" i="21"/>
  <c r="F32" i="21"/>
  <c r="F31" i="21"/>
  <c r="F30" i="21"/>
  <c r="F29" i="21"/>
  <c r="F28" i="21"/>
  <c r="F27" i="21"/>
  <c r="F26" i="21"/>
  <c r="M25" i="21" a="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K25" i="21" a="1"/>
  <c r="K25" i="21"/>
  <c r="K26" i="21"/>
  <c r="K27" i="21"/>
  <c r="K28" i="21"/>
  <c r="K29" i="21"/>
  <c r="K30" i="21"/>
  <c r="K31" i="21"/>
  <c r="K32" i="21"/>
  <c r="K33" i="21"/>
  <c r="G25" i="21" a="1"/>
  <c r="G25" i="21"/>
  <c r="G26" i="21"/>
  <c r="G27" i="21"/>
  <c r="G28" i="21"/>
  <c r="G29" i="21"/>
  <c r="G30" i="21"/>
  <c r="G31" i="21"/>
  <c r="G32" i="21"/>
  <c r="G33" i="21"/>
  <c r="F25" i="21"/>
  <c r="G22" i="21"/>
  <c r="G18" i="21"/>
  <c r="D18" i="21"/>
  <c r="C18" i="21"/>
  <c r="G17" i="21"/>
  <c r="D17" i="21"/>
  <c r="C17" i="21"/>
  <c r="G16" i="21"/>
  <c r="G15" i="21"/>
  <c r="G14" i="21"/>
  <c r="G13" i="21"/>
  <c r="G12" i="21"/>
  <c r="G11" i="21"/>
  <c r="K10" i="21"/>
  <c r="G10" i="21"/>
  <c r="K9" i="21"/>
  <c r="G9" i="21"/>
  <c r="Q8" i="21"/>
  <c r="P8" i="21"/>
  <c r="K8" i="21"/>
  <c r="J8" i="21"/>
  <c r="I8" i="21"/>
  <c r="G8" i="21"/>
  <c r="Q7" i="21"/>
  <c r="P7" i="21"/>
  <c r="K7" i="21"/>
  <c r="J7" i="21"/>
  <c r="I7" i="21"/>
  <c r="G7" i="21"/>
  <c r="Q6" i="21"/>
  <c r="P6" i="21"/>
  <c r="K6" i="21"/>
  <c r="J6" i="21"/>
  <c r="I6" i="21"/>
  <c r="G6" i="21"/>
  <c r="Q5" i="21"/>
  <c r="P5" i="21"/>
  <c r="K5" i="21"/>
  <c r="J5" i="21"/>
  <c r="I5" i="21"/>
  <c r="G5" i="21"/>
  <c r="D2" i="21"/>
  <c r="E50" i="23"/>
  <c r="I45" i="23"/>
  <c r="H45" i="23"/>
  <c r="G45" i="23"/>
  <c r="F45" i="23"/>
  <c r="E45" i="23"/>
  <c r="I44" i="23"/>
  <c r="H44" i="23"/>
  <c r="G44" i="23"/>
  <c r="F44" i="23"/>
  <c r="E44" i="23"/>
  <c r="I43" i="23"/>
  <c r="H43" i="23"/>
  <c r="G43" i="23"/>
  <c r="F43" i="23"/>
  <c r="E43" i="23"/>
  <c r="G35" i="23"/>
  <c r="F32" i="23"/>
  <c r="F31" i="23"/>
  <c r="F30" i="23"/>
  <c r="F29" i="23"/>
  <c r="F28" i="23"/>
  <c r="F27" i="23"/>
  <c r="F26" i="23"/>
  <c r="M25" i="23" a="1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M125" i="23"/>
  <c r="M126" i="23"/>
  <c r="M127" i="23"/>
  <c r="M128" i="23"/>
  <c r="M129" i="23"/>
  <c r="M130" i="23"/>
  <c r="M131" i="23"/>
  <c r="M132" i="23"/>
  <c r="M133" i="23"/>
  <c r="M134" i="23"/>
  <c r="M135" i="23"/>
  <c r="M136" i="23"/>
  <c r="M137" i="23"/>
  <c r="M138" i="23"/>
  <c r="M139" i="23"/>
  <c r="M140" i="23"/>
  <c r="M141" i="23"/>
  <c r="M142" i="23"/>
  <c r="M143" i="23"/>
  <c r="M144" i="23"/>
  <c r="M145" i="23"/>
  <c r="M146" i="23"/>
  <c r="M147" i="23"/>
  <c r="M148" i="23"/>
  <c r="M149" i="23"/>
  <c r="M150" i="23"/>
  <c r="M151" i="23"/>
  <c r="M152" i="23"/>
  <c r="M153" i="23"/>
  <c r="M154" i="23"/>
  <c r="M155" i="23"/>
  <c r="K25" i="23" a="1"/>
  <c r="K25" i="23"/>
  <c r="K26" i="23"/>
  <c r="K27" i="23"/>
  <c r="K28" i="23"/>
  <c r="K29" i="23"/>
  <c r="K30" i="23"/>
  <c r="K31" i="23"/>
  <c r="K32" i="23"/>
  <c r="K33" i="23"/>
  <c r="G25" i="23" a="1"/>
  <c r="G25" i="23"/>
  <c r="G26" i="23"/>
  <c r="G27" i="23"/>
  <c r="G28" i="23"/>
  <c r="G29" i="23"/>
  <c r="G30" i="23"/>
  <c r="G31" i="23"/>
  <c r="G32" i="23"/>
  <c r="G33" i="23"/>
  <c r="F25" i="23"/>
  <c r="G23" i="23"/>
  <c r="G22" i="23"/>
  <c r="G18" i="23"/>
  <c r="D18" i="23"/>
  <c r="C18" i="23"/>
  <c r="G17" i="23"/>
  <c r="D17" i="23"/>
  <c r="C17" i="23"/>
  <c r="G16" i="23"/>
  <c r="G15" i="23"/>
  <c r="G14" i="23"/>
  <c r="G13" i="23"/>
  <c r="G12" i="23"/>
  <c r="G11" i="23"/>
  <c r="K10" i="23"/>
  <c r="G10" i="23"/>
  <c r="K9" i="23"/>
  <c r="G9" i="23"/>
  <c r="Q8" i="23"/>
  <c r="P8" i="23"/>
  <c r="K8" i="23"/>
  <c r="J8" i="23"/>
  <c r="I8" i="23"/>
  <c r="G8" i="23"/>
  <c r="Q7" i="23"/>
  <c r="P7" i="23"/>
  <c r="K7" i="23"/>
  <c r="J7" i="23"/>
  <c r="I7" i="23"/>
  <c r="G7" i="23"/>
  <c r="Q6" i="23"/>
  <c r="P6" i="23"/>
  <c r="K6" i="23"/>
  <c r="J6" i="23"/>
  <c r="I6" i="23"/>
  <c r="G6" i="23"/>
  <c r="Q5" i="23"/>
  <c r="P5" i="23"/>
  <c r="K5" i="23"/>
  <c r="J5" i="23"/>
  <c r="I5" i="23"/>
  <c r="G5" i="23"/>
  <c r="D2" i="23"/>
  <c r="G35" i="26"/>
  <c r="F32" i="26"/>
  <c r="F31" i="26"/>
  <c r="F30" i="26"/>
  <c r="F29" i="26"/>
  <c r="F28" i="26"/>
  <c r="F27" i="26"/>
  <c r="F26" i="26"/>
  <c r="M25" i="26" a="1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K25" i="26" a="1"/>
  <c r="K25" i="26"/>
  <c r="K26" i="26"/>
  <c r="K27" i="26"/>
  <c r="K28" i="26"/>
  <c r="K29" i="26"/>
  <c r="K30" i="26"/>
  <c r="K31" i="26"/>
  <c r="K32" i="26"/>
  <c r="K33" i="26"/>
  <c r="G25" i="26" a="1"/>
  <c r="G25" i="26"/>
  <c r="G26" i="26"/>
  <c r="G27" i="26"/>
  <c r="G28" i="26"/>
  <c r="G29" i="26"/>
  <c r="G30" i="26"/>
  <c r="G31" i="26"/>
  <c r="G32" i="26"/>
  <c r="G33" i="26"/>
  <c r="F25" i="26"/>
  <c r="G23" i="26" a="1"/>
  <c r="G23" i="26"/>
  <c r="G22" i="26"/>
  <c r="G19" i="26"/>
  <c r="G18" i="26"/>
  <c r="D18" i="26"/>
  <c r="C18" i="26"/>
  <c r="G17" i="26"/>
  <c r="D17" i="26"/>
  <c r="C17" i="26"/>
  <c r="G16" i="26"/>
  <c r="G15" i="26"/>
  <c r="G14" i="26"/>
  <c r="G13" i="26"/>
  <c r="G12" i="26"/>
  <c r="G11" i="26"/>
  <c r="K10" i="26"/>
  <c r="G10" i="26"/>
  <c r="K9" i="26"/>
  <c r="G9" i="26"/>
  <c r="Q8" i="26"/>
  <c r="P8" i="26"/>
  <c r="K8" i="26"/>
  <c r="J8" i="26"/>
  <c r="I8" i="26"/>
  <c r="G8" i="26"/>
  <c r="Q7" i="26"/>
  <c r="P7" i="26"/>
  <c r="K7" i="26"/>
  <c r="J7" i="26"/>
  <c r="I7" i="26"/>
  <c r="G7" i="26"/>
  <c r="Q6" i="26"/>
  <c r="P6" i="26"/>
  <c r="K6" i="26"/>
  <c r="J6" i="26"/>
  <c r="I6" i="26"/>
  <c r="G6" i="26"/>
  <c r="Q5" i="26"/>
  <c r="P5" i="26"/>
  <c r="K5" i="26"/>
  <c r="J5" i="26"/>
  <c r="I5" i="26"/>
  <c r="G5" i="26"/>
  <c r="D2" i="26"/>
  <c r="E45" i="24"/>
  <c r="E44" i="24"/>
  <c r="E43" i="24"/>
  <c r="G35" i="24"/>
  <c r="F32" i="24"/>
  <c r="F31" i="24"/>
  <c r="F30" i="24"/>
  <c r="F29" i="24"/>
  <c r="F28" i="24"/>
  <c r="F27" i="24"/>
  <c r="F26" i="24"/>
  <c r="M25" i="24" a="1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K25" i="24" a="1"/>
  <c r="K25" i="24"/>
  <c r="K26" i="24"/>
  <c r="K27" i="24"/>
  <c r="K28" i="24"/>
  <c r="K29" i="24"/>
  <c r="K30" i="24"/>
  <c r="K31" i="24"/>
  <c r="K32" i="24"/>
  <c r="K33" i="24"/>
  <c r="G25" i="24" a="1"/>
  <c r="G25" i="24"/>
  <c r="G26" i="24"/>
  <c r="G27" i="24"/>
  <c r="G28" i="24"/>
  <c r="G29" i="24"/>
  <c r="G30" i="24"/>
  <c r="G31" i="24"/>
  <c r="G32" i="24"/>
  <c r="G33" i="24"/>
  <c r="F25" i="24"/>
  <c r="G23" i="24"/>
  <c r="G22" i="24"/>
  <c r="G18" i="24"/>
  <c r="D18" i="24"/>
  <c r="C18" i="24"/>
  <c r="G17" i="24"/>
  <c r="D17" i="24"/>
  <c r="C17" i="24"/>
  <c r="G16" i="24"/>
  <c r="G15" i="24"/>
  <c r="G14" i="24"/>
  <c r="G13" i="24"/>
  <c r="G12" i="24"/>
  <c r="G11" i="24"/>
  <c r="K10" i="24"/>
  <c r="G10" i="24"/>
  <c r="K9" i="24"/>
  <c r="G9" i="24"/>
  <c r="Q8" i="24"/>
  <c r="P8" i="24"/>
  <c r="K8" i="24"/>
  <c r="J8" i="24"/>
  <c r="I8" i="24"/>
  <c r="G8" i="24"/>
  <c r="Q7" i="24"/>
  <c r="P7" i="24"/>
  <c r="K7" i="24"/>
  <c r="J7" i="24"/>
  <c r="I7" i="24"/>
  <c r="G7" i="24"/>
  <c r="Q6" i="24"/>
  <c r="P6" i="24"/>
  <c r="K6" i="24"/>
  <c r="J6" i="24"/>
  <c r="I6" i="24"/>
  <c r="G6" i="24"/>
  <c r="Q5" i="24"/>
  <c r="P5" i="24"/>
  <c r="K5" i="24"/>
  <c r="J5" i="24"/>
  <c r="I5" i="24"/>
  <c r="G5" i="24"/>
  <c r="D2" i="24"/>
  <c r="I81" i="25"/>
  <c r="H81" i="25"/>
  <c r="F81" i="25"/>
  <c r="E81" i="25"/>
  <c r="I80" i="25"/>
  <c r="H80" i="25"/>
  <c r="F80" i="25"/>
  <c r="E80" i="25"/>
  <c r="I79" i="25"/>
  <c r="H79" i="25"/>
  <c r="F79" i="25"/>
  <c r="E79" i="25"/>
  <c r="I78" i="25"/>
  <c r="H78" i="25"/>
  <c r="F78" i="25"/>
  <c r="E78" i="25"/>
  <c r="I77" i="25"/>
  <c r="H77" i="25"/>
  <c r="F77" i="25"/>
  <c r="E77" i="25"/>
  <c r="I76" i="25"/>
  <c r="H76" i="25"/>
  <c r="F76" i="25"/>
  <c r="E76" i="25"/>
  <c r="I75" i="25"/>
  <c r="H75" i="25"/>
  <c r="F75" i="25"/>
  <c r="E75" i="25"/>
  <c r="I74" i="25"/>
  <c r="H74" i="25"/>
  <c r="F74" i="25"/>
  <c r="E74" i="25"/>
  <c r="I73" i="25"/>
  <c r="H73" i="25"/>
  <c r="F73" i="25"/>
  <c r="E73" i="25"/>
  <c r="I72" i="25"/>
  <c r="H72" i="25"/>
  <c r="F72" i="25"/>
  <c r="E72" i="25"/>
  <c r="I71" i="25"/>
  <c r="H71" i="25"/>
  <c r="F71" i="25"/>
  <c r="E71" i="25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I64" i="25"/>
  <c r="H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H52" i="25"/>
  <c r="F52" i="25"/>
  <c r="E52" i="25"/>
  <c r="C52" i="25"/>
  <c r="C51" i="25"/>
  <c r="C50" i="25"/>
  <c r="C49" i="25"/>
  <c r="C48" i="25"/>
  <c r="D47" i="25" a="1"/>
  <c r="D47" i="25"/>
  <c r="D48" i="25"/>
  <c r="D49" i="25"/>
  <c r="D50" i="25"/>
  <c r="D51" i="25"/>
  <c r="D52" i="25"/>
  <c r="D53" i="25"/>
  <c r="D54" i="25"/>
  <c r="D55" i="25"/>
  <c r="D56" i="25"/>
  <c r="D57" i="25"/>
  <c r="C47" i="25"/>
  <c r="I45" i="25"/>
  <c r="H45" i="25"/>
  <c r="G45" i="25"/>
  <c r="F45" i="25"/>
  <c r="E45" i="25"/>
  <c r="I44" i="25"/>
  <c r="H44" i="25"/>
  <c r="G44" i="25"/>
  <c r="F44" i="25"/>
  <c r="E44" i="25"/>
  <c r="I43" i="25"/>
  <c r="H43" i="25"/>
  <c r="G43" i="25"/>
  <c r="F43" i="25"/>
  <c r="E43" i="25"/>
  <c r="J41" i="25"/>
  <c r="G35" i="25" a="1"/>
  <c r="G35" i="25"/>
  <c r="F32" i="25"/>
  <c r="F31" i="25"/>
  <c r="F30" i="25"/>
  <c r="F29" i="25"/>
  <c r="F28" i="25"/>
  <c r="F27" i="25"/>
  <c r="F26" i="25"/>
  <c r="M25" i="25" a="1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K25" i="25" a="1"/>
  <c r="K25" i="25"/>
  <c r="K26" i="25"/>
  <c r="K27" i="25"/>
  <c r="K28" i="25"/>
  <c r="K29" i="25"/>
  <c r="K30" i="25"/>
  <c r="K31" i="25"/>
  <c r="K32" i="25"/>
  <c r="K33" i="25"/>
  <c r="G25" i="25" a="1"/>
  <c r="G25" i="25"/>
  <c r="G26" i="25"/>
  <c r="G27" i="25"/>
  <c r="G28" i="25"/>
  <c r="G29" i="25"/>
  <c r="G30" i="25"/>
  <c r="G31" i="25"/>
  <c r="G32" i="25"/>
  <c r="G33" i="25"/>
  <c r="F25" i="25"/>
  <c r="G23" i="25"/>
  <c r="G22" i="25"/>
  <c r="G18" i="25"/>
  <c r="D18" i="25"/>
  <c r="C18" i="25"/>
  <c r="G17" i="25"/>
  <c r="D17" i="25"/>
  <c r="C17" i="25"/>
  <c r="H16" i="25"/>
  <c r="G16" i="25"/>
  <c r="G15" i="25"/>
  <c r="G14" i="25"/>
  <c r="G13" i="25"/>
  <c r="G12" i="25"/>
  <c r="G11" i="25"/>
  <c r="K10" i="25"/>
  <c r="G10" i="25"/>
  <c r="K9" i="25"/>
  <c r="G9" i="25"/>
  <c r="Q8" i="25"/>
  <c r="P8" i="25"/>
  <c r="K8" i="25"/>
  <c r="J8" i="25"/>
  <c r="I8" i="25"/>
  <c r="G8" i="25"/>
  <c r="Q7" i="25"/>
  <c r="P7" i="25"/>
  <c r="K7" i="25"/>
  <c r="J7" i="25"/>
  <c r="I7" i="25"/>
  <c r="G7" i="25"/>
  <c r="Q6" i="25"/>
  <c r="P6" i="25"/>
  <c r="K6" i="25"/>
  <c r="J6" i="25"/>
  <c r="I6" i="25"/>
  <c r="G6" i="25"/>
  <c r="Q5" i="25"/>
  <c r="P5" i="25"/>
  <c r="K5" i="25"/>
  <c r="J5" i="25"/>
  <c r="I5" i="25"/>
  <c r="G5" i="25"/>
  <c r="D2" i="25"/>
</calcChain>
</file>

<file path=xl/sharedStrings.xml><?xml version="1.0" encoding="utf-8"?>
<sst xmlns="http://schemas.openxmlformats.org/spreadsheetml/2006/main" count="1743" uniqueCount="332">
  <si>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</si>
  <si>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</si>
  <si>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</si>
  <si>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</si>
  <si>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</si>
  <si>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</si>
  <si>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</si>
  <si>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</si>
  <si>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</si>
  <si>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</si>
  <si>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</si>
  <si>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</si>
  <si>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</si>
  <si>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</si>
  <si>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</si>
  <si>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</si>
  <si>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</si>
  <si>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</si>
  <si>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</si>
  <si>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</si>
  <si>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</si>
  <si>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</si>
  <si>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</si>
  <si>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</si>
  <si>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</si>
  <si>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</si>
  <si>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</si>
  <si>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</si>
  <si>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</si>
  <si>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</si>
  <si>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</si>
  <si>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</si>
  <si>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</si>
  <si>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</si>
  <si>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</si>
  <si>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</si>
  <si>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</si>
  <si>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</si>
  <si>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</si>
  <si>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</si>
  <si>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</si>
  <si>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</si>
  <si>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</si>
  <si>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</si>
  <si>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</si>
  <si>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</si>
  <si>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</si>
  <si>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</si>
  <si>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</si>
  <si>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</si>
  <si>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</si>
  <si>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</si>
  <si>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</si>
  <si>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</si>
  <si>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</si>
  <si>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</si>
  <si>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</si>
  <si>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</si>
  <si>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</si>
  <si>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</si>
  <si>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</si>
  <si>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</si>
  <si>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</si>
  <si>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</si>
  <si>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</si>
  <si>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</si>
  <si>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</si>
  <si>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</si>
  <si>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</si>
  <si>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</si>
  <si>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</si>
  <si>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</si>
  <si>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</si>
  <si>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</si>
  <si>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</si>
  <si>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</si>
  <si>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</si>
  <si>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</si>
  <si>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</si>
  <si>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</si>
  <si>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</si>
  <si>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</si>
  <si>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</si>
  <si>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</si>
  <si>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</si>
  <si>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</si>
  <si>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</si>
  <si>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</si>
  <si>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</si>
  <si>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</si>
  <si>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</si>
  <si>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</si>
  <si>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</si>
  <si>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</si>
  <si>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</si>
  <si>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</si>
  <si>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</si>
  <si>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</si>
  <si>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</si>
  <si>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</si>
  <si>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</si>
  <si>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</si>
  <si>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</si>
  <si>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</si>
  <si>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</si>
  <si>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</si>
  <si>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</si>
  <si>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</si>
  <si>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</si>
  <si>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</si>
  <si>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</si>
  <si>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</si>
  <si>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</si>
  <si>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</si>
  <si>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</si>
  <si>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</si>
  <si>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</si>
  <si>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</si>
  <si>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</si>
  <si>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</si>
  <si>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</si>
  <si>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</si>
  <si>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</si>
  <si>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</si>
  <si>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</si>
  <si>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</si>
  <si>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</si>
  <si>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</si>
  <si>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</si>
  <si>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</si>
  <si>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</si>
  <si>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</si>
  <si>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</si>
  <si>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</si>
  <si>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</si>
  <si>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</si>
  <si>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</si>
  <si>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</si>
  <si>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</si>
  <si>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</si>
  <si>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</si>
  <si>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</si>
  <si>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</si>
  <si>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</si>
  <si>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</si>
  <si>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</si>
  <si>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</si>
  <si>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</si>
  <si>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</si>
  <si>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</si>
  <si>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</si>
  <si>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</si>
  <si>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</si>
  <si>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</si>
  <si>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</si>
  <si>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</si>
  <si>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</si>
  <si>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</si>
  <si>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</si>
  <si>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</si>
  <si>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</si>
  <si>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</si>
  <si>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</si>
  <si>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</si>
  <si>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</si>
  <si>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</si>
  <si>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</si>
  <si>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</si>
  <si>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</si>
  <si>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</si>
  <si>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</si>
  <si>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</si>
  <si>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</si>
  <si>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</si>
  <si>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</si>
  <si>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</si>
  <si>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</si>
  <si>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</si>
  <si>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</si>
  <si>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</si>
  <si>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</si>
  <si>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</si>
  <si>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</si>
  <si>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</si>
  <si>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</si>
  <si>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</si>
  <si>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</si>
  <si>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</si>
  <si>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</si>
  <si>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</si>
  <si>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</si>
  <si>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</si>
  <si>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</si>
  <si>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</si>
  <si>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</si>
  <si>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</si>
  <si>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</si>
  <si>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</si>
  <si>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</si>
  <si>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</si>
  <si>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</si>
  <si>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</si>
  <si>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</si>
  <si>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</si>
  <si>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</si>
  <si>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</si>
  <si>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</si>
  <si>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</si>
  <si>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</si>
  <si>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</si>
  <si>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</si>
  <si>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</si>
  <si>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</si>
  <si>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</si>
  <si>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</si>
  <si>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</si>
  <si>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skew, beta=0.5, 10T</t>
  </si>
  <si>
    <t>multi asset 100000, corr 52%</t>
  </si>
  <si>
    <t>multi asset 100000, corr 50%</t>
  </si>
  <si>
    <t>multi asset 100000, corr 51%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</si>
  <si>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</si>
  <si>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</si>
  <si>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</si>
  <si>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</si>
  <si>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</si>
  <si>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</si>
  <si>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</si>
  <si>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</si>
  <si>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</si>
  <si>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</si>
  <si>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</si>
  <si>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</si>
  <si>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</si>
  <si>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</si>
  <si>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</si>
  <si>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</si>
  <si>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</si>
  <si>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</si>
  <si>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</si>
  <si>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</si>
  <si>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</si>
  <si>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</si>
  <si>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</si>
  <si>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Cov,Corr OK mit 10T,40T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</si>
  <si>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</si>
  <si>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</si>
  <si>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</si>
  <si>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</si>
  <si>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</si>
  <si>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</si>
  <si>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</si>
  <si>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</si>
  <si>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</si>
  <si>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</si>
  <si>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54 Multi Asset</t>
  </si>
  <si>
    <t>Strike=1.1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</si>
  <si>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</si>
  <si>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</si>
  <si>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</si>
  <si>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</si>
  <si>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</si>
  <si>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</si>
  <si>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</si>
  <si>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</si>
  <si>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</si>
  <si>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</si>
  <si>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</si>
  <si>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</si>
  <si>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</si>
  <si>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</si>
  <si>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</si>
  <si>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</si>
  <si>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</si>
  <si>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</si>
  <si>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</si>
  <si>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</si>
  <si>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</si>
  <si>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</si>
  <si>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</si>
  <si>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</si>
  <si>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</si>
  <si>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</si>
  <si>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</si>
  <si>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</si>
  <si>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</si>
  <si>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</si>
  <si>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</si>
  <si>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</si>
  <si>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</si>
  <si>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</si>
  <si>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</si>
  <si>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</si>
  <si>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</si>
  <si>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</si>
  <si>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</si>
  <si>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</si>
  <si>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</si>
  <si>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</si>
  <si>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</si>
  <si>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</si>
  <si>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</si>
  <si>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</si>
  <si>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</si>
  <si>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</si>
  <si>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</si>
  <si>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</si>
  <si>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</si>
  <si>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</si>
  <si>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</si>
  <si>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</si>
  <si>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</si>
  <si>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</si>
  <si>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</si>
  <si>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</si>
  <si>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</si>
  <si>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</si>
  <si>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</si>
  <si>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=qlCalibrateFXCTSWithParticleMethod(D35;D36;D37;D38;D39;D40;D41;D42;D43;D44;D45;D46;D47;C11:F14)</t>
  </si>
  <si>
    <t>=qlRealMCSimulationSimulate(D38)</t>
  </si>
  <si>
    <t>=qlRealMCSimulationSimulate(D69)</t>
  </si>
  <si>
    <t>=qlRealMCSimulationSimulate(D66)</t>
  </si>
  <si>
    <t>=qlCalibrateFXCTSWithParticleMethod(D32;D33;D34;D35;D36;D37;D38;D39;D40;D41;D42;D43;D44)</t>
  </si>
  <si>
    <t>=qlHestonSLVMCModelLeverageFunction(;C88;;C86:C87)</t>
  </si>
  <si>
    <t>2d</t>
  </si>
  <si>
    <t>local in Corr 100T kal, 100T Val,2d</t>
  </si>
  <si>
    <t/>
  </si>
  <si>
    <t>local in Corr 40T kal, 10T Val, 2d</t>
  </si>
  <si>
    <t>local corr 100T cal, 40T val, covLocal</t>
  </si>
  <si>
    <t>local corr 100T cal, 10T val, covLocal, 2d</t>
  </si>
  <si>
    <t>qlRealMCScriptNPV - Parameter 'Trigger' has error value</t>
  </si>
  <si>
    <t>local in Vola 100T kal, 40T val, 2d,</t>
  </si>
  <si>
    <t xml:space="preserve"> local in Vola 100T kal, 40T val,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</si>
</sst>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9" fillId="3" borderId="0" applyNumberFormat="0" applyBorder="0" applyAlignment="0" applyProtection="0"/>
  </cellStyleXfs>
  <cellXfs count="395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0" fontId="0" fillId="0" borderId="0" xfId="1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7" fillId="0" borderId="14" xfId="0" applyFont="1" applyFill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6" fontId="0" fillId="0" borderId="60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5" fontId="5" fillId="0" borderId="13" xfId="1" applyNumberFormat="1" applyFont="1" applyBorder="1" applyAlignment="1">
      <alignment vertical="top"/>
    </xf>
    <xf numFmtId="195" fontId="5" fillId="0" borderId="14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10" fontId="7" fillId="0" borderId="60" xfId="1" applyNumberFormat="1" applyFont="1" applyBorder="1" applyAlignment="1">
      <alignment vertical="top"/>
    </xf>
    <xf numFmtId="0" fontId="149" fillId="3" borderId="60" xfId="817" applyBorder="1" applyAlignment="1">
      <alignment vertical="top"/>
    </xf>
    <xf numFmtId="10" fontId="149" fillId="3" borderId="60" xfId="817" applyNumberFormat="1" applyBorder="1" applyAlignment="1">
      <alignment vertical="top"/>
    </xf>
    <xf numFmtId="43" fontId="149" fillId="3" borderId="60" xfId="817" applyNumberFormat="1" applyBorder="1" applyAlignment="1">
      <alignment vertical="top"/>
    </xf>
    <xf numFmtId="191" fontId="149" fillId="3" borderId="60" xfId="817" applyNumberFormat="1" applyBorder="1" applyAlignment="1">
      <alignment vertical="top"/>
    </xf>
    <xf numFmtId="0" fontId="163" fillId="0" borderId="60" xfId="0" applyFont="1" applyBorder="1" applyAlignment="1"/>
    <xf numFmtId="0" fontId="164" fillId="0" borderId="60" xfId="0" applyFont="1" applyBorder="1" applyAlignment="1">
      <alignment horizontal="right"/>
    </xf>
    <xf numFmtId="0" fontId="163" fillId="0" borderId="40" xfId="0" applyFont="1" applyBorder="1" applyAlignment="1"/>
    <xf numFmtId="0" fontId="165" fillId="0" borderId="40" xfId="0" applyFont="1" applyBorder="1" applyAlignment="1"/>
    <xf numFmtId="0" fontId="163" fillId="0" borderId="14" xfId="0" applyFont="1" applyBorder="1" applyAlignment="1"/>
    <xf numFmtId="0" fontId="166" fillId="0" borderId="14" xfId="0" applyFont="1" applyBorder="1" applyAlignment="1"/>
    <xf numFmtId="0" fontId="163" fillId="0" borderId="15" xfId="0" applyFont="1" applyBorder="1" applyAlignment="1"/>
    <xf numFmtId="0" fontId="166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5" fillId="0" borderId="40" xfId="0" applyNumberFormat="1" applyFont="1" applyBorder="1" applyAlignment="1"/>
    <xf numFmtId="0" fontId="166" fillId="0" borderId="40" xfId="0" applyFont="1" applyBorder="1" applyAlignment="1"/>
    <xf numFmtId="14" fontId="165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3" fillId="91" borderId="60" xfId="0" applyFont="1" applyFill="1" applyBorder="1" applyAlignment="1"/>
    <xf numFmtId="0" fontId="164" fillId="91" borderId="60" xfId="0" applyFont="1" applyFill="1" applyBorder="1" applyAlignment="1">
      <alignment horizontal="right"/>
    </xf>
    <xf numFmtId="0" fontId="163" fillId="91" borderId="40" xfId="0" applyFont="1" applyFill="1" applyBorder="1" applyAlignment="1"/>
    <xf numFmtId="0" fontId="166" fillId="91" borderId="40" xfId="0" applyFont="1" applyFill="1" applyBorder="1" applyAlignment="1">
      <alignment horizontal="right"/>
    </xf>
    <xf numFmtId="0" fontId="166" fillId="91" borderId="60" xfId="0" applyFont="1" applyFill="1" applyBorder="1" applyAlignment="1">
      <alignment horizontal="right"/>
    </xf>
    <xf numFmtId="0" fontId="163" fillId="91" borderId="14" xfId="0" applyFont="1" applyFill="1" applyBorder="1" applyAlignment="1"/>
    <xf numFmtId="0" fontId="166" fillId="91" borderId="14" xfId="0" applyFont="1" applyFill="1" applyBorder="1" applyAlignment="1">
      <alignment horizontal="right"/>
    </xf>
    <xf numFmtId="0" fontId="163" fillId="91" borderId="15" xfId="0" applyFont="1" applyFill="1" applyBorder="1" applyAlignment="1"/>
    <xf numFmtId="0" fontId="166" fillId="91" borderId="15" xfId="0" applyFont="1" applyFill="1" applyBorder="1" applyAlignment="1">
      <alignment horizontal="right"/>
    </xf>
    <xf numFmtId="0" fontId="164" fillId="91" borderId="40" xfId="0" applyFont="1" applyFill="1" applyBorder="1" applyAlignment="1">
      <alignment horizontal="right"/>
    </xf>
    <xf numFmtId="0" fontId="163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63" fillId="91" borderId="7" xfId="0" applyFont="1" applyFill="1" applyBorder="1" applyAlignment="1"/>
    <xf numFmtId="0" fontId="166" fillId="91" borderId="32" xfId="0" applyFont="1" applyFill="1" applyBorder="1" applyAlignment="1">
      <alignment horizontal="right"/>
    </xf>
    <xf numFmtId="0" fontId="163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4" fillId="91" borderId="40" xfId="0" quotePrefix="1" applyFont="1" applyFill="1" applyBorder="1" applyAlignment="1">
      <alignment horizontal="right"/>
    </xf>
    <xf numFmtId="43" fontId="166" fillId="91" borderId="40" xfId="816" applyFont="1" applyFill="1" applyBorder="1" applyAlignment="1">
      <alignment horizontal="right"/>
    </xf>
    <xf numFmtId="43" fontId="166" fillId="2" borderId="40" xfId="816" applyFont="1" applyFill="1" applyBorder="1" applyAlignment="1">
      <alignment horizontal="right"/>
    </xf>
    <xf numFmtId="43" fontId="166" fillId="91" borderId="14" xfId="816" applyFont="1" applyFill="1" applyBorder="1" applyAlignment="1">
      <alignment horizontal="right"/>
    </xf>
    <xf numFmtId="43" fontId="166" fillId="2" borderId="14" xfId="816" applyFont="1" applyFill="1" applyBorder="1" applyAlignment="1">
      <alignment horizontal="right"/>
    </xf>
    <xf numFmtId="43" fontId="166" fillId="91" borderId="15" xfId="816" applyFont="1" applyFill="1" applyBorder="1" applyAlignment="1">
      <alignment horizontal="right"/>
    </xf>
    <xf numFmtId="43" fontId="166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6" fillId="91" borderId="32" xfId="0" applyNumberFormat="1" applyFont="1" applyFill="1" applyBorder="1" applyAlignment="1">
      <alignment horizontal="right"/>
    </xf>
    <xf numFmtId="43" fontId="166" fillId="91" borderId="32" xfId="816" applyFont="1" applyFill="1" applyBorder="1" applyAlignment="1">
      <alignment horizontal="right"/>
    </xf>
    <xf numFmtId="43" fontId="166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7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7" fillId="91" borderId="11" xfId="0" applyFont="1" applyFill="1" applyBorder="1" applyAlignment="1">
      <alignment horizontal="right"/>
    </xf>
    <xf numFmtId="0" fontId="164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94" fontId="166" fillId="2" borderId="40" xfId="816" applyNumberFormat="1" applyFont="1" applyFill="1" applyBorder="1" applyAlignment="1">
      <alignment horizontal="right"/>
    </xf>
    <xf numFmtId="194" fontId="166" fillId="2" borderId="14" xfId="816" applyNumberFormat="1" applyFont="1" applyFill="1" applyBorder="1" applyAlignment="1">
      <alignment horizontal="right"/>
    </xf>
    <xf numFmtId="194" fontId="166" fillId="2" borderId="15" xfId="816" applyNumberFormat="1" applyFont="1" applyFill="1" applyBorder="1" applyAlignment="1">
      <alignment horizontal="right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7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9552"/>
        <c:axId val="40601088"/>
      </c:scatterChart>
      <c:valAx>
        <c:axId val="40599552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40601088"/>
        <c:crosses val="autoZero"/>
        <c:crossBetween val="midCat"/>
      </c:valAx>
      <c:valAx>
        <c:axId val="406010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0599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0176"/>
        <c:axId val="41268352"/>
      </c:scatterChart>
      <c:valAx>
        <c:axId val="41250176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41268352"/>
        <c:crosses val="autoZero"/>
        <c:crossBetween val="midCat"/>
      </c:valAx>
      <c:valAx>
        <c:axId val="41268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1250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8912"/>
        <c:axId val="39640448"/>
      </c:scatterChart>
      <c:valAx>
        <c:axId val="3963891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39640448"/>
        <c:crosses val="autoZero"/>
        <c:crossBetween val="midCat"/>
      </c:valAx>
      <c:valAx>
        <c:axId val="39640448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38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Vanillas!$P$65:$Z$65</c:f>
              <c:numCache>
                <c:formatCode>#,#00%</c:formatCode>
                <c:ptCount val="11"/>
                <c:pt idx="0">
                  <c:v>0.11825487506039166</c:v>
                </c:pt>
                <c:pt idx="1">
                  <c:v>0.1054193920581542</c:v>
                </c:pt>
                <c:pt idx="2">
                  <c:v>9.7764674092075857E-2</c:v>
                </c:pt>
                <c:pt idx="3">
                  <c:v>9.0011987035503685E-2</c:v>
                </c:pt>
                <c:pt idx="4">
                  <c:v>8.550511171635955E-2</c:v>
                </c:pt>
                <c:pt idx="5">
                  <c:v>8.2014233662106251E-2</c:v>
                </c:pt>
                <c:pt idx="6">
                  <c:v>8.0209384813719073E-2</c:v>
                </c:pt>
                <c:pt idx="7">
                  <c:v>8.0588943126916474E-2</c:v>
                </c:pt>
                <c:pt idx="8">
                  <c:v>8.2758520799611976E-2</c:v>
                </c:pt>
                <c:pt idx="9">
                  <c:v>8.5393397662183609E-2</c:v>
                </c:pt>
                <c:pt idx="10">
                  <c:v>9.0802698351868702E-2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Vanillas!$P$57:$Z$57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Vanillas!$P$49:$Z$49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30880"/>
        <c:axId val="41532416"/>
      </c:lineChart>
      <c:catAx>
        <c:axId val="4153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41532416"/>
        <c:crosses val="autoZero"/>
        <c:auto val="1"/>
        <c:lblAlgn val="ctr"/>
        <c:lblOffset val="100"/>
        <c:noMultiLvlLbl val="0"/>
      </c:catAx>
      <c:valAx>
        <c:axId val="4153241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15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81984"/>
        <c:axId val="41883520"/>
      </c:lineChart>
      <c:catAx>
        <c:axId val="4188198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1883520"/>
        <c:crosses val="autoZero"/>
        <c:auto val="1"/>
        <c:lblAlgn val="ctr"/>
        <c:lblOffset val="100"/>
        <c:noMultiLvlLbl val="0"/>
      </c:catAx>
      <c:valAx>
        <c:axId val="418835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881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09632"/>
        <c:axId val="41927808"/>
      </c:lineChart>
      <c:catAx>
        <c:axId val="4190963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1927808"/>
        <c:crosses val="autoZero"/>
        <c:auto val="1"/>
        <c:lblAlgn val="ctr"/>
        <c:lblOffset val="100"/>
        <c:noMultiLvlLbl val="0"/>
      </c:catAx>
      <c:valAx>
        <c:axId val="4192780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909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5888"/>
        <c:axId val="42819968"/>
      </c:lineChart>
      <c:catAx>
        <c:axId val="4280588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819968"/>
        <c:crosses val="autoZero"/>
        <c:auto val="1"/>
        <c:lblAlgn val="ctr"/>
        <c:lblOffset val="100"/>
        <c:noMultiLvlLbl val="0"/>
      </c:catAx>
      <c:valAx>
        <c:axId val="4281996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05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58368"/>
        <c:axId val="42859904"/>
      </c:lineChart>
      <c:catAx>
        <c:axId val="4285836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859904"/>
        <c:crosses val="autoZero"/>
        <c:auto val="1"/>
        <c:lblAlgn val="ctr"/>
        <c:lblOffset val="100"/>
        <c:noMultiLvlLbl val="0"/>
      </c:catAx>
      <c:valAx>
        <c:axId val="428599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5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VanillasCross3M!$N$62:$X$62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VanillasCross3M!$N$46:$X$46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8128"/>
        <c:axId val="42129664"/>
      </c:lineChart>
      <c:catAx>
        <c:axId val="4212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29664"/>
        <c:crosses val="autoZero"/>
        <c:auto val="1"/>
        <c:lblAlgn val="ctr"/>
        <c:lblOffset val="100"/>
        <c:noMultiLvlLbl val="0"/>
      </c:catAx>
      <c:valAx>
        <c:axId val="42129664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4212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VanillasCross3M!$BE$95:$BO$95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VanillasCross3M!$BS$75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VanillasCross3M!$BS$91:$CC$91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VanillasCross3M!$BE$91:$BO$91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37952"/>
        <c:axId val="42656128"/>
      </c:lineChart>
      <c:catAx>
        <c:axId val="4263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56128"/>
        <c:crosses val="autoZero"/>
        <c:auto val="1"/>
        <c:lblAlgn val="ctr"/>
        <c:lblOffset val="100"/>
        <c:noMultiLvlLbl val="0"/>
      </c:catAx>
      <c:valAx>
        <c:axId val="4265612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37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4816"/>
        <c:axId val="42680704"/>
      </c:lineChart>
      <c:catAx>
        <c:axId val="4267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80704"/>
        <c:crosses val="autoZero"/>
        <c:auto val="1"/>
        <c:lblAlgn val="ctr"/>
        <c:lblOffset val="100"/>
        <c:noMultiLvlLbl val="0"/>
      </c:catAx>
      <c:valAx>
        <c:axId val="426807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7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VanillasCross3M!$AC$62:$AM$62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VanillasCross3M!$CF$58:$CP$58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VanillasCross3M!$AC$58:$AM$58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23456"/>
        <c:axId val="43124992"/>
      </c:lineChart>
      <c:catAx>
        <c:axId val="4312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24992"/>
        <c:crosses val="autoZero"/>
        <c:auto val="1"/>
        <c:lblAlgn val="ctr"/>
        <c:lblOffset val="100"/>
        <c:noMultiLvlLbl val="0"/>
      </c:catAx>
      <c:valAx>
        <c:axId val="43124992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12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VanillasCross3M!$BE$129:$BO$129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VanillasCross3M!$BS$109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VanillasCross3M!$BS$126:$CC$126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VanillasCross3M!$BE$108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VanillasCross3M!$BE$125:$BO$125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82336"/>
        <c:axId val="43253760"/>
      </c:lineChart>
      <c:catAx>
        <c:axId val="4318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53760"/>
        <c:crosses val="autoZero"/>
        <c:auto val="1"/>
        <c:lblAlgn val="ctr"/>
        <c:lblOffset val="100"/>
        <c:noMultiLvlLbl val="0"/>
      </c:catAx>
      <c:valAx>
        <c:axId val="4325376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18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VanillasCross3M!$BS$143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VanillasCross3M!$BS$159:$CC$159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VanillasCross3M!$BE$108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VanillasCross3M!$BE$159:$BO$159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94080"/>
        <c:axId val="43304064"/>
      </c:lineChart>
      <c:catAx>
        <c:axId val="4329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04064"/>
        <c:crosses val="autoZero"/>
        <c:auto val="1"/>
        <c:lblAlgn val="ctr"/>
        <c:lblOffset val="100"/>
        <c:noMultiLvlLbl val="0"/>
      </c:catAx>
      <c:valAx>
        <c:axId val="4330406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94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VanillasCross3M!$N$54:$X$54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VanillasCross3M!$AS$54:$BC$54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VanillasCross3M!$BE$54:$BO$54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VanillasCross3M!$BT$54:$CD$54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VanillasCross3M!$N$46:$X$46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21376"/>
        <c:axId val="43627264"/>
      </c:lineChart>
      <c:catAx>
        <c:axId val="4362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27264"/>
        <c:crosses val="autoZero"/>
        <c:auto val="1"/>
        <c:lblAlgn val="ctr"/>
        <c:lblOffset val="100"/>
        <c:noMultiLvlLbl val="0"/>
      </c:catAx>
      <c:valAx>
        <c:axId val="4362726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21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95328"/>
        <c:axId val="43397120"/>
      </c:lineChart>
      <c:catAx>
        <c:axId val="4339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97120"/>
        <c:crosses val="autoZero"/>
        <c:auto val="1"/>
        <c:lblAlgn val="ctr"/>
        <c:lblOffset val="100"/>
        <c:noMultiLvlLbl val="0"/>
      </c:catAx>
      <c:valAx>
        <c:axId val="4339712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9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VanillasCross3M!$BE$121:$BO$121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VanillasCross3M!$BS$122:$CC$122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VanillasCross3M!$BE$129:$BO$129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24768"/>
        <c:axId val="43434752"/>
      </c:lineChart>
      <c:catAx>
        <c:axId val="4342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3434752"/>
        <c:crosses val="autoZero"/>
        <c:auto val="1"/>
        <c:lblAlgn val="ctr"/>
        <c:lblOffset val="100"/>
        <c:noMultiLvlLbl val="0"/>
      </c:catAx>
      <c:valAx>
        <c:axId val="4343475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24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VanillasCross3M!$BS$122:$CC$122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67904"/>
        <c:axId val="43469440"/>
      </c:lineChart>
      <c:catAx>
        <c:axId val="43467904"/>
        <c:scaling>
          <c:orientation val="minMax"/>
        </c:scaling>
        <c:delete val="0"/>
        <c:axPos val="b"/>
        <c:majorTickMark val="out"/>
        <c:minorTickMark val="none"/>
        <c:tickLblPos val="nextTo"/>
        <c:crossAx val="43469440"/>
        <c:crosses val="autoZero"/>
        <c:auto val="1"/>
        <c:lblAlgn val="ctr"/>
        <c:lblOffset val="100"/>
        <c:noMultiLvlLbl val="0"/>
      </c:catAx>
      <c:valAx>
        <c:axId val="4346944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6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VanillasCross1Y!$P$65:$Z$65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VanillasCross1Y!$CT$58:$DD$58</c:f>
              <c:numCache>
                <c:formatCode>General</c:formatCode>
                <c:ptCount val="11"/>
                <c:pt idx="0">
                  <c:v>8.7226026088360026E-2</c:v>
                </c:pt>
                <c:pt idx="1">
                  <c:v>8.300386521254513E-2</c:v>
                </c:pt>
                <c:pt idx="2">
                  <c:v>8.1014370312486567E-2</c:v>
                </c:pt>
                <c:pt idx="3">
                  <c:v>7.9625088741145045E-2</c:v>
                </c:pt>
                <c:pt idx="4">
                  <c:v>7.9787944774607794E-2</c:v>
                </c:pt>
                <c:pt idx="5">
                  <c:v>8.1251111930958714E-2</c:v>
                </c:pt>
                <c:pt idx="6">
                  <c:v>8.5323731682100362E-2</c:v>
                </c:pt>
                <c:pt idx="7">
                  <c:v>8.9704564467491171E-2</c:v>
                </c:pt>
                <c:pt idx="8">
                  <c:v>9.65619547330476E-2</c:v>
                </c:pt>
                <c:pt idx="9">
                  <c:v>0.10294148381311907</c:v>
                </c:pt>
                <c:pt idx="10">
                  <c:v>0.11290257144527943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VanillasCross1Y!$CH$57:$CR$57</c:f>
              <c:numCache>
                <c:formatCode>General</c:formatCode>
                <c:ptCount val="11"/>
                <c:pt idx="0">
                  <c:v>8.7689311377401324E-2</c:v>
                </c:pt>
                <c:pt idx="1">
                  <c:v>8.3461130603522837E-2</c:v>
                </c:pt>
                <c:pt idx="2">
                  <c:v>8.1596541003408685E-2</c:v>
                </c:pt>
                <c:pt idx="3">
                  <c:v>8.0386888819066055E-2</c:v>
                </c:pt>
                <c:pt idx="4">
                  <c:v>8.0596760226868236E-2</c:v>
                </c:pt>
                <c:pt idx="5">
                  <c:v>8.2090050591321934E-2</c:v>
                </c:pt>
                <c:pt idx="6">
                  <c:v>8.5967250511153975E-2</c:v>
                </c:pt>
                <c:pt idx="7">
                  <c:v>9.0064518985234931E-2</c:v>
                </c:pt>
                <c:pt idx="8">
                  <c:v>9.6714787501963551E-2</c:v>
                </c:pt>
                <c:pt idx="9">
                  <c:v>0.10282157713974618</c:v>
                </c:pt>
                <c:pt idx="10">
                  <c:v>0.11230450193684753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VanillasCross1Y!$P$58:$Z$58</c:f>
              <c:numCache>
                <c:formatCode>#,#00%</c:formatCode>
                <c:ptCount val="11"/>
                <c:pt idx="0">
                  <c:v>8.7628996435319684E-2</c:v>
                </c:pt>
                <c:pt idx="1">
                  <c:v>8.3624944525460945E-2</c:v>
                </c:pt>
                <c:pt idx="2">
                  <c:v>8.1677286791696252E-2</c:v>
                </c:pt>
                <c:pt idx="3">
                  <c:v>8.0601087688076001E-2</c:v>
                </c:pt>
                <c:pt idx="4">
                  <c:v>8.0814966155031823E-2</c:v>
                </c:pt>
                <c:pt idx="5">
                  <c:v>8.2548527949166381E-2</c:v>
                </c:pt>
                <c:pt idx="6">
                  <c:v>8.6190997044753762E-2</c:v>
                </c:pt>
                <c:pt idx="7">
                  <c:v>8.9911942833327138E-2</c:v>
                </c:pt>
                <c:pt idx="8">
                  <c:v>9.6162501454333152E-2</c:v>
                </c:pt>
                <c:pt idx="9">
                  <c:v>0.10217362015762846</c:v>
                </c:pt>
                <c:pt idx="10">
                  <c:v>0.11155819632610246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60320"/>
        <c:axId val="43570304"/>
      </c:lineChart>
      <c:catAx>
        <c:axId val="4356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70304"/>
        <c:crosses val="autoZero"/>
        <c:auto val="1"/>
        <c:lblAlgn val="ctr"/>
        <c:lblOffset val="100"/>
        <c:noMultiLvlLbl val="0"/>
      </c:catAx>
      <c:valAx>
        <c:axId val="43570304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3560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VanillasCross1Y!$CH$65:$CR$65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VanillasCross1Y!$CH$43</c:f>
              <c:strCache>
                <c:ptCount val="1"/>
                <c:pt idx="0">
                  <c:v>local corr 100T cal, 40T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VanillasCross1Y!$CH$58:$CR$58</c:f>
              <c:numCache>
                <c:formatCode>General</c:formatCode>
                <c:ptCount val="11"/>
                <c:pt idx="0">
                  <c:v>8.7689311377401324E-2</c:v>
                </c:pt>
                <c:pt idx="1">
                  <c:v>8.3461130603522837E-2</c:v>
                </c:pt>
                <c:pt idx="2">
                  <c:v>8.1596541003408685E-2</c:v>
                </c:pt>
                <c:pt idx="3">
                  <c:v>8.0386888819066055E-2</c:v>
                </c:pt>
                <c:pt idx="4">
                  <c:v>8.0596760226868236E-2</c:v>
                </c:pt>
                <c:pt idx="5">
                  <c:v>8.2090050591321934E-2</c:v>
                </c:pt>
                <c:pt idx="6">
                  <c:v>8.5971157708473453E-2</c:v>
                </c:pt>
                <c:pt idx="7">
                  <c:v>9.0069700439628697E-2</c:v>
                </c:pt>
                <c:pt idx="8">
                  <c:v>9.6722994036430088E-2</c:v>
                </c:pt>
                <c:pt idx="9">
                  <c:v>0.10283381213492716</c:v>
                </c:pt>
                <c:pt idx="10">
                  <c:v>0.11232735582220178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VanillasCross1Y!$CT$43</c:f>
              <c:strCache>
                <c:ptCount val="1"/>
                <c:pt idx="0">
                  <c:v>local corr 100T cal, 10T val, covLocal,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VanillasCross1Y!$CT$58:$DD$58</c:f>
              <c:numCache>
                <c:formatCode>General</c:formatCode>
                <c:ptCount val="11"/>
                <c:pt idx="0">
                  <c:v>8.7226026088360026E-2</c:v>
                </c:pt>
                <c:pt idx="1">
                  <c:v>8.300386521254513E-2</c:v>
                </c:pt>
                <c:pt idx="2">
                  <c:v>8.1014370312486567E-2</c:v>
                </c:pt>
                <c:pt idx="3">
                  <c:v>7.9625088741145045E-2</c:v>
                </c:pt>
                <c:pt idx="4">
                  <c:v>7.9787944774607794E-2</c:v>
                </c:pt>
                <c:pt idx="5">
                  <c:v>8.1251111930958714E-2</c:v>
                </c:pt>
                <c:pt idx="6">
                  <c:v>8.5323731682100362E-2</c:v>
                </c:pt>
                <c:pt idx="7">
                  <c:v>8.9704564467491171E-2</c:v>
                </c:pt>
                <c:pt idx="8">
                  <c:v>9.65619547330476E-2</c:v>
                </c:pt>
                <c:pt idx="9">
                  <c:v>0.10294148381311907</c:v>
                </c:pt>
                <c:pt idx="10">
                  <c:v>0.11290257144527943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85888"/>
        <c:axId val="42887424"/>
      </c:lineChart>
      <c:catAx>
        <c:axId val="4288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887424"/>
        <c:crosses val="autoZero"/>
        <c:auto val="1"/>
        <c:lblAlgn val="ctr"/>
        <c:lblOffset val="100"/>
        <c:noMultiLvlLbl val="0"/>
      </c:catAx>
      <c:valAx>
        <c:axId val="4288742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8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VanillasCross1Y!$BS$106:$CC$106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VanillasCross1Y!$BS$84</c:f>
              <c:strCache>
                <c:ptCount val="1"/>
                <c:pt idx="0">
                  <c:v>local in Corr 100T kal, 100T Val,2d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VanillasCross1Y!$BS$99:$CC$99</c:f>
              <c:numCache>
                <c:formatCode>General</c:formatCode>
                <c:ptCount val="11"/>
                <c:pt idx="0">
                  <c:v>8.7350685391809124E-2</c:v>
                </c:pt>
                <c:pt idx="1">
                  <c:v>8.3353955871807967E-2</c:v>
                </c:pt>
                <c:pt idx="2">
                  <c:v>8.1618003172845038E-2</c:v>
                </c:pt>
                <c:pt idx="3">
                  <c:v>8.0406802420276369E-2</c:v>
                </c:pt>
                <c:pt idx="4">
                  <c:v>8.0585081343661269E-2</c:v>
                </c:pt>
                <c:pt idx="5">
                  <c:v>8.2179824055419542E-2</c:v>
                </c:pt>
                <c:pt idx="6">
                  <c:v>8.606167257095497E-2</c:v>
                </c:pt>
                <c:pt idx="7">
                  <c:v>9.013534159151268E-2</c:v>
                </c:pt>
                <c:pt idx="8">
                  <c:v>9.6447880480081294E-2</c:v>
                </c:pt>
                <c:pt idx="9">
                  <c:v>0.10248319748309821</c:v>
                </c:pt>
                <c:pt idx="10">
                  <c:v>0.11195881284469143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VanillasCross1Y!$CH$84</c:f>
              <c:strCache>
                <c:ptCount val="1"/>
                <c:pt idx="0">
                  <c:v>local in Corr 40T kal, 10T Val,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VanillasCross1Y!$CH$115:$CR$115</c:f>
              <c:numCache>
                <c:formatCode>General</c:formatCode>
                <c:ptCount val="11"/>
                <c:pt idx="0">
                  <c:v>8.7246900237597291E-2</c:v>
                </c:pt>
                <c:pt idx="1">
                  <c:v>8.3105905957731721E-2</c:v>
                </c:pt>
                <c:pt idx="2">
                  <c:v>8.1252290766516119E-2</c:v>
                </c:pt>
                <c:pt idx="3">
                  <c:v>7.9828120318486157E-2</c:v>
                </c:pt>
                <c:pt idx="4">
                  <c:v>8.0031129117344862E-2</c:v>
                </c:pt>
                <c:pt idx="5">
                  <c:v>8.1618600913422379E-2</c:v>
                </c:pt>
                <c:pt idx="6">
                  <c:v>8.5790412076339667E-2</c:v>
                </c:pt>
                <c:pt idx="7">
                  <c:v>8.9827924232149553E-2</c:v>
                </c:pt>
                <c:pt idx="8">
                  <c:v>9.6234540646870287E-2</c:v>
                </c:pt>
                <c:pt idx="9">
                  <c:v>0.10230018241115647</c:v>
                </c:pt>
                <c:pt idx="10">
                  <c:v>0.11164845489377406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3632"/>
        <c:axId val="43507712"/>
      </c:lineChart>
      <c:catAx>
        <c:axId val="4349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07712"/>
        <c:crosses val="autoZero"/>
        <c:auto val="1"/>
        <c:lblAlgn val="ctr"/>
        <c:lblOffset val="100"/>
        <c:noMultiLvlLbl val="0"/>
      </c:catAx>
      <c:valAx>
        <c:axId val="43507712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493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VanillasCross1Y!$CH$116</c:f>
              <c:strCache>
                <c:ptCount val="1"/>
                <c:pt idx="0">
                  <c:v> local in Vola 100T kal, 40T val, 2d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VanillasCross1Y!$BS$106:$CC$106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VanillasCross1Y!$BS$116</c:f>
              <c:strCache>
                <c:ptCount val="1"/>
                <c:pt idx="0">
                  <c:v>local in Vola 100T kal, 40T val, 2d,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VanillasCross1Y!$BS$147:$CC$147</c:f>
              <c:numCache>
                <c:formatCode>General</c:formatCode>
                <c:ptCount val="11"/>
                <c:pt idx="0">
                  <c:v>8.711040977622915E-2</c:v>
                </c:pt>
                <c:pt idx="1">
                  <c:v>8.3284511331341932E-2</c:v>
                </c:pt>
                <c:pt idx="2">
                  <c:v>8.1616388098611187E-2</c:v>
                </c:pt>
                <c:pt idx="3">
                  <c:v>8.0687248511348328E-2</c:v>
                </c:pt>
                <c:pt idx="4">
                  <c:v>8.0927220427786412E-2</c:v>
                </c:pt>
                <c:pt idx="5">
                  <c:v>8.2378156674594402E-2</c:v>
                </c:pt>
                <c:pt idx="6">
                  <c:v>8.6198303389413186E-2</c:v>
                </c:pt>
                <c:pt idx="7">
                  <c:v>9.0304306457156869E-2</c:v>
                </c:pt>
                <c:pt idx="8">
                  <c:v>9.6915925450428625E-2</c:v>
                </c:pt>
                <c:pt idx="9">
                  <c:v>0.1028349715074091</c:v>
                </c:pt>
                <c:pt idx="10">
                  <c:v>0.11199841601610627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VanillasCross1Y!$BV$57:$CF$57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VanillasCross1Y!$CH$116</c:f>
              <c:strCache>
                <c:ptCount val="1"/>
                <c:pt idx="0">
                  <c:v> local in Vola 100T kal, 40T val,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VanillasCross1Y!$CH$131:$CR$131</c:f>
              <c:numCache>
                <c:formatCode>General</c:formatCode>
                <c:ptCount val="11"/>
                <c:pt idx="0">
                  <c:v>8.662008383846509E-2</c:v>
                </c:pt>
                <c:pt idx="1">
                  <c:v>8.2598653969848251E-2</c:v>
                </c:pt>
                <c:pt idx="2">
                  <c:v>8.0848059237545691E-2</c:v>
                </c:pt>
                <c:pt idx="3">
                  <c:v>8.0031930052210265E-2</c:v>
                </c:pt>
                <c:pt idx="4">
                  <c:v>8.0349962373333472E-2</c:v>
                </c:pt>
                <c:pt idx="5">
                  <c:v>8.19349123808885E-2</c:v>
                </c:pt>
                <c:pt idx="6">
                  <c:v>8.5940757845348839E-2</c:v>
                </c:pt>
                <c:pt idx="7">
                  <c:v>9.0221532963274467E-2</c:v>
                </c:pt>
                <c:pt idx="8">
                  <c:v>9.6716837436996481E-2</c:v>
                </c:pt>
                <c:pt idx="9">
                  <c:v>0.10262083217133858</c:v>
                </c:pt>
                <c:pt idx="10">
                  <c:v>0.11113991603877008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94144"/>
        <c:axId val="44295680"/>
      </c:lineChart>
      <c:catAx>
        <c:axId val="4429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295680"/>
        <c:crosses val="autoZero"/>
        <c:auto val="1"/>
        <c:lblAlgn val="ctr"/>
        <c:lblOffset val="100"/>
        <c:noMultiLvlLbl val="0"/>
      </c:catAx>
      <c:valAx>
        <c:axId val="4429568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29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VanillasCross1Y!$AD$69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VanillasCross1Y!$AE$69:$AO$69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VanillasCross1Y!$AD$70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VanillasCross1Y!$AE$70:$AO$70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VanillasCross1Y!$AD$71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VanillasCross1Y!$AE$71:$AO$71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VanillasCross1Y!$AD$72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VanillasCross1Y!$AE$72:$AO$72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VanillasCross1Y!$AD$73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VanillasCross1Y!$AE$73:$AO$73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44331776"/>
        <c:axId val="44333312"/>
        <c:axId val="44299584"/>
      </c:surface3DChart>
      <c:catAx>
        <c:axId val="4433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44333312"/>
        <c:crosses val="autoZero"/>
        <c:auto val="1"/>
        <c:lblAlgn val="ctr"/>
        <c:lblOffset val="100"/>
        <c:noMultiLvlLbl val="0"/>
      </c:catAx>
      <c:valAx>
        <c:axId val="4433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31776"/>
        <c:crosses val="autoZero"/>
        <c:crossBetween val="midCat"/>
      </c:valAx>
      <c:serAx>
        <c:axId val="442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4433331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4128128"/>
        <c:axId val="44129664"/>
        <c:axId val="43838976"/>
      </c:surface3DChart>
      <c:catAx>
        <c:axId val="4412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129664"/>
        <c:crosses val="autoZero"/>
        <c:auto val="1"/>
        <c:lblAlgn val="ctr"/>
        <c:lblOffset val="100"/>
        <c:noMultiLvlLbl val="0"/>
      </c:catAx>
      <c:valAx>
        <c:axId val="44129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4128128"/>
        <c:crosses val="min"/>
        <c:crossBetween val="midCat"/>
      </c:valAx>
      <c:serAx>
        <c:axId val="4383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4129664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3863424"/>
        <c:axId val="43869312"/>
        <c:axId val="43857216"/>
      </c:surface3DChart>
      <c:catAx>
        <c:axId val="4386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869312"/>
        <c:crosses val="autoZero"/>
        <c:auto val="1"/>
        <c:lblAlgn val="ctr"/>
        <c:lblOffset val="100"/>
        <c:noMultiLvlLbl val="0"/>
      </c:catAx>
      <c:valAx>
        <c:axId val="43869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863424"/>
        <c:crosses val="min"/>
        <c:crossBetween val="midCat"/>
      </c:valAx>
      <c:serAx>
        <c:axId val="4385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386931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2656"/>
        <c:axId val="43944192"/>
      </c:lineChart>
      <c:catAx>
        <c:axId val="4394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944192"/>
        <c:crosses val="autoZero"/>
        <c:auto val="1"/>
        <c:lblAlgn val="ctr"/>
        <c:lblOffset val="100"/>
        <c:noMultiLvlLbl val="0"/>
      </c:catAx>
      <c:valAx>
        <c:axId val="4394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942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50</xdr:row>
      <xdr:rowOff>62345</xdr:rowOff>
    </xdr:from>
    <xdr:to>
      <xdr:col>11</xdr:col>
      <xdr:colOff>2237509</xdr:colOff>
      <xdr:row>69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224118</xdr:colOff>
      <xdr:row>73</xdr:row>
      <xdr:rowOff>35857</xdr:rowOff>
    </xdr:from>
    <xdr:to>
      <xdr:col>43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591671</xdr:colOff>
      <xdr:row>147</xdr:row>
      <xdr:rowOff>99955</xdr:rowOff>
    </xdr:from>
    <xdr:to>
      <xdr:col>41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141</xdr:row>
      <xdr:rowOff>0</xdr:rowOff>
    </xdr:from>
    <xdr:to>
      <xdr:col>44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83</xdr:row>
      <xdr:rowOff>0</xdr:rowOff>
    </xdr:from>
    <xdr:to>
      <xdr:col>21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286871</xdr:colOff>
      <xdr:row>107</xdr:row>
      <xdr:rowOff>0</xdr:rowOff>
    </xdr:from>
    <xdr:to>
      <xdr:col>44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178</xdr:row>
      <xdr:rowOff>0</xdr:rowOff>
    </xdr:from>
    <xdr:to>
      <xdr:col>44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211</xdr:row>
      <xdr:rowOff>0</xdr:rowOff>
    </xdr:from>
    <xdr:to>
      <xdr:col>44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108</xdr:row>
      <xdr:rowOff>0</xdr:rowOff>
    </xdr:from>
    <xdr:to>
      <xdr:col>23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11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44823</xdr:colOff>
      <xdr:row>114</xdr:row>
      <xdr:rowOff>143436</xdr:rowOff>
    </xdr:from>
    <xdr:to>
      <xdr:col>66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73</xdr:col>
      <xdr:colOff>71718</xdr:colOff>
      <xdr:row>116</xdr:row>
      <xdr:rowOff>17928</xdr:rowOff>
    </xdr:from>
    <xdr:to>
      <xdr:col>83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224118</xdr:colOff>
      <xdr:row>73</xdr:row>
      <xdr:rowOff>35857</xdr:rowOff>
    </xdr:from>
    <xdr:to>
      <xdr:col>45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8965</xdr:colOff>
      <xdr:row>111</xdr:row>
      <xdr:rowOff>26894</xdr:rowOff>
    </xdr:from>
    <xdr:to>
      <xdr:col>44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47</xdr:col>
      <xdr:colOff>0</xdr:colOff>
      <xdr:row>73</xdr:row>
      <xdr:rowOff>0</xdr:rowOff>
    </xdr:from>
    <xdr:to>
      <xdr:col>63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0</xdr:colOff>
      <xdr:row>106</xdr:row>
      <xdr:rowOff>0</xdr:rowOff>
    </xdr:from>
    <xdr:to>
      <xdr:col>63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0</xdr:colOff>
      <xdr:row>138</xdr:row>
      <xdr:rowOff>0</xdr:rowOff>
    </xdr:from>
    <xdr:to>
      <xdr:col>63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76</xdr:row>
      <xdr:rowOff>76199</xdr:rowOff>
    </xdr:from>
    <xdr:to>
      <xdr:col>26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1" zoomScale="110" zoomScaleNormal="110" workbookViewId="0">
      <selection activeCell="G41" sqref="G4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obj_00000#0000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Cache(Min(EURUSD("&amp;J5&amp;"),GBPUSD("&amp;J5&amp;")))"</f>
        <v>B = Cache(Min(EURUSD(10Jan2018),GBPUSD(10Jan2018)))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Cpn10Jan2018 = Pay(C,10Jan2018)</v>
      </c>
      <c r="Q5" s="40" t="str">
        <f ca="1">"Red"&amp;J5&amp;" = Pay(0,"&amp;J5&amp;")"</f>
        <v>Red10Jan2018 = Pay(0,10Jan2018)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obj_00001#0000</v>
      </c>
      <c r="I6" s="244">
        <f ca="1">_xll.qlCalendarAdvance("Target",I5,"3m")</f>
        <v>43200</v>
      </c>
      <c r="J6" s="247" t="str">
        <f ca="1">TEXT(I6,"[$-900]TTMMMJJJ")</f>
        <v>10Apr2018</v>
      </c>
      <c r="K6" s="40" t="str">
        <f ca="1">"B = Cache(Min(EURUSD("&amp;J6&amp;"),GBPUSD("&amp;J6&amp;")))"</f>
        <v>B = Cache(Min(EURUSD(10Apr2018),GBPUSD(10Apr2018)))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Cpn10Apr2018 = Pay(C,10Apr2018)</v>
      </c>
      <c r="Q6" s="40" t="str">
        <f ca="1">"Red"&amp;J6&amp;" = Pay(0,"&amp;J6&amp;")"</f>
        <v>Red10Apr2018 = Pay(0,10Apr2018)</v>
      </c>
    </row>
    <row r="7" spans="2:17">
      <c r="F7" s="40" t="s">
        <v>174</v>
      </c>
      <c r="G7" s="41" t="str">
        <f ca="1">_xll.qlRealMCBasket(,G5:G6,{0,1},TRUE)</f>
        <v>obj_00002#0000</v>
      </c>
      <c r="I7" s="244">
        <f ca="1">_xll.qlCalendarAdvance("Target",I6,"3m")</f>
        <v>43291</v>
      </c>
      <c r="J7" s="247" t="str">
        <f ca="1">TEXT(I7,"[$-900]TTMMMJJJ")</f>
        <v>10Jul2018</v>
      </c>
      <c r="K7" s="40" t="str">
        <f ca="1">"B = Cache(Min(EURUSD("&amp;J7&amp;"),GBPUSD("&amp;J7&amp;")))"</f>
        <v>B = Cache(Min(EURUSD(10Jul2018),GBPUSD(10Jul2018)))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Cpn10Jul2018 = Pay(C,10Jul2018)</v>
      </c>
      <c r="Q7" s="40" t="str">
        <f ca="1">"Red"&amp;J7&amp;" = Pay(0,"&amp;J7&amp;")"</f>
        <v>Red10Jul2018 = Pay(0,10Jul2018)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obj_00003#0000</v>
      </c>
      <c r="I8" s="244">
        <f ca="1">_xll.qlCalendarAdvance("Target",I7,"3m")</f>
        <v>43383</v>
      </c>
      <c r="J8" s="249" t="str">
        <f ca="1">TEXT(I8,"[$-900]TTMMMJJJ")</f>
        <v>10Oct2018</v>
      </c>
      <c r="K8" s="40" t="str">
        <f ca="1">"B = Cache(Min(EURUSD("&amp;J8&amp;"),GBPUSD("&amp;J8&amp;")))"</f>
        <v>B = Cache(Min(EURUSD(10Oct2018),GBPUSD(10Oct2018)))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Cpn10Oct2018 = Pay(C,10Oct2018)</v>
      </c>
      <c r="Q8" s="40" t="str">
        <f ca="1">"Red"&amp;J8&amp;" = Pay(0,"&amp;J8&amp;")"</f>
        <v>Red10Oct2018 = Pay(0,10Oct2018)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obj_00004#0000</v>
      </c>
      <c r="I9" s="4" t="s">
        <v>176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_xll.qlRealMCFixedAmount(,10)</f>
        <v>obj_00005#0000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obj_00006#0000</v>
      </c>
    </row>
    <row r="12" spans="2:17">
      <c r="C12" s="21"/>
      <c r="D12" s="22"/>
      <c r="F12" s="40" t="s">
        <v>179</v>
      </c>
      <c r="G12" s="41" t="str">
        <f ca="1">_xll.qlRealMCFixedAmount(,0.6)</f>
        <v>obj_00007#0000</v>
      </c>
    </row>
    <row r="13" spans="2:17">
      <c r="F13" s="40" t="s">
        <v>180</v>
      </c>
      <c r="G13" s="41" t="str">
        <f ca="1">_xll.qlRealMCFixedAmount(,1)</f>
        <v>obj_00008#0000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obj_00009#0000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obj_0000a#0000</v>
      </c>
    </row>
    <row r="16" spans="2:17">
      <c r="F16" s="40" t="s">
        <v>220</v>
      </c>
      <c r="G16" s="41" t="str">
        <f ca="1">_xll.qlRealMCFixedAmount(,H16)</f>
        <v>obj_0000b#0000</v>
      </c>
      <c r="H16" s="23">
        <f ca="1">D52</f>
        <v>1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obj_0000c#0000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obj_004bb#0000</v>
      </c>
      <c r="F18" s="42" t="s">
        <v>186</v>
      </c>
      <c r="G18" s="43" t="str">
        <f ca="1">_xll.qlRealMCFixedAmount(,0)</f>
        <v>obj_0000d#0000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obj_0000e#0000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Cpn10Jan2018</v>
      </c>
      <c r="G25" s="292" t="e">
        <f t="array" aca="1" ref="G25:G33" ca="1">_xll.qlRealMCScriptNPV(G22,VanillasCross1Y!D66,F25:F33,VanillasCross1Y!D67:D69)</f>
        <v>#NUM!</v>
      </c>
      <c r="H25" s="49"/>
      <c r="K25" s="39">
        <f t="array" aca="1" ref="K25:K33" ca="1">_xll.qlRealMCScriptObservationTimes(G22,F25:F33)</f>
        <v>-1.0931506849315069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93" t="e">
        <f ca="1"/>
        <v>#NUM!</v>
      </c>
      <c r="H26" s="49"/>
      <c r="K26" s="41">
        <f ca="1"/>
        <v>-0.84657534246575339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93" t="e">
        <f ca="1"/>
        <v>#NUM!</v>
      </c>
      <c r="H27" s="49"/>
      <c r="K27" s="41">
        <f ca="1"/>
        <v>-0.59726027397260273</v>
      </c>
      <c r="M27" s="41" t="str">
        <f ca="1"/>
        <v>Insert line 0: 'B = Cache(Min(EURUSD(10Jan2018),GBPUSD(10Jan2018)))'</v>
      </c>
    </row>
    <row r="28" spans="2:13">
      <c r="B28" s="7"/>
      <c r="C28" s="31"/>
      <c r="D28" s="256"/>
      <c r="F28" s="247" t="str">
        <f ca="1">LEFT(P8,12)</f>
        <v>Cpn10Oct2018</v>
      </c>
      <c r="G28" s="293" t="e">
        <f ca="1"/>
        <v>#NUM!</v>
      </c>
      <c r="H28" s="49"/>
      <c r="K28" s="41">
        <f ca="1"/>
        <v>-0.34520547945205482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93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93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Red10Jul2018</v>
      </c>
      <c r="G31" s="293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93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73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t="array" aca="1" ref="G35"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229</v>
      </c>
      <c r="F37" s="267" t="s">
        <v>205</v>
      </c>
      <c r="G37" s="267" t="s">
        <v>230</v>
      </c>
      <c r="H37" s="267" t="s">
        <v>206</v>
      </c>
      <c r="I37" s="267" t="s">
        <v>238</v>
      </c>
      <c r="J37" s="267" t="s">
        <v>248</v>
      </c>
      <c r="K37" s="267"/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75">
        <v>2.4032751607729755E-3</v>
      </c>
      <c r="F39" s="275">
        <v>2.4037936726489352E-3</v>
      </c>
      <c r="G39" s="300">
        <v>2.357005184169448E-3</v>
      </c>
      <c r="H39" s="275">
        <v>2.4412163546284195E-3</v>
      </c>
      <c r="I39" s="275">
        <v>2.3384590248116525E-3</v>
      </c>
      <c r="J39" s="300">
        <v>2.470183785011488E-3</v>
      </c>
      <c r="K39" s="267"/>
      <c r="M39" s="41" t="str">
        <f ca="1"/>
        <v>Payoff line 3: 'EarlyRed' is in map</v>
      </c>
    </row>
    <row r="40" spans="2:13" ht="14.4">
      <c r="D40" s="268" t="s">
        <v>221</v>
      </c>
      <c r="E40" s="275">
        <v>5.344766145686826E-4</v>
      </c>
      <c r="F40" s="275">
        <v>5.3487288161253442E-4</v>
      </c>
      <c r="G40" s="300">
        <v>5.3482274548869769E-4</v>
      </c>
      <c r="H40" s="275">
        <v>5.2701334685388503E-4</v>
      </c>
      <c r="I40" s="275">
        <v>5.414674848450298E-4</v>
      </c>
      <c r="J40" s="300">
        <v>5.6245972413038387E-4</v>
      </c>
      <c r="K40" s="267"/>
      <c r="M40" s="41" t="str">
        <f ca="1"/>
        <v>Payoff line 3: 'TriggerUp' is in map</v>
      </c>
    </row>
    <row r="41" spans="2:13" ht="14.4">
      <c r="D41" s="268" t="s">
        <v>223</v>
      </c>
      <c r="E41" s="275">
        <v>1.5151372402281888E-2</v>
      </c>
      <c r="F41" s="275">
        <v>1.4843554441588956E-2</v>
      </c>
      <c r="G41" s="302">
        <v>1.5042276046724874E-2</v>
      </c>
      <c r="H41" s="275">
        <v>1.5088779839683484E-2</v>
      </c>
      <c r="I41" s="275">
        <v>1.4570253091207396E-2</v>
      </c>
      <c r="J41" s="300">
        <f ca="1">J52</f>
        <v>1.3847731469534006E-2</v>
      </c>
      <c r="K41" s="267"/>
      <c r="M41" s="41" t="str">
        <f ca="1"/>
        <v>Payoff line 3: 'B' is in map</v>
      </c>
    </row>
    <row r="42" spans="2:13" ht="14.4">
      <c r="D42" s="268"/>
      <c r="E42" s="267"/>
      <c r="F42" s="267"/>
      <c r="G42" s="299"/>
      <c r="H42" s="267"/>
      <c r="I42" s="267"/>
      <c r="J42" s="299"/>
      <c r="K42" s="267"/>
      <c r="M42" s="41" t="str">
        <f ca="1"/>
        <v>Payoff line 3: 'AutoCalled' is in map</v>
      </c>
    </row>
    <row r="43" spans="2:13" ht="14.4">
      <c r="D43" s="268" t="s">
        <v>226</v>
      </c>
      <c r="E43" s="272">
        <f ca="1">E39-G39</f>
        <v>4.6269976603527472E-5</v>
      </c>
      <c r="F43" s="274">
        <f ca="1">(F39-$E39)/$E43</f>
        <v>1.1206227321070031E-2</v>
      </c>
      <c r="G43" s="301">
        <f ca="1">(G39-$E39)/$E43</f>
        <v>-1</v>
      </c>
      <c r="H43" s="274">
        <f ca="1">(H39-$E39)/$E43</f>
        <v>0.81999595937879599</v>
      </c>
      <c r="I43" s="274">
        <f ca="1">(I39-$E39)/$E43</f>
        <v>-1.4008249132415089</v>
      </c>
      <c r="J43" s="299"/>
      <c r="K43" s="267"/>
      <c r="M43" s="41" t="str">
        <f ca="1"/>
        <v>Insert line 3: 'Red = (1-AutoCalled)*(B&gt;TriggerUp)*EarlyRed'</v>
      </c>
    </row>
    <row r="44" spans="2:13" ht="14.4">
      <c r="B44">
        <v>0.96850788551411082</v>
      </c>
      <c r="D44" s="268"/>
      <c r="E44" s="272">
        <f ca="1">E40-G40</f>
        <v>-3.461309200150902E-7</v>
      </c>
      <c r="F44" s="274">
        <f ca="1">(F40-$E40)/$E44</f>
        <v>-1.1448472844741695</v>
      </c>
      <c r="G44" s="301">
        <f ca="1">(G40-$E40)/$E44</f>
        <v>-1</v>
      </c>
      <c r="H44" s="274">
        <f ca="1">(H40-$E40)/$E44</f>
        <v>21.561979248985327</v>
      </c>
      <c r="I44" s="274">
        <f ca="1">(I40-$E40)/$E44</f>
        <v>-20.1971851461361</v>
      </c>
      <c r="J44" s="299"/>
      <c r="K44" s="267"/>
      <c r="M44" s="41" t="str">
        <f ca="1"/>
        <v>Payoff line 4: 'AutoCalled' is in map</v>
      </c>
    </row>
    <row r="45" spans="2:13" ht="14.4">
      <c r="D45" s="268"/>
      <c r="E45" s="272">
        <f ca="1">E41-G41</f>
        <v>1.0909635555701389E-4</v>
      </c>
      <c r="F45" s="274">
        <f ca="1">(F41-$E41)/$E45</f>
        <v>-2.8215237724606261</v>
      </c>
      <c r="G45" s="301">
        <f ca="1">(G41-$E41)/$E45</f>
        <v>-1</v>
      </c>
      <c r="H45" s="274">
        <f ca="1">(H41-$E41)/$E45</f>
        <v>-0.57373651281772542</v>
      </c>
      <c r="I45" s="274">
        <f ca="1">(I41-$E41)/$E45</f>
        <v>-5.3266610796251452</v>
      </c>
      <c r="J45" s="299"/>
      <c r="K45" s="267"/>
      <c r="M45" s="41" t="str">
        <f ca="1"/>
        <v>Payoff line 4: 'TriggerUp' is in map</v>
      </c>
    </row>
    <row r="46" spans="2:13" ht="14.4">
      <c r="D46" s="268"/>
      <c r="E46" s="267"/>
      <c r="F46" s="267"/>
      <c r="G46" s="267"/>
      <c r="H46" s="267"/>
      <c r="I46" s="267"/>
      <c r="J46" s="299"/>
      <c r="K46" s="267"/>
      <c r="M46" s="41" t="str">
        <f ca="1"/>
        <v>Payoff line 4: 'B' is in map</v>
      </c>
    </row>
    <row r="47" spans="2:13" ht="14.4">
      <c r="C47" s="270">
        <f ca="1">$B$44-D47</f>
        <v>9.69958225160229E-2</v>
      </c>
      <c r="D47" s="268">
        <f t="array" aca="1" ref="D47:D57" ca="1">TRANSPOSE(VanillasCross1Y!P4:Z4)</f>
        <v>0.87151206299808792</v>
      </c>
      <c r="E47" s="275">
        <v>0.10244180790372701</v>
      </c>
      <c r="F47" s="275">
        <v>0.102176659</v>
      </c>
      <c r="G47" s="275"/>
      <c r="H47" s="270">
        <v>0.10247477099483984</v>
      </c>
      <c r="I47" s="275">
        <v>0.101881816</v>
      </c>
      <c r="J47" s="300">
        <v>0.10193245074943436</v>
      </c>
      <c r="K47" s="278"/>
      <c r="M47" s="41" t="str">
        <f ca="1"/>
        <v>Replace line 4: 'AutoCalled = Cache(IfThenElse(B&gt;TriggerUp,1.0,AutoCalled))'</v>
      </c>
    </row>
    <row r="48" spans="2:13" ht="14.4">
      <c r="C48" s="270">
        <f ca="1">$B$44-D48</f>
        <v>6.6345039070730416E-2</v>
      </c>
      <c r="D48" s="268">
        <f ca="1"/>
        <v>0.90216284644338041</v>
      </c>
      <c r="E48" s="275">
        <v>7.5578678672113778E-2</v>
      </c>
      <c r="F48" s="275">
        <v>7.5328823000000003E-2</v>
      </c>
      <c r="G48" s="275"/>
      <c r="H48" s="275">
        <v>7.576214340847498E-2</v>
      </c>
      <c r="I48" s="275">
        <v>7.4889154999999999E-2</v>
      </c>
      <c r="J48" s="300">
        <v>7.4847775393411434E-2</v>
      </c>
      <c r="K48" s="278"/>
      <c r="M48" s="41" t="str">
        <f ca="1"/>
        <v>Payoff line 5: 'C' is in map</v>
      </c>
    </row>
    <row r="49" spans="3:13" ht="14.4">
      <c r="C49" s="270">
        <f ca="1">$B$44-D49</f>
        <v>4.6160187655317708E-2</v>
      </c>
      <c r="D49" s="268">
        <f ca="1"/>
        <v>0.92234769785879311</v>
      </c>
      <c r="E49" s="275">
        <v>5.9253052304978085E-2</v>
      </c>
      <c r="F49" s="275">
        <v>5.9020714000000002E-2</v>
      </c>
      <c r="G49" s="275"/>
      <c r="H49" s="275">
        <v>5.9529774187660429E-2</v>
      </c>
      <c r="I49" s="275">
        <v>5.8484084999999998E-2</v>
      </c>
      <c r="J49" s="300">
        <v>5.8384297469323575E-2</v>
      </c>
      <c r="K49" s="278"/>
      <c r="M49" s="41" t="str">
        <f ca="1"/>
        <v>Insert line 5: 'Cpn10Jan2018 = Pay(C,10Jan2018)'</v>
      </c>
    </row>
    <row r="50" spans="3:13" ht="14.4">
      <c r="C50" s="270">
        <f ca="1">$B$44-D50</f>
        <v>1.7695017543862601E-2</v>
      </c>
      <c r="D50" s="268">
        <f ca="1"/>
        <v>0.95081286797024822</v>
      </c>
      <c r="E50" s="275">
        <v>3.9039708348713266E-2</v>
      </c>
      <c r="F50" s="275">
        <v>3.8834209000000001E-2</v>
      </c>
      <c r="G50" s="275"/>
      <c r="H50" s="275">
        <v>3.9394161175372547E-2</v>
      </c>
      <c r="I50" s="275">
        <v>3.8232154999999997E-2</v>
      </c>
      <c r="J50" s="300">
        <v>3.798372511664231E-2</v>
      </c>
      <c r="M50" s="41" t="str">
        <f ca="1"/>
        <v>Insert line 6: 'Red10Jan2018 = Pay(0,10Jan2018)'</v>
      </c>
    </row>
    <row r="51" spans="3:13" ht="14.4">
      <c r="C51" s="270">
        <f ca="1">$B$44-D51</f>
        <v>-4.4408278421804726E-3</v>
      </c>
      <c r="D51" s="267">
        <f ca="1"/>
        <v>0.97294871335629129</v>
      </c>
      <c r="E51" s="275">
        <v>2.6333104220395333E-2</v>
      </c>
      <c r="F51" s="275">
        <v>2.6152373E-2</v>
      </c>
      <c r="G51" s="275"/>
      <c r="H51" s="275">
        <v>2.6639997461299653E-2</v>
      </c>
      <c r="I51" s="275">
        <v>2.5628703999999999E-2</v>
      </c>
      <c r="J51" s="300">
        <v>2.5179656265941555E-2</v>
      </c>
      <c r="M51" s="41" t="str">
        <f ca="1"/>
        <v>Payoff line 7: 'GBPUSD' is in map</v>
      </c>
    </row>
    <row r="52" spans="3:13" ht="14.4">
      <c r="C52" s="270">
        <f ca="1">$B$44-D52</f>
        <v>-3.1492114485889178E-2</v>
      </c>
      <c r="D52" s="267">
        <f ca="1"/>
        <v>1</v>
      </c>
      <c r="E52" s="275">
        <f ca="1">E41</f>
        <v>1.5151372402281888E-2</v>
      </c>
      <c r="F52" s="275">
        <f ca="1">F41</f>
        <v>1.4843554441588956E-2</v>
      </c>
      <c r="G52" s="275"/>
      <c r="H52" s="275">
        <f ca="1">H41</f>
        <v>1.5088779839683484E-2</v>
      </c>
      <c r="I52" s="275">
        <f ca="1">I41</f>
        <v>1.4570253091207396E-2</v>
      </c>
      <c r="J52" s="300">
        <v>1.3847731469534006E-2</v>
      </c>
      <c r="M52" s="41" t="str">
        <f ca="1"/>
        <v>Payoff line 7: 'EURUSD' is in map</v>
      </c>
    </row>
    <row r="53" spans="3:13" ht="14.4">
      <c r="C53" s="23"/>
      <c r="D53" s="267">
        <f ca="1"/>
        <v>1.0371120792715558</v>
      </c>
      <c r="E53" s="275">
        <v>6.2135855822722762E-3</v>
      </c>
      <c r="F53" s="275">
        <v>6.1110139999999997E-3</v>
      </c>
      <c r="G53" s="275"/>
      <c r="H53" s="275">
        <v>5.9922686743496571E-3</v>
      </c>
      <c r="I53" s="275">
        <v>6.2512760000000001E-3</v>
      </c>
      <c r="J53" s="300">
        <v>5.3030752077486533E-3</v>
      </c>
      <c r="M53" s="41" t="str">
        <f ca="1"/>
        <v>Replace line 7: 'B = Cache(Min(EURUSD(10Apr2018),GBPUSD(10Apr2018)))'</v>
      </c>
    </row>
    <row r="54" spans="3:13" ht="14.4">
      <c r="C54" s="23"/>
      <c r="D54" s="267">
        <f ca="1"/>
        <v>1.0668476834085139</v>
      </c>
      <c r="E54" s="275">
        <v>2.9526949482720937E-3</v>
      </c>
      <c r="F54" s="275">
        <v>2.8811380000000001E-3</v>
      </c>
      <c r="G54" s="275"/>
      <c r="H54" s="275">
        <v>2.6280346319181875E-3</v>
      </c>
      <c r="I54" s="275">
        <v>3.1845739999999999E-3</v>
      </c>
      <c r="J54" s="300">
        <v>2.2951479875915532E-3</v>
      </c>
      <c r="M54" s="41" t="str">
        <f ca="1"/>
        <v>Payoff line 8: 'MemoryCpn' is in map</v>
      </c>
    </row>
    <row r="55" spans="3:13" ht="14.4">
      <c r="C55" s="23"/>
      <c r="D55" s="267">
        <f ca="1"/>
        <v>1.1095919855494891</v>
      </c>
      <c r="E55" s="275">
        <v>1.043489341106486E-3</v>
      </c>
      <c r="F55" s="275">
        <v>1.0025629999999999E-3</v>
      </c>
      <c r="G55" s="275"/>
      <c r="H55" s="275">
        <v>7.7658478895989565E-4</v>
      </c>
      <c r="I55" s="275">
        <v>1.3117599999999999E-3</v>
      </c>
      <c r="J55" s="300">
        <v>6.8976721330289259E-4</v>
      </c>
      <c r="M55" s="41" t="str">
        <f ca="1"/>
        <v>Payoff line 8: 'Coupon' is in map</v>
      </c>
    </row>
    <row r="56" spans="3:13" ht="14.4">
      <c r="C56" s="23"/>
      <c r="D56" s="267">
        <f ca="1"/>
        <v>1.1457807621080653</v>
      </c>
      <c r="E56" s="275">
        <v>4.5976211881598381E-4</v>
      </c>
      <c r="F56" s="275">
        <v>4.3113410713844494E-4</v>
      </c>
      <c r="G56" s="275"/>
      <c r="H56" s="275">
        <v>2.7985710180906243E-4</v>
      </c>
      <c r="I56" s="275">
        <v>6.7597800000000004E-4</v>
      </c>
      <c r="J56" s="300">
        <v>2.422554411208934E-4</v>
      </c>
      <c r="M56" s="41" t="str">
        <f ca="1"/>
        <v>Payoff line 8: 'CpDown' is in map</v>
      </c>
    </row>
    <row r="57" spans="3:13" ht="14.4">
      <c r="C57" s="23"/>
      <c r="D57" s="267">
        <f ca="1"/>
        <v>1.203642429536993</v>
      </c>
      <c r="E57" s="275">
        <v>1.4112016800180006E-4</v>
      </c>
      <c r="F57" s="275">
        <v>1.2856900000000001E-4</v>
      </c>
      <c r="G57" s="275"/>
      <c r="H57" s="275">
        <v>6.4115246894454376E-5</v>
      </c>
      <c r="I57" s="275">
        <v>2.70165E-4</v>
      </c>
      <c r="J57" s="300">
        <v>4.5866752641800938E-5</v>
      </c>
      <c r="M57" s="41" t="str">
        <f ca="1"/>
        <v>Payoff line 8: 'B' is in map</v>
      </c>
    </row>
    <row r="58" spans="3:13">
      <c r="M58" s="41" t="str">
        <f ca="1"/>
        <v>Payoff line 8: 'AutoCalled' is in map</v>
      </c>
    </row>
    <row r="59" spans="3:13">
      <c r="F59" s="279">
        <f ca="1">F47-$E47</f>
        <v>-2.6514890372700273E-4</v>
      </c>
      <c r="H59" s="279">
        <f ca="1">H47-$E47</f>
        <v>3.2963091112836462E-5</v>
      </c>
      <c r="I59" s="279">
        <f ca="1">I47-$E47</f>
        <v>-5.5999190372700569E-4</v>
      </c>
      <c r="M59" s="41" t="str">
        <f ca="1"/>
        <v>Replace line 8: 'C = (1-AutoCalled)*(B&gt;CpDown)*(Coupon+MemoryCpn)'</v>
      </c>
    </row>
    <row r="60" spans="3:13">
      <c r="F60" s="279">
        <f ca="1">F48-$E48</f>
        <v>-2.4985567211377457E-4</v>
      </c>
      <c r="H60" s="279">
        <f ca="1">H48-$E48</f>
        <v>1.8346473636120242E-4</v>
      </c>
      <c r="I60" s="279">
        <f ca="1">I48-$E48</f>
        <v>-6.8952367211377874E-4</v>
      </c>
      <c r="M60" s="41" t="str">
        <f ca="1"/>
        <v>Payoff line 9: 'Coupon' is in map</v>
      </c>
    </row>
    <row r="61" spans="3:13">
      <c r="F61" s="279">
        <f ca="1">F49-$E49</f>
        <v>-2.3233830497808305E-4</v>
      </c>
      <c r="H61" s="279">
        <f ca="1">H49-$E49</f>
        <v>2.7672188268234449E-4</v>
      </c>
      <c r="I61" s="279">
        <f ca="1">I49-$E49</f>
        <v>-7.689673049780868E-4</v>
      </c>
      <c r="M61" s="41" t="str">
        <f ca="1"/>
        <v>Payoff line 9: 'MemoryCpn' is in map</v>
      </c>
    </row>
    <row r="62" spans="3:13">
      <c r="F62" s="279">
        <f ca="1">F50-$E50</f>
        <v>-2.0549934871326447E-4</v>
      </c>
      <c r="H62" s="279">
        <f ca="1">H50-$E50</f>
        <v>3.5445282665928085E-4</v>
      </c>
      <c r="I62" s="279">
        <f ca="1">I50-$E50</f>
        <v>-8.0755334871326911E-4</v>
      </c>
      <c r="M62" s="41" t="str">
        <f ca="1"/>
        <v>Payoff line 9: 'CpDown' is in map</v>
      </c>
    </row>
    <row r="63" spans="3:13">
      <c r="F63" s="279">
        <f ca="1">F51-$E51</f>
        <v>-1.8073122039533387E-4</v>
      </c>
      <c r="H63" s="279">
        <f ca="1">H51-$E51</f>
        <v>3.0689324090431985E-4</v>
      </c>
      <c r="I63" s="279">
        <f ca="1">I51-$E51</f>
        <v>-7.0440022039533479E-4</v>
      </c>
      <c r="M63" s="41" t="str">
        <f ca="1"/>
        <v>Payoff line 9: 'B' is in map</v>
      </c>
    </row>
    <row r="64" spans="3:13">
      <c r="F64" s="279">
        <f ca="1">F52-$E52</f>
        <v>-3.0781796069293162E-4</v>
      </c>
      <c r="H64" s="279">
        <f ca="1">H52-$E52</f>
        <v>-6.2592562598403831E-5</v>
      </c>
      <c r="I64" s="279">
        <f ca="1">I52-$E52</f>
        <v>-5.8111931107449229E-4</v>
      </c>
      <c r="M64" s="41" t="str">
        <f ca="1"/>
        <v>Replace line 9: 'MemoryCpn = Cache(IfThenElse(B&gt;CpDown,0.0,MemoryCpn+Coupon))'</v>
      </c>
    </row>
    <row r="65" spans="5:13">
      <c r="F65" s="279">
        <f ca="1">F53-$E53</f>
        <v>-1.0257158227227649E-4</v>
      </c>
      <c r="H65" s="279">
        <f ca="1">H53-$E53</f>
        <v>-2.2131690792261908E-4</v>
      </c>
      <c r="I65" s="279">
        <f ca="1">I53-$E53</f>
        <v>3.7690417727723885E-5</v>
      </c>
      <c r="M65" s="41" t="str">
        <f ca="1"/>
        <v>Payoff line 10: 'EarlyRed' is in map</v>
      </c>
    </row>
    <row r="66" spans="5:13">
      <c r="F66" s="279">
        <f ca="1">F54-$E54</f>
        <v>-7.1556948272093624E-5</v>
      </c>
      <c r="H66" s="279">
        <f ca="1">H54-$E54</f>
        <v>-3.2466031635390623E-4</v>
      </c>
      <c r="I66" s="279">
        <f ca="1">I54-$E54</f>
        <v>2.3187905172790619E-4</v>
      </c>
      <c r="M66" s="41" t="str">
        <f ca="1"/>
        <v>Payoff line 10: 'TriggerUp' is in map</v>
      </c>
    </row>
    <row r="67" spans="5:13">
      <c r="F67" s="279">
        <f ca="1">F55-$E55</f>
        <v>-4.0926341106486096E-5</v>
      </c>
      <c r="H67" s="279">
        <f ca="1">H55-$E55</f>
        <v>-2.6690455214659038E-4</v>
      </c>
      <c r="I67" s="279">
        <f ca="1">I55-$E55</f>
        <v>2.6827065889351389E-4</v>
      </c>
      <c r="M67" s="41" t="str">
        <f ca="1"/>
        <v>Payoff line 10: 'B' is in map</v>
      </c>
    </row>
    <row r="68" spans="5:13">
      <c r="F68" s="279">
        <f ca="1">F56-$E56</f>
        <v>-2.8628011677538871E-5</v>
      </c>
      <c r="H68" s="279">
        <f ca="1">H56-$E56</f>
        <v>-1.7990501700692138E-4</v>
      </c>
      <c r="I68" s="279">
        <f ca="1">I56-$E56</f>
        <v>2.1621588118401623E-4</v>
      </c>
      <c r="M68" s="41" t="str">
        <f ca="1"/>
        <v>Payoff line 10: 'AutoCalled' is in map</v>
      </c>
    </row>
    <row r="69" spans="5:13">
      <c r="F69" s="279">
        <f ca="1">F57-$E57</f>
        <v>-1.2551168001800049E-5</v>
      </c>
      <c r="H69" s="279">
        <f ca="1">H57-$E57</f>
        <v>-7.7004921107345681E-5</v>
      </c>
      <c r="I69" s="279">
        <f ca="1">I57-$E57</f>
        <v>1.2904483199819994E-4</v>
      </c>
      <c r="M69" s="41" t="str">
        <f ca="1"/>
        <v>Replace line 10: 'Red = (1-AutoCalled)*(B&gt;TriggerUp)*EarlyRed'</v>
      </c>
    </row>
    <row r="70" spans="5:13">
      <c r="F70" s="279"/>
      <c r="M70" s="41" t="str">
        <f ca="1"/>
        <v>Payoff line 11: 'AutoCalled' is in map</v>
      </c>
    </row>
    <row r="71" spans="5:13">
      <c r="E71" s="279">
        <f ca="1">E47-MAX(($B$44-$D47),0)</f>
        <v>5.4459853877041053E-3</v>
      </c>
      <c r="F71" s="279">
        <f ca="1">F47-MAX(($B$44-$D47),0)</f>
        <v>5.1808364839771026E-3</v>
      </c>
      <c r="G71" s="279"/>
      <c r="H71" s="279">
        <f ca="1">H47-MAX(($B$44-$D47),0)</f>
        <v>5.4789484788169418E-3</v>
      </c>
      <c r="I71" s="279">
        <f ca="1">I47-MAX(($B$44-$D47),0)</f>
        <v>4.8859934839770996E-3</v>
      </c>
      <c r="M71" s="41" t="str">
        <f ca="1"/>
        <v>Payoff line 11: 'TriggerUp' is in map</v>
      </c>
    </row>
    <row r="72" spans="5:13">
      <c r="E72" s="279">
        <f ca="1">E48-MAX(($B$44-$D48),0)</f>
        <v>9.2336396013833616E-3</v>
      </c>
      <c r="F72" s="279">
        <f ca="1">F48-MAX(($B$44-$D48),0)</f>
        <v>8.983783929269587E-3</v>
      </c>
      <c r="G72" s="279"/>
      <c r="H72" s="279">
        <f ca="1">H48-MAX(($B$44-$D48),0)</f>
        <v>9.417104337744564E-3</v>
      </c>
      <c r="I72" s="279">
        <f ca="1">I48-MAX(($B$44-$D48),0)</f>
        <v>8.5441159292695829E-3</v>
      </c>
      <c r="M72" s="41" t="str">
        <f ca="1"/>
        <v>Payoff line 11: 'B' is in map</v>
      </c>
    </row>
    <row r="73" spans="5:13">
      <c r="E73" s="279">
        <f ca="1">E49-MAX(($B$44-$D49),0)</f>
        <v>1.3092864649660377E-2</v>
      </c>
      <c r="F73" s="279">
        <f ca="1">F49-MAX(($B$44-$D49),0)</f>
        <v>1.2860526344682294E-2</v>
      </c>
      <c r="G73" s="279"/>
      <c r="H73" s="279">
        <f ca="1">H49-MAX(($B$44-$D49),0)</f>
        <v>1.3369586532342721E-2</v>
      </c>
      <c r="I73" s="279">
        <f ca="1">I49-MAX(($B$44-$D49),0)</f>
        <v>1.232389734468229E-2</v>
      </c>
      <c r="M73" s="41" t="str">
        <f ca="1"/>
        <v>Replace line 11: 'AutoCalled = Cache(IfThenElse(B&gt;TriggerUp,1.0,AutoCalled))'</v>
      </c>
    </row>
    <row r="74" spans="5:13">
      <c r="E74" s="279">
        <f ca="1">E50-MAX(($B$44-$D50),0)</f>
        <v>2.1344690804850665E-2</v>
      </c>
      <c r="F74" s="279">
        <f ca="1">F50-MAX(($B$44-$D50),0)</f>
        <v>2.11391914561374E-2</v>
      </c>
      <c r="G74" s="279"/>
      <c r="H74" s="279">
        <f ca="1">H50-MAX(($B$44-$D50),0)</f>
        <v>2.1699143631509946E-2</v>
      </c>
      <c r="I74" s="279">
        <f ca="1">I50-MAX(($B$44-$D50),0)</f>
        <v>2.0537137456137396E-2</v>
      </c>
      <c r="M74" s="41" t="str">
        <f ca="1"/>
        <v>Payoff line 12: 'C' is in map</v>
      </c>
    </row>
    <row r="75" spans="5:13">
      <c r="E75" s="279">
        <f ca="1">E51-MAX(($B$44-$D51),0)</f>
        <v>2.6333104220395333E-2</v>
      </c>
      <c r="F75" s="279">
        <f ca="1">F51-MAX(($B$44-$D51),0)</f>
        <v>2.6152373E-2</v>
      </c>
      <c r="G75" s="279"/>
      <c r="H75" s="279">
        <f ca="1">H51-MAX(($B$44-$D51),0)</f>
        <v>2.6639997461299653E-2</v>
      </c>
      <c r="I75" s="279">
        <f ca="1">I51-MAX(($B$44-$D51),0)</f>
        <v>2.5628703999999999E-2</v>
      </c>
      <c r="M75" s="41" t="str">
        <f ca="1"/>
        <v>Insert line 12: 'Cpn10Apr2018 = Pay(C,10Apr2018)'</v>
      </c>
    </row>
    <row r="76" spans="5:13">
      <c r="E76" s="279">
        <f ca="1">E52-MAX(($B$44-$D52),0)</f>
        <v>1.5151372402281888E-2</v>
      </c>
      <c r="F76" s="279">
        <f ca="1">F52-MAX(($B$44-$D52),0)</f>
        <v>1.4843554441588956E-2</v>
      </c>
      <c r="G76" s="279"/>
      <c r="H76" s="279">
        <f ca="1">H52-MAX(($B$44-$D52),0)</f>
        <v>1.5088779839683484E-2</v>
      </c>
      <c r="I76" s="279">
        <f ca="1">I52-MAX(($B$44-$D52),0)</f>
        <v>1.4570253091207396E-2</v>
      </c>
      <c r="M76" s="41" t="str">
        <f ca="1"/>
        <v>Insert line 13: 'Red10Apr2018 = Pay(0,10Apr2018)'</v>
      </c>
    </row>
    <row r="77" spans="5:13">
      <c r="E77" s="279">
        <f ca="1">E53-MAX(($B$44-$D53),0)</f>
        <v>6.2135855822722762E-3</v>
      </c>
      <c r="F77" s="279">
        <f ca="1">F53-MAX(($B$44-$D53),0)</f>
        <v>6.1110139999999997E-3</v>
      </c>
      <c r="G77" s="279"/>
      <c r="H77" s="279">
        <f ca="1">H53-MAX(($B$44-$D53),0)</f>
        <v>5.9922686743496571E-3</v>
      </c>
      <c r="I77" s="279">
        <f ca="1">I53-MAX(($B$44-$D53),0)</f>
        <v>6.2512760000000001E-3</v>
      </c>
      <c r="M77" s="41" t="str">
        <f ca="1"/>
        <v>Payoff line 14: 'GBPUSD' is in map</v>
      </c>
    </row>
    <row r="78" spans="5:13">
      <c r="E78" s="279">
        <f ca="1">E54-MAX(($B$44-$D54),0)</f>
        <v>2.9526949482720937E-3</v>
      </c>
      <c r="F78" s="279">
        <f ca="1">F54-MAX(($B$44-$D54),0)</f>
        <v>2.8811380000000001E-3</v>
      </c>
      <c r="G78" s="279"/>
      <c r="H78" s="279">
        <f ca="1">H54-MAX(($B$44-$D54),0)</f>
        <v>2.6280346319181875E-3</v>
      </c>
      <c r="I78" s="279">
        <f ca="1">I54-MAX(($B$44-$D54),0)</f>
        <v>3.1845739999999999E-3</v>
      </c>
      <c r="M78" s="41" t="str">
        <f ca="1"/>
        <v>Payoff line 14: 'EURUSD' is in map</v>
      </c>
    </row>
    <row r="79" spans="5:13">
      <c r="E79" s="279">
        <f ca="1">E55-MAX(($B$44-$D55),0)</f>
        <v>1.043489341106486E-3</v>
      </c>
      <c r="F79" s="279">
        <f ca="1">F55-MAX(($B$44-$D55),0)</f>
        <v>1.0025629999999999E-3</v>
      </c>
      <c r="G79" s="279"/>
      <c r="H79" s="279">
        <f ca="1">H55-MAX(($B$44-$D55),0)</f>
        <v>7.7658478895989565E-4</v>
      </c>
      <c r="I79" s="279">
        <f ca="1">I55-MAX(($B$44-$D55),0)</f>
        <v>1.3117599999999999E-3</v>
      </c>
      <c r="M79" s="41" t="str">
        <f ca="1"/>
        <v>Replace line 14: 'B = Cache(Min(EURUSD(10Jul2018),GBPUSD(10Jul2018)))'</v>
      </c>
    </row>
    <row r="80" spans="5:13">
      <c r="E80" s="279">
        <f ca="1">E56-MAX(($B$44-$D56),0)</f>
        <v>4.5976211881598381E-4</v>
      </c>
      <c r="F80" s="279">
        <f ca="1">F56-MAX(($B$44-$D56),0)</f>
        <v>4.3113410713844494E-4</v>
      </c>
      <c r="G80" s="279"/>
      <c r="H80" s="279">
        <f ca="1">H56-MAX(($B$44-$D56),0)</f>
        <v>2.7985710180906243E-4</v>
      </c>
      <c r="I80" s="279">
        <f ca="1">I56-MAX(($B$44-$D56),0)</f>
        <v>6.7597800000000004E-4</v>
      </c>
      <c r="M80" s="41" t="str">
        <f ca="1"/>
        <v>Payoff line 15: 'MemoryCpn' is in map</v>
      </c>
    </row>
    <row r="81" spans="5:13">
      <c r="E81" s="279">
        <f ca="1">E57-MAX(($B$44-$D57),0)</f>
        <v>1.4112016800180006E-4</v>
      </c>
      <c r="F81" s="279">
        <f ca="1">F57-MAX(($B$44-$D57),0)</f>
        <v>1.2856900000000001E-4</v>
      </c>
      <c r="G81" s="279"/>
      <c r="H81" s="279">
        <f ca="1">H57-MAX(($B$44-$D57),0)</f>
        <v>6.4115246894454376E-5</v>
      </c>
      <c r="I81" s="279">
        <f ca="1">I57-MAX(($B$44-$D57),0)</f>
        <v>2.70165E-4</v>
      </c>
      <c r="M81" s="41" t="str">
        <f ca="1"/>
        <v>Payoff line 15: 'Coupon' is in map</v>
      </c>
    </row>
    <row r="82" spans="5:13">
      <c r="F82" s="279"/>
      <c r="G82" s="279"/>
      <c r="H82" s="279"/>
      <c r="I82" s="279"/>
      <c r="M82" s="41" t="str">
        <f ca="1"/>
        <v>Payoff line 15: 'CpDown' is in map</v>
      </c>
    </row>
    <row r="83" spans="5:13">
      <c r="M83" s="41" t="str">
        <f ca="1"/>
        <v>Payoff line 15: 'B' is in map</v>
      </c>
    </row>
    <row r="84" spans="5:13">
      <c r="M84" s="41" t="str">
        <f ca="1"/>
        <v>Payoff line 15: 'AutoCalled' is in map</v>
      </c>
    </row>
    <row r="85" spans="5:13">
      <c r="M85" s="41" t="str">
        <f ca="1"/>
        <v>Replace line 15: 'C = (1-AutoCalled)*(B&gt;CpDown)*(Coupon+MemoryCpn)'</v>
      </c>
    </row>
    <row r="86" spans="5:13">
      <c r="M86" s="41" t="str">
        <f ca="1"/>
        <v>Payoff line 16: 'Coupon' is in map</v>
      </c>
    </row>
    <row r="87" spans="5:13">
      <c r="M87" s="41" t="str">
        <f ca="1"/>
        <v>Payoff line 16: 'MemoryCpn' is in map</v>
      </c>
    </row>
    <row r="88" spans="5:13">
      <c r="M88" s="41" t="str">
        <f ca="1"/>
        <v>Payoff line 16: 'CpDown' is in map</v>
      </c>
    </row>
    <row r="89" spans="5:13">
      <c r="M89" s="41" t="str">
        <f ca="1"/>
        <v>Payoff line 16: 'B' is in map</v>
      </c>
    </row>
    <row r="90" spans="5:13">
      <c r="M90" s="41" t="str">
        <f ca="1"/>
        <v>Replace line 16: 'MemoryCpn = Cache(IfThenElse(B&gt;CpDown,0.0,MemoryCpn+Coupon))'</v>
      </c>
    </row>
    <row r="91" spans="5:13">
      <c r="M91" s="41" t="str">
        <f ca="1"/>
        <v>Payoff line 17: 'EarlyRed' is in map</v>
      </c>
    </row>
    <row r="92" spans="5:13">
      <c r="M92" s="41" t="str">
        <f ca="1"/>
        <v>Payoff line 17: 'TriggerUp' is in map</v>
      </c>
    </row>
    <row r="93" spans="5:13">
      <c r="M93" s="41" t="str">
        <f ca="1"/>
        <v>Payoff line 17: 'B' is in map</v>
      </c>
    </row>
    <row r="94" spans="5:13">
      <c r="M94" s="41" t="str">
        <f ca="1"/>
        <v>Payoff line 17: 'AutoCalled' is in map</v>
      </c>
    </row>
    <row r="95" spans="5:13">
      <c r="M95" s="41" t="str">
        <f ca="1"/>
        <v>Replace line 17: 'Red = (1-AutoCalled)*(B&gt;TriggerUp)*EarlyRed'</v>
      </c>
    </row>
    <row r="96" spans="5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'Cpn10Jul2018 = Pay(C,10Jul2018)'</v>
      </c>
    </row>
    <row r="102" spans="13:13">
      <c r="M102" s="41" t="str">
        <f ca="1"/>
        <v>Insert line 20: 'Red10Jul2018 = Pay(0,10Jul2018)'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Cache(Min(EURUSD(10Oct2018),GBPUSD(10Oct2018)))'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'Cpn10Oct2018 = Pay(C,10Oct2018)'</v>
      </c>
    </row>
    <row r="128" spans="13:13">
      <c r="M128" s="41" t="str">
        <f ca="1"/>
        <v>Insert line 27: 'Red10Oct2018 = Pay(0,10Oct2018)'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Pay(R,10Oct2018)'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22" zoomScale="110" zoomScaleNormal="110" workbookViewId="0">
      <selection activeCell="I39" sqref="I3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obj_0000f#0000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obj_00010#0000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174</v>
      </c>
      <c r="G7" s="41" t="str">
        <f ca="1">_xll.qlRealMCBasket(,G5:G6,{0,1},TRUE)</f>
        <v>obj_00011#0000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obj_00012#0000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obj_00013#0000</v>
      </c>
      <c r="I9" s="4" t="s">
        <v>176</v>
      </c>
      <c r="J9" s="45"/>
      <c r="K9" s="250" t="str">
        <f ca="1">"R = (1-AutoCalled)*Max(EURUSD("&amp;J8&amp;")-callStrike*GBPUSD("&amp;J8&amp;"),0)"</f>
        <v>R = (1-AutoCalled)*Max(EURUSD(12Feb2018)-callStrike*GBPUSD(12Feb2018),0)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_xll.qlRealMCFixedAmount(,10)</f>
        <v>obj_00014#0000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obj_00015#0000</v>
      </c>
    </row>
    <row r="12" spans="2:17">
      <c r="C12" s="21"/>
      <c r="D12" s="22"/>
      <c r="F12" s="40" t="s">
        <v>179</v>
      </c>
      <c r="G12" s="41" t="str">
        <f ca="1">_xll.qlRealMCFixedAmount(,0.6)</f>
        <v>obj_00016#0000</v>
      </c>
    </row>
    <row r="13" spans="2:17">
      <c r="F13" s="40" t="s">
        <v>180</v>
      </c>
      <c r="G13" s="41" t="str">
        <f ca="1">_xll.qlRealMCFixedAmount(,1)</f>
        <v>obj_00017#0000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obj_00018#0000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obj_00019#0000</v>
      </c>
    </row>
    <row r="16" spans="2:17">
      <c r="F16" s="40" t="s">
        <v>220</v>
      </c>
      <c r="G16" s="41" t="str">
        <f ca="1">_xll.qlRealMCFixedAmount(,1)</f>
        <v>obj_0001a#0000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obj_0001b#0000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obj_004bb#0000</v>
      </c>
      <c r="F18" s="42" t="s">
        <v>186</v>
      </c>
      <c r="G18" s="43" t="str">
        <f ca="1">_xll.qlRealMCFixedAmount(,0)</f>
        <v>obj_0001c#0000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obj_0001d#0000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#NUM!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#NUM!</v>
      </c>
      <c r="H27" s="49"/>
      <c r="K27" s="41">
        <f ca="1"/>
        <v>-1.0904109589041096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#NUM!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97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224</v>
      </c>
      <c r="F37" s="267" t="s">
        <v>205</v>
      </c>
      <c r="G37" s="267" t="s">
        <v>225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98">
        <v>5.0822078746560985E-3</v>
      </c>
      <c r="F39" s="298">
        <v>4.7394301441358935E-3</v>
      </c>
      <c r="G39" s="298">
        <v>5.1244169648115333E-3</v>
      </c>
      <c r="H39" s="298">
        <v>4.7333036606335629E-3</v>
      </c>
      <c r="I39" s="298">
        <v>4.753626211677092E-3</v>
      </c>
      <c r="J39" s="267"/>
      <c r="K39" s="299">
        <v>4.0630214193787557E-3</v>
      </c>
      <c r="M39" s="41" t="str">
        <f ca="1"/>
        <v>Payoff line 3: 'EarlyRed' is in map</v>
      </c>
    </row>
    <row r="40" spans="2:13" ht="14.4">
      <c r="D40" s="268" t="s">
        <v>221</v>
      </c>
      <c r="E40" s="298">
        <v>1.2486499052650583E-3</v>
      </c>
      <c r="F40" s="298">
        <v>1.2802362445113655E-3</v>
      </c>
      <c r="G40" s="298">
        <v>1.2639275967704334E-3</v>
      </c>
      <c r="H40" s="298">
        <v>1.2716742529402063E-3</v>
      </c>
      <c r="I40" s="298">
        <v>1.2687021805302299E-3</v>
      </c>
      <c r="J40" s="267"/>
      <c r="K40" s="299">
        <v>9.5604736943278419E-4</v>
      </c>
      <c r="M40" s="41" t="str">
        <f ca="1"/>
        <v>Payoff line 3: 'TriggerUp' is in map</v>
      </c>
    </row>
    <row r="41" spans="2:13" ht="14.4">
      <c r="D41" s="268" t="s">
        <v>223</v>
      </c>
      <c r="E41" s="298">
        <v>1.5079051835536638E-2</v>
      </c>
      <c r="F41" s="298">
        <v>1.4947851671153776E-2</v>
      </c>
      <c r="G41" s="298">
        <v>1.4935968121853408E-2</v>
      </c>
      <c r="H41" s="298">
        <v>1.4984861482662652E-2</v>
      </c>
      <c r="I41" s="298">
        <v>1.4918877149656855E-2</v>
      </c>
      <c r="J41" s="267"/>
      <c r="K41" s="299">
        <v>1.8133394881316448E-2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226</v>
      </c>
      <c r="E43" s="271">
        <f ca="1">E39-G39</f>
        <v>-4.220909015543485E-5</v>
      </c>
      <c r="F43" s="267"/>
      <c r="G43" s="267"/>
      <c r="H43" s="267"/>
      <c r="I43" s="267"/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1">
        <f ca="1">E40-G40</f>
        <v>-1.5277691505375052E-5</v>
      </c>
      <c r="F44" s="267"/>
      <c r="G44" s="267"/>
      <c r="H44" s="267"/>
      <c r="I44" s="267"/>
      <c r="J44" s="267"/>
      <c r="K44" s="267"/>
      <c r="M44" s="41" t="str">
        <f ca="1"/>
        <v>Payoff line 4: 'AutoCalled' is in map</v>
      </c>
    </row>
    <row r="45" spans="2:13">
      <c r="D45" s="268"/>
      <c r="E45" s="271">
        <f ca="1">E41-G41</f>
        <v>1.4308371368322928E-4</v>
      </c>
      <c r="F45" s="267"/>
      <c r="G45" s="267"/>
      <c r="H45" s="267"/>
      <c r="I45" s="267"/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/>
      <c r="E48" s="267"/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/>
      <c r="E49" s="267"/>
      <c r="F49" s="267"/>
      <c r="G49" s="267"/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3"/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M52" s="41" t="str">
        <f ca="1"/>
        <v>Payoff line 7: 'EURUSD' is in map</v>
      </c>
    </row>
    <row r="53" spans="4:13">
      <c r="M53" s="41" t="str">
        <f ca="1"/>
        <v>Replace line 7: 'B = Cache(EURUSD(11Dec2017)/GBPUSD(11Dec2017))'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Cache(EURUSD(11Jan2018)/GBPUSD(11Jan2018))'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Cache(EURUSD(12Feb2018)/GBPUSD(12Feb2018))'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'EURUSD' is in map</v>
      </c>
    </row>
    <row r="130" spans="13:13">
      <c r="M130" s="41" t="str">
        <f ca="1"/>
        <v>Payoff line 28: 'GBPUSD' is in map</v>
      </c>
    </row>
    <row r="131" spans="13:13">
      <c r="M131" s="41" t="str">
        <f ca="1"/>
        <v>Payoff line 28: 'callStrike' is in map</v>
      </c>
    </row>
    <row r="132" spans="13:13">
      <c r="M132" s="41" t="str">
        <f ca="1"/>
        <v>Payoff line 28: 'AutoCalled' is in map</v>
      </c>
    </row>
    <row r="133" spans="13:13">
      <c r="M133" s="41" t="str">
        <f ca="1"/>
        <v>Insert line 28: 'R = (1-AutoCalled)*Max(EURUSD(12Feb2018)-callStrike*GBPUSD(12Feb2018),0)'</v>
      </c>
    </row>
    <row r="134" spans="13:13">
      <c r="M134" s="41" t="str">
        <f ca="1"/>
        <v>Error line 29: 1.1: syntax error, unexpected end of file, expecting identifier</v>
      </c>
    </row>
    <row r="135" spans="13:13">
      <c r="M135" s="41" t="str">
        <f ca="1"/>
        <v>Error line 30: 1.1: syntax error, unexpected end of file, expecting identifier</v>
      </c>
    </row>
    <row r="136" spans="13:13">
      <c r="M136" s="41" t="str">
        <f ca="1"/>
        <v>Error line 31: 1.1: syntax error, unexpected end of file, expecting identifier</v>
      </c>
    </row>
    <row r="137" spans="13:13">
      <c r="M137" s="41" t="str">
        <f ca="1"/>
        <v>Error line 32: 1.1: syntax error, unexpected end of file, expecting identifier</v>
      </c>
    </row>
    <row r="138" spans="13:13">
      <c r="M138" s="41" t="str">
        <f ca="1"/>
        <v>Error line 33: 1.1: syntax error, unexpected end of file, expecting identifier</v>
      </c>
    </row>
    <row r="139" spans="13:13">
      <c r="M139" s="41" t="str">
        <f ca="1"/>
        <v>Error line 34: 1.1: syntax error, unexpected end of file, expecting identifier</v>
      </c>
    </row>
    <row r="140" spans="13:13">
      <c r="M140" s="41" t="str">
        <f ca="1"/>
        <v>Payoff line 35: 'R' is in map</v>
      </c>
    </row>
    <row r="141" spans="13:13">
      <c r="M141" s="41" t="str">
        <f ca="1"/>
        <v>Insert line 35: 'FinalRed = Pay(R,12Feb2018)'</v>
      </c>
    </row>
    <row r="142" spans="13:13">
      <c r="M142" s="41" t="str">
        <f ca="1"/>
        <v>Error line 36: 1.1: syntax error, unexpected end of file, expecting identifier</v>
      </c>
    </row>
    <row r="143" spans="13:13">
      <c r="M143" s="41" t="str">
        <f ca="1"/>
        <v>Error line 37: 1.1: syntax error, unexpected end of file, expecting identifier</v>
      </c>
    </row>
    <row r="144" spans="13:13">
      <c r="M144" s="41" t="str">
        <f ca="1"/>
        <v>Error line 38: 1.1: syntax error, unexpected end of file, expecting identifier</v>
      </c>
    </row>
    <row r="145" spans="13:13">
      <c r="M145" s="41" t="str">
        <f ca="1"/>
        <v>Error line 39: 1.1: syntax error, unexpected end of file, expecting identifier</v>
      </c>
    </row>
    <row r="146" spans="13:13">
      <c r="M146" s="41" t="str">
        <f ca="1"/>
        <v>Error line 40: 1.1: syntax error, unexpected end of file, expecting identifier</v>
      </c>
    </row>
    <row r="147" spans="13:13">
      <c r="M147" s="41" t="str">
        <f ca="1"/>
        <v>Error line 41: 1.1: syntax error, unexpected end of file, expecting identifier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9"/>
  <sheetViews>
    <sheetView showGridLines="0" topLeftCell="C36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  <c r="L2" s="40" t="s">
        <v>249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obj_0001e#0000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Cache(EURUSD("&amp;J5&amp;")/GBPUSD("&amp;J5&amp;"))"</f>
        <v>B = Cache(EURUSD(10Jan2018)/GBPUSD(10Jan2018))</v>
      </c>
      <c r="L5" s="40" t="s">
        <v>250</v>
      </c>
      <c r="M5" s="40" t="s">
        <v>253</v>
      </c>
      <c r="N5" s="40" t="s">
        <v>251</v>
      </c>
      <c r="O5" s="40" t="s">
        <v>252</v>
      </c>
      <c r="P5" s="40" t="str">
        <f ca="1">"Cpn"&amp;J5&amp;" = Pay(C,"&amp;J5&amp;")"</f>
        <v>Cpn10Jan2018 = Pay(C,10Jan2018)</v>
      </c>
      <c r="Q5" s="40" t="str">
        <f ca="1">"Red"&amp;J5&amp;" = Pay(Red,"&amp;J5&amp;")"</f>
        <v>Red10Jan2018 = Pay(Red,10Jan2018)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obj_0001f#0000</v>
      </c>
      <c r="I6" s="246">
        <f ca="1">_xll.qlCalendarAdvance("Target",I5,"3m")</f>
        <v>43200</v>
      </c>
      <c r="J6" s="247" t="str">
        <f ca="1">TEXT(I6,"[$-900]TTMMMJJJ")</f>
        <v>10Apr2018</v>
      </c>
      <c r="K6" s="40" t="str">
        <f ca="1">"B = Cache(EURUSD("&amp;J6&amp;")/GBPUSD("&amp;J6&amp;"))"</f>
        <v>B = Cache(EURUSD(10Apr2018)/GBPUSD(10Apr2018))</v>
      </c>
      <c r="L6" s="40" t="s">
        <v>250</v>
      </c>
      <c r="M6" s="40" t="s">
        <v>253</v>
      </c>
      <c r="N6" s="40" t="s">
        <v>251</v>
      </c>
      <c r="O6" s="40" t="s">
        <v>252</v>
      </c>
      <c r="P6" s="40" t="str">
        <f ca="1">"Cpn"&amp;J6&amp;" = Pay(C,"&amp;J6&amp;")"</f>
        <v>Cpn10Apr2018 = Pay(C,10Apr2018)</v>
      </c>
      <c r="Q6" s="40" t="str">
        <f ca="1">"Red"&amp;J6&amp;" = Pay(Red,"&amp;J6&amp;")"</f>
        <v>Red10Apr2018 = Pay(Red,10Apr2018)</v>
      </c>
    </row>
    <row r="7" spans="2:17">
      <c r="F7" s="40" t="s">
        <v>174</v>
      </c>
      <c r="G7" s="41" t="str">
        <f ca="1">_xll.qlRealMCBasket(,G5:G6,{0,1},TRUE)</f>
        <v>obj_00020#0000</v>
      </c>
      <c r="I7" s="246">
        <f ca="1">_xll.qlCalendarAdvance("Target",I6,"3m")</f>
        <v>43291</v>
      </c>
      <c r="J7" s="247" t="str">
        <f ca="1">TEXT(I7,"[$-900]TTMMMJJJ")</f>
        <v>10Jul2018</v>
      </c>
      <c r="K7" s="40" t="str">
        <f ca="1">"B = Cache(EURUSD("&amp;J7&amp;")/GBPUSD("&amp;J7&amp;"))"</f>
        <v>B = Cache(EURUSD(10Jul2018)/GBPUSD(10Jul2018))</v>
      </c>
      <c r="L7" s="40" t="s">
        <v>250</v>
      </c>
      <c r="M7" s="40" t="s">
        <v>253</v>
      </c>
      <c r="N7" s="40" t="s">
        <v>251</v>
      </c>
      <c r="O7" s="40" t="s">
        <v>252</v>
      </c>
      <c r="P7" s="40" t="str">
        <f ca="1">"Cpn"&amp;J7&amp;" = Pay(C,"&amp;J7&amp;")"</f>
        <v>Cpn10Jul2018 = Pay(C,10Jul2018)</v>
      </c>
      <c r="Q7" s="40" t="str">
        <f ca="1">"Red"&amp;J7&amp;" = Pay(Red,"&amp;J7&amp;")"</f>
        <v>Red10Jul2018 = Pay(Red,10Jul2018)</v>
      </c>
    </row>
    <row r="8" spans="2:17">
      <c r="B8" s="13"/>
      <c r="C8" s="14"/>
      <c r="D8" s="6"/>
      <c r="F8" s="40" t="s">
        <v>175</v>
      </c>
      <c r="G8" s="41" t="str">
        <f ca="1">_xll.qlRealMCFixedAmount(,1)</f>
        <v>obj_00021#0000</v>
      </c>
      <c r="I8" s="246">
        <f ca="1">_xll.qlCalendarAdvance("Target",I7,"3m")</f>
        <v>43383</v>
      </c>
      <c r="J8" s="249" t="str">
        <f ca="1">TEXT(I8,"[$-900]TTMMMJJJ")</f>
        <v>10Oct2018</v>
      </c>
      <c r="K8" s="40" t="str">
        <f ca="1">"B = Cache(EURUSD("&amp;J8&amp;")/GBPUSD("&amp;J8&amp;"))"</f>
        <v>B = Cache(EURUSD(10Oct2018)/GBPUSD(10Oct2018))</v>
      </c>
      <c r="L8" s="40" t="s">
        <v>250</v>
      </c>
      <c r="M8" s="40" t="s">
        <v>253</v>
      </c>
      <c r="N8" s="40" t="s">
        <v>251</v>
      </c>
      <c r="O8" s="40" t="s">
        <v>252</v>
      </c>
      <c r="P8" s="40" t="str">
        <f ca="1">"Cpn"&amp;J8&amp;" = Pay(C,"&amp;J8&amp;")"</f>
        <v>Cpn10Oct2018 = Pay(C,10Oct2018)</v>
      </c>
      <c r="Q8" s="42" t="str">
        <f ca="1">"Red"&amp;J8&amp;" = Pay(Red,"&amp;J8&amp;")"</f>
        <v>Red10Oct2018 = Pay(Red,10Oct2018)</v>
      </c>
    </row>
    <row r="9" spans="2:17">
      <c r="B9" s="15"/>
      <c r="C9" s="16"/>
      <c r="D9" s="12"/>
      <c r="F9" s="286" t="s">
        <v>244</v>
      </c>
      <c r="G9" s="41" t="str">
        <f ca="1">_xll.qlRealMCFixedAmount(,0.9)</f>
        <v>obj_00022#0000</v>
      </c>
      <c r="I9" s="4" t="s">
        <v>176</v>
      </c>
      <c r="J9" s="45"/>
      <c r="K9" s="250" t="str">
        <f ca="1">"R = (1-AutoCalled)*Max(GBPUSD("&amp;J8&amp;")*PutStrike-EURUSD("&amp;J8&amp;"),0)"</f>
        <v>R = (1-AutoCalled)*Max(GBPUSD(10Oct2018)*PutStrike-EURUSD(10Oct2018),0)</v>
      </c>
      <c r="L9" s="251"/>
      <c r="M9" s="251"/>
      <c r="N9" s="251"/>
      <c r="O9" s="251"/>
      <c r="P9" s="251"/>
      <c r="Q9" s="252"/>
    </row>
    <row r="10" spans="2:17">
      <c r="F10" s="40" t="s">
        <v>164</v>
      </c>
      <c r="G10" s="41" t="str">
        <f ca="1">_xll.qlRealMCFixedAmount(,0.02)</f>
        <v>obj_00023#0000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178</v>
      </c>
      <c r="G11" s="41" t="str">
        <f ca="1">_xll.qlRealMCFixedAmount(,1.1)</f>
        <v>obj_00024#0000</v>
      </c>
    </row>
    <row r="12" spans="2:17">
      <c r="C12" s="21"/>
      <c r="D12" s="22"/>
      <c r="F12" s="40" t="s">
        <v>166</v>
      </c>
      <c r="G12" s="41" t="str">
        <f ca="1">_xll.qlRealMCFixedAmount(,1.01)</f>
        <v>obj_00025#0000</v>
      </c>
    </row>
    <row r="13" spans="2:17">
      <c r="F13" s="40" t="s">
        <v>179</v>
      </c>
      <c r="G13" s="41" t="str">
        <f ca="1">_xll.qlRealMCFixedAmount(,0.6)</f>
        <v>obj_00026#0000</v>
      </c>
    </row>
    <row r="14" spans="2:17">
      <c r="B14" s="4"/>
      <c r="C14" s="24"/>
      <c r="D14" s="25"/>
      <c r="F14" s="40" t="s">
        <v>180</v>
      </c>
      <c r="G14" s="41" t="str">
        <f ca="1">_xll.qlRealMCFixedAmount(,1)</f>
        <v>obj_00027#0000</v>
      </c>
      <c r="J14" s="23"/>
    </row>
    <row r="15" spans="2:17">
      <c r="B15" s="10"/>
      <c r="C15" s="26"/>
      <c r="D15" s="27"/>
      <c r="F15" s="40" t="s">
        <v>181</v>
      </c>
      <c r="G15" s="41" t="str">
        <f ca="1">_xll.qlRealMCFixedAmount(,0.3)</f>
        <v>obj_00028#0000</v>
      </c>
    </row>
    <row r="16" spans="2:17">
      <c r="F16" s="40" t="s">
        <v>182</v>
      </c>
      <c r="G16" s="41" t="str">
        <f ca="1">_xll.qlRealMCFixedAmount(,1)</f>
        <v>obj_00029#0000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183</v>
      </c>
      <c r="G17" s="41" t="str">
        <f ca="1">_xll.qlRealMCFixedAmount(,H33)</f>
        <v>obj_0002a#0000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obj_004bb#0000</v>
      </c>
      <c r="F18" s="40" t="s">
        <v>185</v>
      </c>
      <c r="G18" s="41" t="str">
        <f ca="1">_xll.qlRealMCFixedAmount(,0)</f>
        <v>obj_0002b#0000</v>
      </c>
    </row>
    <row r="19" spans="2:13">
      <c r="F19" s="42" t="s">
        <v>186</v>
      </c>
      <c r="G19" s="43" t="str">
        <f ca="1">_xll.qlRealMCFixedAmount(,0)</f>
        <v>obj_0002c#0000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_xll.qlRealMCScript(,F5:F19,G5:G19,K5:Q10,TRUE)</f>
        <v>obj_0002d#0000</v>
      </c>
    </row>
    <row r="23" spans="2:13">
      <c r="B23" s="4"/>
      <c r="C23" s="24"/>
      <c r="D23" s="30"/>
      <c r="G23" t="str">
        <f t="array" aca="1" ref="G23"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Cpn10Jan2018</v>
      </c>
      <c r="G25" s="287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-1.0931506849315069</v>
      </c>
      <c r="M25" s="39" t="str">
        <f t="array" aca="1" ref="M25:M209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88" t="e">
        <f ca="1"/>
        <v>#NUM!</v>
      </c>
      <c r="H26" s="49"/>
      <c r="K26" s="41">
        <f ca="1"/>
        <v>-0.84657534246575339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88" t="e">
        <f ca="1"/>
        <v>#NUM!</v>
      </c>
      <c r="H27" s="49"/>
      <c r="K27" s="41">
        <f ca="1"/>
        <v>-0.59726027397260273</v>
      </c>
      <c r="M27" s="41" t="str">
        <f ca="1"/>
        <v>Insert line 0: 'B = Cache(EURUSD(10Jan2018)/GBPUSD(10Jan2018))'</v>
      </c>
    </row>
    <row r="28" spans="2:13">
      <c r="B28" s="7"/>
      <c r="C28" s="31"/>
      <c r="D28" s="256"/>
      <c r="F28" s="247" t="str">
        <f ca="1">LEFT(P8,12)</f>
        <v>Cpn10Oct2018</v>
      </c>
      <c r="G28" s="288" t="e">
        <f ca="1"/>
        <v>#NUM!</v>
      </c>
      <c r="H28" s="49"/>
      <c r="K28" s="41">
        <f ca="1"/>
        <v>-0.34520547945205482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88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88" t="e">
        <f ca="1"/>
        <v>#NUM!</v>
      </c>
      <c r="H30" s="49"/>
      <c r="K30" s="41" t="e">
        <f ca="1"/>
        <v>#N/A</v>
      </c>
      <c r="M30" s="41" t="str">
        <f ca="1"/>
        <v>Payoff line 1: 'TriggerDn' is in map</v>
      </c>
    </row>
    <row r="31" spans="2:13">
      <c r="B31" s="10"/>
      <c r="C31" s="26"/>
      <c r="D31" s="12"/>
      <c r="F31" s="247" t="str">
        <f ca="1">LEFT(Q7,12)</f>
        <v>Red10Jul2018</v>
      </c>
      <c r="G31" s="288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88" t="e">
        <f ca="1"/>
        <v>#NUM!</v>
      </c>
      <c r="H32" s="49"/>
      <c r="K32" s="41" t="e">
        <f ca="1"/>
        <v>#N/A</v>
      </c>
      <c r="M32" s="41" t="str">
        <f ca="1"/>
        <v>Payoff line 1: 'TriggerUp' is in map</v>
      </c>
    </row>
    <row r="33" spans="2:13">
      <c r="B33" s="34"/>
      <c r="C33" s="31"/>
      <c r="D33" s="261"/>
      <c r="F33" s="249" t="s">
        <v>192</v>
      </c>
      <c r="G33" s="289" t="e">
        <f ca="1"/>
        <v>#NUM!</v>
      </c>
      <c r="H33">
        <v>1.1000000000000001</v>
      </c>
      <c r="K33" s="43" t="e">
        <f ca="1"/>
        <v>#N/A</v>
      </c>
      <c r="M33" s="41" t="str">
        <f ca="1"/>
        <v>Payoff line 1: 'B' is in map</v>
      </c>
    </row>
    <row r="34" spans="2:13">
      <c r="B34" s="15"/>
      <c r="C34" s="26"/>
      <c r="D34" s="36"/>
      <c r="F34" s="262"/>
      <c r="G34" s="262"/>
      <c r="M34" s="41" t="str">
        <f ca="1"/>
        <v>Payoff line 1: 'AutoCalled'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Insert line 1: 'C = (1-AutoCalled)*(IfThenElse(B&gt;TriggerUp,0,IfThenElse(B&lt;TriggerDn,0,1)))*(Coupon+MemoryCpn)'</v>
      </c>
    </row>
    <row r="36" spans="2:13">
      <c r="D36" s="267" t="s">
        <v>177</v>
      </c>
      <c r="E36" s="267"/>
      <c r="F36" s="267"/>
      <c r="G36" s="267"/>
      <c r="H36" s="267"/>
      <c r="M36" s="41" t="str">
        <f ca="1"/>
        <v>Payoff line 2: 'Coupon' is in map</v>
      </c>
    </row>
    <row r="37" spans="2:13">
      <c r="C37" t="s">
        <v>255</v>
      </c>
      <c r="D37" s="268"/>
      <c r="E37" s="267" t="s">
        <v>245</v>
      </c>
      <c r="F37" s="267" t="s">
        <v>246</v>
      </c>
      <c r="G37" s="267" t="s">
        <v>247</v>
      </c>
      <c r="H37" s="267" t="s">
        <v>248</v>
      </c>
      <c r="I37" s="267" t="s">
        <v>254</v>
      </c>
      <c r="M37" s="41" t="str">
        <f ca="1"/>
        <v>Payoff line 2: 'MemoryCpn'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 t="s">
        <v>189</v>
      </c>
      <c r="I38" s="267"/>
      <c r="M38" s="41" t="str">
        <f ca="1"/>
        <v>Payoff line 2: 'TriggerDn' is in map</v>
      </c>
    </row>
    <row r="39" spans="2:13">
      <c r="D39" s="268" t="s">
        <v>194</v>
      </c>
      <c r="E39" s="290">
        <v>1.9427499999989582E-2</v>
      </c>
      <c r="F39" s="290">
        <v>1.9410499999989596E-2</v>
      </c>
      <c r="G39" s="290">
        <v>1.9456499999989555E-2</v>
      </c>
      <c r="H39" s="290">
        <v>1.9424999999989583E-2</v>
      </c>
      <c r="I39" s="290">
        <v>1.9674999999989357E-2</v>
      </c>
      <c r="M39" s="41" t="str">
        <f ca="1"/>
        <v>Payoff line 2: 'B' is in map</v>
      </c>
    </row>
    <row r="40" spans="2:13">
      <c r="D40" s="268" t="s">
        <v>195</v>
      </c>
      <c r="E40" s="290">
        <v>1.8027499999990853E-2</v>
      </c>
      <c r="F40" s="290">
        <v>1.8019999999990863E-2</v>
      </c>
      <c r="G40" s="290">
        <v>1.8050999999990835E-2</v>
      </c>
      <c r="H40" s="290">
        <v>1.8047999999990835E-2</v>
      </c>
      <c r="I40" s="290">
        <v>1.8350499999990562E-2</v>
      </c>
      <c r="M40" s="41" t="str">
        <f ca="1"/>
        <v>Payoff line 2: 'TriggerUp' is in map</v>
      </c>
    </row>
    <row r="41" spans="2:13">
      <c r="D41" s="268" t="s">
        <v>196</v>
      </c>
      <c r="E41" s="290">
        <v>1.6344499999992386E-2</v>
      </c>
      <c r="F41" s="290">
        <v>1.6342999999992388E-2</v>
      </c>
      <c r="G41" s="290">
        <v>1.6372999999992359E-2</v>
      </c>
      <c r="H41" s="290">
        <v>1.6381999999992351E-2</v>
      </c>
      <c r="I41" s="290">
        <v>1.6589999999992163E-2</v>
      </c>
      <c r="M41" s="41" t="str">
        <f ca="1"/>
        <v>Payoff line 2: 'B' is in map</v>
      </c>
    </row>
    <row r="42" spans="2:13">
      <c r="D42" s="268" t="s">
        <v>197</v>
      </c>
      <c r="E42" s="290">
        <v>1.460199999999397E-2</v>
      </c>
      <c r="F42" s="290">
        <v>1.4658499999993918E-2</v>
      </c>
      <c r="G42" s="290">
        <v>1.4615999999993957E-2</v>
      </c>
      <c r="H42" s="290">
        <v>1.4661499999993916E-2</v>
      </c>
      <c r="I42" s="290">
        <v>1.4782499999993806E-2</v>
      </c>
      <c r="M42" s="41" t="str">
        <f ca="1"/>
        <v>Replace line 2: 'MemoryCpn = Cache(IfThenElse(B&lt;TriggerUp,0.0,IfThenElse(B&gt;TriggerDn,0,MemoryCpn+Coupon)))'</v>
      </c>
    </row>
    <row r="43" spans="2:13">
      <c r="D43" s="268" t="s">
        <v>198</v>
      </c>
      <c r="E43" s="290">
        <v>0.98108874999975437</v>
      </c>
      <c r="F43" s="290">
        <v>0.98023024999975261</v>
      </c>
      <c r="G43" s="290">
        <v>0.98255324999975724</v>
      </c>
      <c r="H43" s="290">
        <v>0.98096249999975405</v>
      </c>
      <c r="I43" s="290">
        <v>0.99358749999977958</v>
      </c>
      <c r="M43" s="41" t="str">
        <f ca="1"/>
        <v>Payoff line 3: 'EarlyRed' is in map</v>
      </c>
    </row>
    <row r="44" spans="2:13">
      <c r="D44" s="268" t="s">
        <v>199</v>
      </c>
      <c r="E44" s="290">
        <v>0.91038874999961172</v>
      </c>
      <c r="F44" s="290">
        <v>0.91000999999961096</v>
      </c>
      <c r="G44" s="290">
        <v>0.91157549999961407</v>
      </c>
      <c r="H44" s="290">
        <v>0.91142399999961377</v>
      </c>
      <c r="I44" s="290">
        <v>0.92670024999964462</v>
      </c>
      <c r="M44" s="41" t="str">
        <f ca="1"/>
        <v>Payoff line 3: 'TriggerDn' is in map</v>
      </c>
    </row>
    <row r="45" spans="2:13">
      <c r="D45" s="268" t="s">
        <v>200</v>
      </c>
      <c r="E45" s="290">
        <v>0.82539724999944031</v>
      </c>
      <c r="F45" s="290">
        <v>0.82532149999944016</v>
      </c>
      <c r="G45" s="290">
        <v>0.8268364999994432</v>
      </c>
      <c r="H45" s="290">
        <v>0.82729099999944411</v>
      </c>
      <c r="I45" s="290">
        <v>0.83779499999946527</v>
      </c>
      <c r="M45" s="41" t="str">
        <f ca="1"/>
        <v>Payoff line 3: 'B' is in map</v>
      </c>
    </row>
    <row r="46" spans="2:13">
      <c r="D46" s="268" t="s">
        <v>201</v>
      </c>
      <c r="E46" s="290">
        <v>0.73740099999955744</v>
      </c>
      <c r="F46" s="290">
        <v>0.74025424999955292</v>
      </c>
      <c r="G46" s="290">
        <v>0.73810799999955634</v>
      </c>
      <c r="H46" s="290">
        <v>0.74040574999955266</v>
      </c>
      <c r="I46" s="290">
        <v>0.74651624999954302</v>
      </c>
      <c r="M46" s="41" t="str">
        <f ca="1"/>
        <v>Payoff line 3: 'TriggerUp' is in map</v>
      </c>
    </row>
    <row r="47" spans="2:13">
      <c r="D47" s="268" t="s">
        <v>192</v>
      </c>
      <c r="E47" s="290">
        <v>7.9682205229979916E-2</v>
      </c>
      <c r="F47" s="290">
        <v>8.0048519851982899E-2</v>
      </c>
      <c r="G47" s="290">
        <v>7.984731340242758E-2</v>
      </c>
      <c r="H47" s="290">
        <v>7.9813132120499564E-2</v>
      </c>
      <c r="I47" s="290">
        <v>7.9566767615319375E-2</v>
      </c>
      <c r="M47" s="41" t="str">
        <f ca="1"/>
        <v>Payoff line 3: 'B' is in map</v>
      </c>
    </row>
    <row r="48" spans="2:13">
      <c r="D48" s="268"/>
      <c r="E48" s="291"/>
      <c r="F48" s="291"/>
      <c r="G48" s="291"/>
      <c r="H48" s="267"/>
      <c r="I48" s="267"/>
      <c r="M48" s="41" t="str">
        <f ca="1"/>
        <v>Payoff line 3: 'AutoCalled' is in map</v>
      </c>
    </row>
    <row r="49" spans="4:13">
      <c r="D49" s="268" t="s">
        <v>193</v>
      </c>
      <c r="E49" s="267"/>
      <c r="F49" s="267"/>
      <c r="G49" s="267"/>
      <c r="H49" s="267"/>
      <c r="I49" s="267"/>
      <c r="M49" s="41" t="str">
        <f ca="1"/>
        <v>Insert line 3: 'Red = (1-AutoCalled)*(IfThenElse(B&gt;TriggerUp,0.0,IfThenElse(B&lt;TriggerDn,0,1)))*EarlyRed'</v>
      </c>
    </row>
    <row r="50" spans="4:13">
      <c r="D50" s="23"/>
      <c r="M50" s="41" t="str">
        <f ca="1"/>
        <v>Payoff line 4: 'AutoCalled' is in map</v>
      </c>
    </row>
    <row r="51" spans="4:13">
      <c r="M51" s="41" t="str">
        <f ca="1"/>
        <v>Payoff line 4: 'TriggerDn' is in map</v>
      </c>
    </row>
    <row r="52" spans="4:13">
      <c r="M52" s="41" t="str">
        <f ca="1"/>
        <v>Payoff line 4: 'B' is in map</v>
      </c>
    </row>
    <row r="53" spans="4:13">
      <c r="D53" t="s">
        <v>150</v>
      </c>
      <c r="M53" s="41" t="str">
        <f ca="1"/>
        <v>Payoff line 4: 'TriggerUp' is in map</v>
      </c>
    </row>
    <row r="54" spans="4:13">
      <c r="D54">
        <v>0.87151206299808792</v>
      </c>
      <c r="H54" s="294">
        <v>0</v>
      </c>
      <c r="I54" s="294">
        <v>0</v>
      </c>
      <c r="M54" s="41" t="str">
        <f ca="1"/>
        <v>Payoff line 4: 'B' is in map</v>
      </c>
    </row>
    <row r="55" spans="4:13">
      <c r="D55">
        <v>0.90216284644338041</v>
      </c>
      <c r="H55" s="294">
        <v>3.990493526473099E-6</v>
      </c>
      <c r="I55" s="294">
        <v>3.1366813055362653E-6</v>
      </c>
      <c r="M55" s="41" t="str">
        <f ca="1"/>
        <v>Replace line 4: 'AutoCalled = Cache(IfThenElse(B&gt;TriggerUp,1,IfThenElse(B&lt;TriggerDn,1,AutoCalled)))'</v>
      </c>
    </row>
    <row r="56" spans="4:13">
      <c r="D56">
        <v>0.92234769785879311</v>
      </c>
      <c r="H56" s="294">
        <v>4.9004497517219031E-4</v>
      </c>
      <c r="I56" s="294">
        <v>5.226979046962344E-4</v>
      </c>
      <c r="M56" s="41" t="str">
        <f ca="1"/>
        <v>Payoff line 5: 'C' is in map</v>
      </c>
    </row>
    <row r="57" spans="4:13">
      <c r="D57">
        <v>0.95081286797024822</v>
      </c>
      <c r="H57" s="294">
        <v>3.3614444570035226E-3</v>
      </c>
      <c r="I57" s="294">
        <v>3.5046204049370006E-3</v>
      </c>
      <c r="M57" s="41" t="str">
        <f ca="1"/>
        <v>Insert line 5: 'Cpn10Jan2018 = Pay(C,10Jan2018)'</v>
      </c>
    </row>
    <row r="58" spans="4:13">
      <c r="D58">
        <v>0.97294871335629129</v>
      </c>
      <c r="H58" s="294">
        <v>8.1598313467990784E-3</v>
      </c>
      <c r="I58" s="294">
        <v>8.3310435550172836E-3</v>
      </c>
      <c r="M58" s="41" t="str">
        <f ca="1"/>
        <v>Payoff line 6: 'Red' is in map</v>
      </c>
    </row>
    <row r="59" spans="4:13">
      <c r="D59">
        <v>1</v>
      </c>
      <c r="H59" s="294">
        <v>1.7687342462665009E-2</v>
      </c>
      <c r="I59" s="294">
        <v>1.7710447217148352E-2</v>
      </c>
      <c r="M59" s="41" t="str">
        <f ca="1"/>
        <v>Insert line 6: 'Red10Jan2018 = Pay(Red,10Jan2018)'</v>
      </c>
    </row>
    <row r="60" spans="4:13">
      <c r="D60">
        <v>1.0371120792715558</v>
      </c>
      <c r="H60" s="294">
        <v>3.6955321400700118E-2</v>
      </c>
      <c r="I60" s="294">
        <v>3.6955321400700118E-2</v>
      </c>
      <c r="M60" s="41" t="str">
        <f ca="1"/>
        <v>Payoff line 7: 'GBPUSD' is in map</v>
      </c>
    </row>
    <row r="61" spans="4:13">
      <c r="D61">
        <v>1.0668476834085139</v>
      </c>
      <c r="H61" s="294">
        <v>5.6166194650652118E-2</v>
      </c>
      <c r="I61" s="294">
        <v>5.5751227444828154E-2</v>
      </c>
      <c r="M61" s="41" t="str">
        <f ca="1"/>
        <v>Payoff line 7: 'EURUSD' is in map</v>
      </c>
    </row>
    <row r="62" spans="4:13">
      <c r="D62">
        <v>1.1095919855494891</v>
      </c>
      <c r="H62" s="294">
        <v>8.6866036003870509E-2</v>
      </c>
      <c r="I62" s="294">
        <v>8.6699791253194172E-2</v>
      </c>
      <c r="M62" s="41" t="str">
        <f ca="1"/>
        <v>Replace line 7: 'B = Cache(EURUSD(10Apr2018)/GBPUSD(10Apr2018))'</v>
      </c>
    </row>
    <row r="63" spans="4:13">
      <c r="D63">
        <v>1.1457807621080653</v>
      </c>
      <c r="H63" s="294">
        <v>0.11347532991987425</v>
      </c>
      <c r="I63" s="294">
        <v>0.11361136209389658</v>
      </c>
      <c r="M63" s="41" t="str">
        <f ca="1"/>
        <v>Payoff line 8: 'MemoryCpn' is in map</v>
      </c>
    </row>
    <row r="64" spans="4:13">
      <c r="M64" s="41" t="str">
        <f ca="1"/>
        <v>Payoff line 8: 'Coupon' is in map</v>
      </c>
    </row>
    <row r="65" spans="13:13">
      <c r="M65" s="41" t="str">
        <f ca="1"/>
        <v>Payoff line 8: 'TriggerDn' is in map</v>
      </c>
    </row>
    <row r="66" spans="13:13">
      <c r="M66" s="41" t="str">
        <f ca="1"/>
        <v>Payoff line 8: 'B' is in map</v>
      </c>
    </row>
    <row r="67" spans="13:13">
      <c r="M67" s="41" t="str">
        <f ca="1"/>
        <v>Payoff line 8: 'TriggerUp' is in map</v>
      </c>
    </row>
    <row r="68" spans="13:13">
      <c r="M68" s="41" t="str">
        <f ca="1"/>
        <v>Payoff line 8: 'B' is in map</v>
      </c>
    </row>
    <row r="69" spans="13:13">
      <c r="M69" s="41" t="str">
        <f ca="1"/>
        <v>Payoff line 8: 'AutoCalled' is in map</v>
      </c>
    </row>
    <row r="70" spans="13:13">
      <c r="M70" s="41" t="str">
        <f ca="1"/>
        <v>Replace line 8: 'C = (1-AutoCalled)*(IfThenElse(B&gt;TriggerUp,0,IfThenElse(B&lt;TriggerDn,0,1)))*(Coupon+MemoryCpn)'</v>
      </c>
    </row>
    <row r="71" spans="13:13">
      <c r="M71" s="41" t="str">
        <f ca="1"/>
        <v>Payoff line 9: 'Coupon' is in map</v>
      </c>
    </row>
    <row r="72" spans="13:13">
      <c r="M72" s="41" t="str">
        <f ca="1"/>
        <v>Payoff line 9: 'MemoryCpn' is in map</v>
      </c>
    </row>
    <row r="73" spans="13:13">
      <c r="M73" s="41" t="str">
        <f ca="1"/>
        <v>Payoff line 9: 'TriggerDn' is in map</v>
      </c>
    </row>
    <row r="74" spans="13:13">
      <c r="M74" s="41" t="str">
        <f ca="1"/>
        <v>Payoff line 9: 'B' is in map</v>
      </c>
    </row>
    <row r="75" spans="13:13">
      <c r="M75" s="41" t="str">
        <f ca="1"/>
        <v>Payoff line 9: 'TriggerUp' is in map</v>
      </c>
    </row>
    <row r="76" spans="13:13">
      <c r="M76" s="41" t="str">
        <f ca="1"/>
        <v>Payoff line 9: 'B' is in map</v>
      </c>
    </row>
    <row r="77" spans="13:13">
      <c r="M77" s="41" t="str">
        <f ca="1"/>
        <v>Replace line 9: 'MemoryCpn = Cache(IfThenElse(B&lt;TriggerUp,0.0,IfThenElse(B&gt;TriggerDn,0,MemoryCpn+Coupon)))'</v>
      </c>
    </row>
    <row r="78" spans="13:13">
      <c r="M78" s="41" t="str">
        <f ca="1"/>
        <v>Payoff line 10: 'EarlyRed' is in map</v>
      </c>
    </row>
    <row r="79" spans="13:13">
      <c r="M79" s="41" t="str">
        <f ca="1"/>
        <v>Payoff line 10: 'TriggerDn' is in map</v>
      </c>
    </row>
    <row r="80" spans="13:13">
      <c r="M80" s="41" t="str">
        <f ca="1"/>
        <v>Payoff line 10: 'B' is in map</v>
      </c>
    </row>
    <row r="81" spans="13:13">
      <c r="M81" s="41" t="str">
        <f ca="1"/>
        <v>Payoff line 10: 'TriggerUp' is in map</v>
      </c>
    </row>
    <row r="82" spans="13:13">
      <c r="M82" s="41" t="str">
        <f ca="1"/>
        <v>Payoff line 10: 'B' is in map</v>
      </c>
    </row>
    <row r="83" spans="13:13">
      <c r="M83" s="41" t="str">
        <f ca="1"/>
        <v>Payoff line 10: 'AutoCalled' is in map</v>
      </c>
    </row>
    <row r="84" spans="13:13">
      <c r="M84" s="41" t="str">
        <f ca="1"/>
        <v>Replace line 10: 'Red = (1-AutoCalled)*(IfThenElse(B&gt;TriggerUp,0.0,IfThenElse(B&lt;TriggerDn,0,1)))*EarlyRed'</v>
      </c>
    </row>
    <row r="85" spans="13:13">
      <c r="M85" s="41" t="str">
        <f ca="1"/>
        <v>Payoff line 11: 'AutoCalled' is in map</v>
      </c>
    </row>
    <row r="86" spans="13:13">
      <c r="M86" s="41" t="str">
        <f ca="1"/>
        <v>Payoff line 11: 'TriggerDn' is in map</v>
      </c>
    </row>
    <row r="87" spans="13:13">
      <c r="M87" s="41" t="str">
        <f ca="1"/>
        <v>Payoff line 11: 'B' is in map</v>
      </c>
    </row>
    <row r="88" spans="13:13">
      <c r="M88" s="41" t="str">
        <f ca="1"/>
        <v>Payoff line 11: 'TriggerUp' is in map</v>
      </c>
    </row>
    <row r="89" spans="13:13">
      <c r="M89" s="41" t="str">
        <f ca="1"/>
        <v>Payoff line 11: 'B' is in map</v>
      </c>
    </row>
    <row r="90" spans="13:13">
      <c r="M90" s="41" t="str">
        <f ca="1"/>
        <v>Replace line 11: 'AutoCalled = Cache(IfThenElse(B&gt;TriggerUp,1,IfThenElse(B&lt;TriggerDn,1,AutoCalled)))'</v>
      </c>
    </row>
    <row r="91" spans="13:13">
      <c r="M91" s="41" t="str">
        <f ca="1"/>
        <v>Payoff line 12: 'C' is in map</v>
      </c>
    </row>
    <row r="92" spans="13:13">
      <c r="M92" s="41" t="str">
        <f ca="1"/>
        <v>Insert line 12: 'Cpn10Apr2018 = Pay(C,10Apr2018)'</v>
      </c>
    </row>
    <row r="93" spans="13:13">
      <c r="M93" s="41" t="str">
        <f ca="1"/>
        <v>Payoff line 13: 'Red' is in map</v>
      </c>
    </row>
    <row r="94" spans="13:13">
      <c r="M94" s="41" t="str">
        <f ca="1"/>
        <v>Insert line 13: 'Red10Apr2018 = Pay(Red,10Apr2018)'</v>
      </c>
    </row>
    <row r="95" spans="13:13">
      <c r="M95" s="41" t="str">
        <f ca="1"/>
        <v>Payoff line 14: 'GBPUSD' is in map</v>
      </c>
    </row>
    <row r="96" spans="13:13">
      <c r="M96" s="41" t="str">
        <f ca="1"/>
        <v>Payoff line 14: 'EURUSD' is in map</v>
      </c>
    </row>
    <row r="97" spans="13:13">
      <c r="M97" s="41" t="str">
        <f ca="1"/>
        <v>Replace line 14: 'B = Cache(EURUSD(10Jul2018)/GBPUSD(10Jul2018))'</v>
      </c>
    </row>
    <row r="98" spans="13:13">
      <c r="M98" s="41" t="str">
        <f ca="1"/>
        <v>Payoff line 15: 'MemoryCpn' is in map</v>
      </c>
    </row>
    <row r="99" spans="13:13">
      <c r="M99" s="41" t="str">
        <f ca="1"/>
        <v>Payoff line 15: 'Coupon' is in map</v>
      </c>
    </row>
    <row r="100" spans="13:13">
      <c r="M100" s="41" t="str">
        <f ca="1"/>
        <v>Payoff line 15: 'TriggerDn' is in map</v>
      </c>
    </row>
    <row r="101" spans="13:13">
      <c r="M101" s="41" t="str">
        <f ca="1"/>
        <v>Payoff line 15: 'B' is in map</v>
      </c>
    </row>
    <row r="102" spans="13:13">
      <c r="M102" s="41" t="str">
        <f ca="1"/>
        <v>Payoff line 15: 'TriggerUp' is in map</v>
      </c>
    </row>
    <row r="103" spans="13:13">
      <c r="M103" s="41" t="str">
        <f ca="1"/>
        <v>Payoff line 15: 'B' is in map</v>
      </c>
    </row>
    <row r="104" spans="13:13">
      <c r="M104" s="41" t="str">
        <f ca="1"/>
        <v>Payoff line 15: 'AutoCalled' is in map</v>
      </c>
    </row>
    <row r="105" spans="13:13">
      <c r="M105" s="41" t="str">
        <f ca="1"/>
        <v>Replace line 15: 'C = (1-AutoCalled)*(IfThenElse(B&gt;TriggerUp,0,IfThenElse(B&lt;TriggerDn,0,1)))*(Coupon+MemoryCpn)'</v>
      </c>
    </row>
    <row r="106" spans="13:13">
      <c r="M106" s="41" t="str">
        <f ca="1"/>
        <v>Payoff line 16: 'Coupon' is in map</v>
      </c>
    </row>
    <row r="107" spans="13:13">
      <c r="M107" s="41" t="str">
        <f ca="1"/>
        <v>Payoff line 16: 'MemoryCpn' is in map</v>
      </c>
    </row>
    <row r="108" spans="13:13">
      <c r="M108" s="41" t="str">
        <f ca="1"/>
        <v>Payoff line 16: 'TriggerDn' is in map</v>
      </c>
    </row>
    <row r="109" spans="13:13">
      <c r="M109" s="41" t="str">
        <f ca="1"/>
        <v>Payoff line 16: 'B' is in map</v>
      </c>
    </row>
    <row r="110" spans="13:13">
      <c r="M110" s="41" t="str">
        <f ca="1"/>
        <v>Payoff line 16: 'TriggerUp' is in map</v>
      </c>
    </row>
    <row r="111" spans="13:13">
      <c r="M111" s="41" t="str">
        <f ca="1"/>
        <v>Payoff line 16: 'B' is in map</v>
      </c>
    </row>
    <row r="112" spans="13:13">
      <c r="M112" s="41" t="str">
        <f ca="1"/>
        <v>Replace line 16: 'MemoryCpn = Cache(IfThenElse(B&lt;TriggerUp,0.0,IfThenElse(B&gt;TriggerDn,0,MemoryCpn+Coupon)))'</v>
      </c>
    </row>
    <row r="113" spans="13:13">
      <c r="M113" s="41" t="str">
        <f ca="1"/>
        <v>Payoff line 17: 'EarlyRed' is in map</v>
      </c>
    </row>
    <row r="114" spans="13:13">
      <c r="M114" s="41" t="str">
        <f ca="1"/>
        <v>Payoff line 17: 'TriggerDn' is in map</v>
      </c>
    </row>
    <row r="115" spans="13:13">
      <c r="M115" s="41" t="str">
        <f ca="1"/>
        <v>Payoff line 17: 'B' is in map</v>
      </c>
    </row>
    <row r="116" spans="13:13">
      <c r="M116" s="41" t="str">
        <f ca="1"/>
        <v>Payoff line 17: 'TriggerUp' is in map</v>
      </c>
    </row>
    <row r="117" spans="13:13">
      <c r="M117" s="41" t="str">
        <f ca="1"/>
        <v>Payoff line 17: 'B' is in map</v>
      </c>
    </row>
    <row r="118" spans="13:13">
      <c r="M118" s="41" t="str">
        <f ca="1"/>
        <v>Payoff line 17: 'AutoCalled' is in map</v>
      </c>
    </row>
    <row r="119" spans="13:13">
      <c r="M119" s="41" t="str">
        <f ca="1"/>
        <v>Replace line 17: 'Red = (1-AutoCalled)*(IfThenElse(B&gt;TriggerUp,0.0,IfThenElse(B&lt;TriggerDn,0,1)))*EarlyRed'</v>
      </c>
    </row>
    <row r="120" spans="13:13">
      <c r="M120" s="41" t="str">
        <f ca="1"/>
        <v>Payoff line 18: 'AutoCalled' is in map</v>
      </c>
    </row>
    <row r="121" spans="13:13">
      <c r="M121" s="41" t="str">
        <f ca="1"/>
        <v>Payoff line 18: 'TriggerDn' is in map</v>
      </c>
    </row>
    <row r="122" spans="13:13">
      <c r="M122" s="41" t="str">
        <f ca="1"/>
        <v>Payoff line 18: 'B' is in map</v>
      </c>
    </row>
    <row r="123" spans="13:13">
      <c r="M123" s="41" t="str">
        <f ca="1"/>
        <v>Payoff line 18: 'TriggerUp' is in map</v>
      </c>
    </row>
    <row r="124" spans="13:13">
      <c r="M124" s="41" t="str">
        <f ca="1"/>
        <v>Payoff line 18: 'B' is in map</v>
      </c>
    </row>
    <row r="125" spans="13:13">
      <c r="M125" s="41" t="str">
        <f ca="1"/>
        <v>Replace line 18: 'AutoCalled = Cache(IfThenElse(B&gt;TriggerUp,1,IfThenElse(B&lt;TriggerDn,1,AutoCalled)))'</v>
      </c>
    </row>
    <row r="126" spans="13:13">
      <c r="M126" s="41" t="str">
        <f ca="1"/>
        <v>Payoff line 19: 'C' is in map</v>
      </c>
    </row>
    <row r="127" spans="13:13">
      <c r="M127" s="41" t="str">
        <f ca="1"/>
        <v>Insert line 19: 'Cpn10Jul2018 = Pay(C,10Jul2018)'</v>
      </c>
    </row>
    <row r="128" spans="13:13">
      <c r="M128" s="41" t="str">
        <f ca="1"/>
        <v>Payoff line 20: 'Red' is in map</v>
      </c>
    </row>
    <row r="129" spans="13:13">
      <c r="M129" s="41" t="str">
        <f ca="1"/>
        <v>Insert line 20: 'Red10Jul2018 = Pay(Red,10Jul2018)'</v>
      </c>
    </row>
    <row r="130" spans="13:13">
      <c r="M130" s="41" t="str">
        <f ca="1"/>
        <v>Payoff line 21: 'GBPUSD' is in map</v>
      </c>
    </row>
    <row r="131" spans="13:13">
      <c r="M131" s="41" t="str">
        <f ca="1"/>
        <v>Payoff line 21: 'EURUSD' is in map</v>
      </c>
    </row>
    <row r="132" spans="13:13">
      <c r="M132" s="41" t="str">
        <f ca="1"/>
        <v>Replace line 21: 'B = Cache(EURUSD(10Oct2018)/GBPUSD(10Oct2018))'</v>
      </c>
    </row>
    <row r="133" spans="13:13">
      <c r="M133" s="41" t="str">
        <f ca="1"/>
        <v>Payoff line 22: 'MemoryCpn' is in map</v>
      </c>
    </row>
    <row r="134" spans="13:13">
      <c r="M134" s="41" t="str">
        <f ca="1"/>
        <v>Payoff line 22: 'Coupon' is in map</v>
      </c>
    </row>
    <row r="135" spans="13:13">
      <c r="M135" s="41" t="str">
        <f ca="1"/>
        <v>Payoff line 22: 'TriggerDn' is in map</v>
      </c>
    </row>
    <row r="136" spans="13:13">
      <c r="M136" s="41" t="str">
        <f ca="1"/>
        <v>Payoff line 22: 'B' is in map</v>
      </c>
    </row>
    <row r="137" spans="13:13">
      <c r="M137" s="41" t="str">
        <f ca="1"/>
        <v>Payoff line 22: 'TriggerUp' is in map</v>
      </c>
    </row>
    <row r="138" spans="13:13">
      <c r="M138" s="41" t="str">
        <f ca="1"/>
        <v>Payoff line 22: 'B' is in map</v>
      </c>
    </row>
    <row r="139" spans="13:13">
      <c r="M139" s="41" t="str">
        <f ca="1"/>
        <v>Payoff line 22: 'AutoCalled' is in map</v>
      </c>
    </row>
    <row r="140" spans="13:13">
      <c r="M140" s="41" t="str">
        <f ca="1"/>
        <v>Replace line 22: 'C = (1-AutoCalled)*(IfThenElse(B&gt;TriggerUp,0,IfThenElse(B&lt;TriggerDn,0,1)))*(Coupon+MemoryCpn)'</v>
      </c>
    </row>
    <row r="141" spans="13:13">
      <c r="M141" s="41" t="str">
        <f ca="1"/>
        <v>Payoff line 23: 'Coupon' is in map</v>
      </c>
    </row>
    <row r="142" spans="13:13">
      <c r="M142" s="41" t="str">
        <f ca="1"/>
        <v>Payoff line 23: 'MemoryCpn' is in map</v>
      </c>
    </row>
    <row r="143" spans="13:13">
      <c r="M143" s="41" t="str">
        <f ca="1"/>
        <v>Payoff line 23: 'TriggerDn' is in map</v>
      </c>
    </row>
    <row r="144" spans="13:13">
      <c r="M144" s="41" t="str">
        <f ca="1"/>
        <v>Payoff line 23: 'B' is in map</v>
      </c>
    </row>
    <row r="145" spans="13:13">
      <c r="M145" s="41" t="str">
        <f ca="1"/>
        <v>Payoff line 23: 'TriggerUp' is in map</v>
      </c>
    </row>
    <row r="146" spans="13:13">
      <c r="M146" s="41" t="str">
        <f ca="1"/>
        <v>Payoff line 23: 'B' is in map</v>
      </c>
    </row>
    <row r="147" spans="13:13">
      <c r="M147" s="41" t="str">
        <f ca="1"/>
        <v>Replace line 23: 'MemoryCpn = Cache(IfThenElse(B&lt;TriggerUp,0.0,IfThenElse(B&gt;TriggerDn,0,MemoryCpn+Coupon)))'</v>
      </c>
    </row>
    <row r="148" spans="13:13">
      <c r="M148" s="41" t="str">
        <f ca="1"/>
        <v>Payoff line 24: 'EarlyRed' is in map</v>
      </c>
    </row>
    <row r="149" spans="13:13">
      <c r="M149" s="41" t="str">
        <f ca="1"/>
        <v>Payoff line 24: 'TriggerDn' is in map</v>
      </c>
    </row>
    <row r="150" spans="13:13">
      <c r="M150" s="41" t="str">
        <f ca="1"/>
        <v>Payoff line 24: 'B' is in map</v>
      </c>
    </row>
    <row r="151" spans="13:13">
      <c r="M151" s="41" t="str">
        <f ca="1"/>
        <v>Payoff line 24: 'TriggerUp' is in map</v>
      </c>
    </row>
    <row r="152" spans="13:13">
      <c r="M152" s="41" t="str">
        <f ca="1"/>
        <v>Payoff line 24: 'B' is in map</v>
      </c>
    </row>
    <row r="153" spans="13:13">
      <c r="M153" s="41" t="str">
        <f ca="1"/>
        <v>Payoff line 24: 'AutoCalled' is in map</v>
      </c>
    </row>
    <row r="154" spans="13:13">
      <c r="M154" s="41" t="str">
        <f ca="1"/>
        <v>Replace line 24: 'Red = (1-AutoCalled)*(IfThenElse(B&gt;TriggerUp,0.0,IfThenElse(B&lt;TriggerDn,0,1)))*EarlyRed'</v>
      </c>
    </row>
    <row r="155" spans="13:13">
      <c r="M155" s="43" t="str">
        <f ca="1"/>
        <v>Payoff line 25: 'AutoCalled' is in map</v>
      </c>
    </row>
    <row r="156" spans="13:13">
      <c r="M156" t="str">
        <f ca="1"/>
        <v>Payoff line 25: 'TriggerDn' is in map</v>
      </c>
    </row>
    <row r="157" spans="13:13">
      <c r="M157" t="str">
        <f ca="1"/>
        <v>Payoff line 25: 'B' is in map</v>
      </c>
    </row>
    <row r="158" spans="13:13">
      <c r="M158" t="str">
        <f ca="1"/>
        <v>Payoff line 25: 'TriggerUp' is in map</v>
      </c>
    </row>
    <row r="159" spans="13:13">
      <c r="M159" t="str">
        <f ca="1"/>
        <v>Payoff line 25: 'B' is in map</v>
      </c>
    </row>
    <row r="160" spans="13:13">
      <c r="M160" t="str">
        <f ca="1"/>
        <v>Replace line 25: 'AutoCalled = Cache(IfThenElse(B&gt;TriggerUp,1,IfThenElse(B&lt;TriggerDn,1,AutoCalled)))'</v>
      </c>
    </row>
    <row r="161" spans="13:13">
      <c r="M161" t="str">
        <f ca="1"/>
        <v>Payoff line 26: 'C' is in map</v>
      </c>
    </row>
    <row r="162" spans="13:13">
      <c r="M162" t="str">
        <f ca="1"/>
        <v>Insert line 26: 'Cpn10Oct2018 = Pay(C,10Oct2018)'</v>
      </c>
    </row>
    <row r="163" spans="13:13">
      <c r="M163" t="str">
        <f ca="1"/>
        <v>Payoff line 27: 'Red' is in map</v>
      </c>
    </row>
    <row r="164" spans="13:13">
      <c r="M164" t="str">
        <f ca="1"/>
        <v>Insert line 27: 'Red10Oct2018 = Pay(Red,10Oct2018)'</v>
      </c>
    </row>
    <row r="165" spans="13:13">
      <c r="M165" t="str">
        <f ca="1"/>
        <v>Payoff line 28: 'PutStrike' is in map</v>
      </c>
    </row>
    <row r="166" spans="13:13">
      <c r="M166" t="str">
        <f ca="1"/>
        <v>Payoff line 28: 'GBPUSD' is in map</v>
      </c>
    </row>
    <row r="167" spans="13:13">
      <c r="M167" t="str">
        <f ca="1"/>
        <v>Payoff line 28: 'EURUSD' is in map</v>
      </c>
    </row>
    <row r="168" spans="13:13">
      <c r="M168" t="str">
        <f ca="1"/>
        <v>Payoff line 28: 'AutoCalled' is in map</v>
      </c>
    </row>
    <row r="169" spans="13:13">
      <c r="M169" t="str">
        <f ca="1"/>
        <v>Insert line 28: 'R = (1-AutoCalled)*Max(GBPUSD(10Oct2018)*PutStrike-EURUSD(10Oct2018),0)'</v>
      </c>
    </row>
    <row r="170" spans="13:13">
      <c r="M170" t="str">
        <f ca="1"/>
        <v>Error line 29: 1.1: syntax error, unexpected end of file, expecting identifier</v>
      </c>
    </row>
    <row r="171" spans="13:13">
      <c r="M171" t="str">
        <f ca="1"/>
        <v>Error line 30: 1.1: syntax error, unexpected end of file, expecting identifier</v>
      </c>
    </row>
    <row r="172" spans="13:13">
      <c r="M172" t="str">
        <f ca="1"/>
        <v>Error line 31: 1.1: syntax error, unexpected end of file, expecting identifier</v>
      </c>
    </row>
    <row r="173" spans="13:13">
      <c r="M173" t="str">
        <f ca="1"/>
        <v>Error line 32: 1.1: syntax error, unexpected end of file, expecting identifier</v>
      </c>
    </row>
    <row r="174" spans="13:13">
      <c r="M174" t="str">
        <f ca="1"/>
        <v>Error line 33: 1.1: syntax error, unexpected end of file, expecting identifier</v>
      </c>
    </row>
    <row r="175" spans="13:13">
      <c r="M175" t="str">
        <f ca="1"/>
        <v>Error line 34: 1.1: syntax error, unexpected end of file, expecting identifier</v>
      </c>
    </row>
    <row r="176" spans="13:13">
      <c r="M176" t="str">
        <f ca="1"/>
        <v>Payoff line 35: 'R' is in map</v>
      </c>
    </row>
    <row r="177" spans="13:13">
      <c r="M177" t="str">
        <f ca="1"/>
        <v>Insert line 35: 'FinalRed = Pay(R,10Oct2018)'</v>
      </c>
    </row>
    <row r="178" spans="13:13">
      <c r="M178" t="str">
        <f ca="1"/>
        <v>Error line 36: 1.1: syntax error, unexpected end of file, expecting identifier</v>
      </c>
    </row>
    <row r="179" spans="13:13">
      <c r="M179" t="str">
        <f ca="1"/>
        <v>Error line 37: 1.1: syntax error, unexpected end of file, expecting identifier</v>
      </c>
    </row>
    <row r="180" spans="13:13">
      <c r="M180" t="str">
        <f ca="1"/>
        <v>Error line 38: 1.1: syntax error, unexpected end of file, expecting identifier</v>
      </c>
    </row>
    <row r="181" spans="13:13">
      <c r="M181" t="str">
        <f ca="1"/>
        <v>Error line 39: 1.1: syntax error, unexpected end of file, expecting identifier</v>
      </c>
    </row>
    <row r="182" spans="13:13">
      <c r="M182" t="str">
        <f ca="1"/>
        <v>Error line 40: 1.1: syntax error, unexpected end of file, expecting identifier</v>
      </c>
    </row>
    <row r="183" spans="13:13">
      <c r="M183" t="str">
        <f ca="1"/>
        <v>Error line 41: 1.1: syntax error, unexpected end of file, expecting identifier</v>
      </c>
    </row>
    <row r="184" spans="13:13">
      <c r="M184" t="e">
        <f ca="1"/>
        <v>#N/A</v>
      </c>
    </row>
    <row r="185" spans="13:13">
      <c r="M185" t="e">
        <f ca="1"/>
        <v>#N/A</v>
      </c>
    </row>
    <row r="186" spans="13:13">
      <c r="M186" t="e">
        <f ca="1"/>
        <v>#N/A</v>
      </c>
    </row>
    <row r="187" spans="13:13">
      <c r="M187" t="e">
        <f ca="1"/>
        <v>#N/A</v>
      </c>
    </row>
    <row r="188" spans="13:13">
      <c r="M188" t="e">
        <f ca="1"/>
        <v>#N/A</v>
      </c>
    </row>
    <row r="189" spans="13:13">
      <c r="M189" t="e">
        <f ca="1"/>
        <v>#N/A</v>
      </c>
    </row>
    <row r="190" spans="13:13">
      <c r="M190" t="e">
        <f ca="1"/>
        <v>#N/A</v>
      </c>
    </row>
    <row r="191" spans="13:13">
      <c r="M191" t="e">
        <f ca="1"/>
        <v>#N/A</v>
      </c>
    </row>
    <row r="192" spans="13:13">
      <c r="M192" t="e">
        <f ca="1"/>
        <v>#N/A</v>
      </c>
    </row>
    <row r="193" spans="13:13">
      <c r="M193" t="e">
        <f ca="1"/>
        <v>#N/A</v>
      </c>
    </row>
    <row r="194" spans="13:13">
      <c r="M194" t="e">
        <f ca="1"/>
        <v>#N/A</v>
      </c>
    </row>
    <row r="195" spans="13:13">
      <c r="M195" t="e">
        <f ca="1"/>
        <v>#N/A</v>
      </c>
    </row>
    <row r="196" spans="13:13">
      <c r="M196" t="e">
        <f ca="1"/>
        <v>#N/A</v>
      </c>
    </row>
    <row r="197" spans="13:13">
      <c r="M197" t="e">
        <f ca="1"/>
        <v>#N/A</v>
      </c>
    </row>
    <row r="198" spans="13:13">
      <c r="M198" t="e">
        <f ca="1"/>
        <v>#N/A</v>
      </c>
    </row>
    <row r="199" spans="13:13">
      <c r="M199" t="e">
        <f ca="1"/>
        <v>#N/A</v>
      </c>
    </row>
    <row r="200" spans="13:13">
      <c r="M200" t="e">
        <f ca="1"/>
        <v>#N/A</v>
      </c>
    </row>
    <row r="201" spans="13:13">
      <c r="M201" t="e">
        <f ca="1"/>
        <v>#N/A</v>
      </c>
    </row>
    <row r="202" spans="13:13">
      <c r="M202" t="e">
        <f ca="1"/>
        <v>#N/A</v>
      </c>
    </row>
    <row r="203" spans="13:13">
      <c r="M203" t="e">
        <f ca="1"/>
        <v>#N/A</v>
      </c>
    </row>
    <row r="204" spans="13:13">
      <c r="M204" t="e">
        <f ca="1"/>
        <v>#N/A</v>
      </c>
    </row>
    <row r="205" spans="13:13">
      <c r="M205" t="e">
        <f ca="1"/>
        <v>#N/A</v>
      </c>
    </row>
    <row r="206" spans="13:13">
      <c r="M206" t="e">
        <f ca="1"/>
        <v>#N/A</v>
      </c>
    </row>
    <row r="207" spans="13:13">
      <c r="M207" t="e">
        <f ca="1"/>
        <v>#N/A</v>
      </c>
    </row>
    <row r="208" spans="13:13">
      <c r="M208" t="e">
        <f ca="1"/>
        <v>#N/A</v>
      </c>
    </row>
    <row r="209" spans="13:13">
      <c r="M209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8" zoomScale="110" zoomScaleNormal="110" workbookViewId="0">
      <selection activeCell="G44" sqref="G4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obj_0002e#0000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Cache(Min(EURUSD("&amp;J5&amp;"),GBPUSD("&amp;J5&amp;")))"</f>
        <v>B = Cache(Min(EURUSD(10Nov2017),GBPUSD(10Nov2017)))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obj_0002f#0000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Cache(Min(EURUSD("&amp;J6&amp;"),GBPUSD("&amp;J6&amp;")))"</f>
        <v>B = Cache(Min(EURUSD(11Dec2017),GBPUSD(11Dec2017)))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174</v>
      </c>
      <c r="G7" s="41" t="str">
        <f ca="1">_xll.qlRealMCBasket(,G5:G6,{0,1},TRUE)</f>
        <v>obj_00030#0000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Cache(Min(EURUSD("&amp;J7&amp;"),GBPUSD("&amp;J7&amp;")))"</f>
        <v>B = Cache(Min(EURUSD(11Jan2018),GBPUSD(11Jan2018)))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obj_00031#0000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Cache(Min(EURUSD("&amp;J8&amp;"),GBPUSD("&amp;J8&amp;")))"</f>
        <v>B = Cache(Min(EURUSD(12Feb2018),GBPUSD(12Feb2018)))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obj_00032#0000</v>
      </c>
      <c r="I9" s="4" t="s">
        <v>176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_xll.qlRealMCFixedAmount(,1.04)</f>
        <v>obj_00033#0000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obj_00034#0000</v>
      </c>
    </row>
    <row r="12" spans="2:17">
      <c r="C12" s="21"/>
      <c r="D12" s="22"/>
      <c r="F12" s="40" t="s">
        <v>179</v>
      </c>
      <c r="G12" s="41" t="str">
        <f ca="1">_xll.qlRealMCFixedAmount(,0.6)</f>
        <v>obj_00035#0000</v>
      </c>
    </row>
    <row r="13" spans="2:17">
      <c r="F13" s="40" t="s">
        <v>180</v>
      </c>
      <c r="G13" s="41" t="str">
        <f ca="1">_xll.qlRealMCFixedAmount(,1)</f>
        <v>obj_00036#0000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obj_00037#0000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obj_00038#0000</v>
      </c>
    </row>
    <row r="16" spans="2:17">
      <c r="F16" s="40" t="s">
        <v>220</v>
      </c>
      <c r="G16" s="41" t="str">
        <f ca="1">_xll.qlRealMCFixedAmount(,1)</f>
        <v>obj_00039#0000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obj_0003a#0000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obj_004bb#0000</v>
      </c>
      <c r="F18" s="42" t="s">
        <v>186</v>
      </c>
      <c r="G18" s="43" t="str">
        <f ca="1">_xll.qlRealMCFixedAmount(,0)</f>
        <v>obj_0003b#0000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obj_0003c#0000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#NUM!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#NUM!</v>
      </c>
      <c r="H27" s="49"/>
      <c r="K27" s="41">
        <f ca="1"/>
        <v>-1.0904109589041096</v>
      </c>
      <c r="M27" s="41" t="str">
        <f ca="1"/>
        <v>Insert line 0: 'B = Cache(Min(EURUSD(10Nov2017),GBPUSD(10Nov2017)))'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#NUM!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97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224</v>
      </c>
      <c r="F37" s="267" t="s">
        <v>205</v>
      </c>
      <c r="G37" s="267" t="s">
        <v>225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75">
        <v>3.8792310181961489E-3</v>
      </c>
      <c r="F39" s="275">
        <v>3.89201404009238E-3</v>
      </c>
      <c r="G39" s="275">
        <v>3.9022393939484199E-3</v>
      </c>
      <c r="H39" s="275">
        <v>4.0836016109992599E-3</v>
      </c>
      <c r="I39" s="275">
        <v>3.7036400665582318E-3</v>
      </c>
      <c r="J39" s="267"/>
      <c r="K39" s="299">
        <v>3.8156933280956728E-3</v>
      </c>
      <c r="M39" s="41" t="str">
        <f ca="1"/>
        <v>Payoff line 3: 'EarlyRed' is in map</v>
      </c>
    </row>
    <row r="40" spans="2:13" ht="14.4">
      <c r="D40" s="268" t="s">
        <v>221</v>
      </c>
      <c r="E40" s="275">
        <v>1.306991013073712E-3</v>
      </c>
      <c r="F40" s="275">
        <v>1.3055572509300714E-3</v>
      </c>
      <c r="G40" s="275">
        <v>1.3068779379121157E-3</v>
      </c>
      <c r="H40" s="275">
        <v>1.3555313335368916E-3</v>
      </c>
      <c r="I40" s="275">
        <v>1.2677274504220865E-3</v>
      </c>
      <c r="J40" s="267"/>
      <c r="K40" s="299">
        <v>1.1011798929515173E-3</v>
      </c>
      <c r="M40" s="41" t="str">
        <f ca="1"/>
        <v>Payoff line 3: 'TriggerUp' is in map</v>
      </c>
    </row>
    <row r="41" spans="2:13" ht="14.4">
      <c r="D41" s="268" t="s">
        <v>223</v>
      </c>
      <c r="E41" s="275">
        <v>6.7891611231588418E-3</v>
      </c>
      <c r="F41" s="275">
        <v>6.8527655272073856E-3</v>
      </c>
      <c r="G41" s="275">
        <v>6.8620784849888665E-3</v>
      </c>
      <c r="H41" s="275">
        <v>6.7902978550377392E-3</v>
      </c>
      <c r="I41" s="275">
        <v>6.8839437178303611E-3</v>
      </c>
      <c r="J41" s="267"/>
      <c r="K41" s="299">
        <v>7.9297888646064473E-3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226</v>
      </c>
      <c r="E43" s="272">
        <f ca="1">E39-G39</f>
        <v>-2.3008375752271021E-5</v>
      </c>
      <c r="F43" s="274">
        <f ca="1">(F39-$E39)/$E43</f>
        <v>-0.55558123849613061</v>
      </c>
      <c r="G43" s="274">
        <f ca="1">(G39-$E39)/$E43</f>
        <v>-1</v>
      </c>
      <c r="H43" s="274">
        <f ca="1">(H39-$E39)/$E43</f>
        <v>-8.8824432895024668</v>
      </c>
      <c r="I43" s="274">
        <f ca="1">(I39-$E39)/$E43</f>
        <v>7.6316100505523758</v>
      </c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2">
        <f ca="1">E40-G40</f>
        <v>1.130751615962839E-7</v>
      </c>
      <c r="F44" s="274">
        <f ca="1">(F40-$E40)/$E44</f>
        <v>-12.679726682678956</v>
      </c>
      <c r="G44" s="274">
        <f ca="1">(G40-$E40)/$E44</f>
        <v>-1</v>
      </c>
      <c r="H44" s="274">
        <f ca="1">(H40-$E40)/$E44</f>
        <v>429.27482727360336</v>
      </c>
      <c r="I44" s="274">
        <f ca="1">(I40-$E40)/$E44</f>
        <v>-347.23419447154549</v>
      </c>
      <c r="J44" s="267"/>
      <c r="K44" s="267"/>
      <c r="M44" s="41" t="str">
        <f ca="1"/>
        <v>Payoff line 4: 'AutoCalled' is in map</v>
      </c>
    </row>
    <row r="45" spans="2:13">
      <c r="D45" s="268"/>
      <c r="E45" s="272">
        <f ca="1">E41-G41</f>
        <v>-7.2917361830024743E-5</v>
      </c>
      <c r="F45" s="274">
        <f ca="1">(F41-$E41)/$E45</f>
        <v>-0.87228065377365094</v>
      </c>
      <c r="G45" s="274">
        <f ca="1">(G41-$E41)/$E45</f>
        <v>-1</v>
      </c>
      <c r="H45" s="274">
        <f ca="1">(H41-$E41)/$E45</f>
        <v>-1.5589317144348065E-2</v>
      </c>
      <c r="I45" s="274">
        <f ca="1">(I41-$E41)/$E45</f>
        <v>-1.2998631916012531</v>
      </c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 t="s">
        <v>236</v>
      </c>
      <c r="E48" s="276">
        <v>0.49</v>
      </c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 t="s">
        <v>223</v>
      </c>
      <c r="E49" s="267">
        <v>1.4866587597220106E-3</v>
      </c>
      <c r="F49" s="267">
        <v>1.532858E-3</v>
      </c>
      <c r="G49" s="267">
        <v>1.5384068232542378E-3</v>
      </c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68" t="s">
        <v>226</v>
      </c>
      <c r="E50" s="271">
        <f ca="1">E49-G49</f>
        <v>-5.174806353222712E-5</v>
      </c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D52" s="277" t="s">
        <v>237</v>
      </c>
      <c r="E52">
        <v>1.0464573763345799</v>
      </c>
      <c r="M52" s="41" t="str">
        <f ca="1"/>
        <v>Payoff line 7: 'EURUSD' is in map</v>
      </c>
    </row>
    <row r="53" spans="4:13">
      <c r="M53" s="41" t="str">
        <f ca="1"/>
        <v>Replace line 7: 'B = Cache(Min(EURUSD(11Dec2017),GBPUSD(11Dec2017)))'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Cache(Min(EURUSD(11Jan2018),GBPUSD(11Jan2018)))'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Cache(Min(EURUSD(12Feb2018),GBPUSD(12Feb2018)))'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Pay(R,12Feb2018)'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G31" zoomScale="110" zoomScaleNormal="110" workbookViewId="0">
      <selection activeCell="I53" sqref="I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obj_0003d#0000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Pay(Red,"&amp;J5&amp;")"</f>
        <v>Red10Nov2017 = Pay(Red,10Nov2017)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obj_0003e#0000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Pay(Red,"&amp;J6&amp;")"</f>
        <v>Red11Dec2017 = Pay(Red,11Dec2017)</v>
      </c>
    </row>
    <row r="7" spans="2:17">
      <c r="F7" s="40" t="s">
        <v>174</v>
      </c>
      <c r="G7" s="41" t="str">
        <f ca="1">_xll.qlRealMCBasket(,G5:G6,{0,1},TRUE)</f>
        <v>obj_0003f#0000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Pay(Red,"&amp;J7&amp;")"</f>
        <v>Red11Jan2018 = Pay(Red,11Jan2018)</v>
      </c>
    </row>
    <row r="8" spans="2:17">
      <c r="B8" s="13"/>
      <c r="C8" s="14"/>
      <c r="D8" s="6"/>
      <c r="F8" s="40" t="s">
        <v>175</v>
      </c>
      <c r="G8" s="41" t="str">
        <f ca="1">_xll.qlRealMCFixedAmount(,1)</f>
        <v>obj_00040#0000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170</v>
      </c>
      <c r="M8" s="42" t="s">
        <v>171</v>
      </c>
      <c r="N8" s="42" t="s">
        <v>172</v>
      </c>
      <c r="O8" s="42" t="s">
        <v>173</v>
      </c>
      <c r="P8" s="42" t="str">
        <f ca="1">"Cpn"&amp;J8&amp;" = Pay(C,"&amp;J8&amp;")"</f>
        <v>Cpn12Feb2018 = Pay(C,12Feb2018)</v>
      </c>
      <c r="Q8" s="42" t="str">
        <f ca="1">"Red"&amp;J8&amp;" = Pay(Red,"&amp;J8&amp;")"</f>
        <v>Red12Feb2018 = Pay(Red,12Feb2018)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obj_00041#0000</v>
      </c>
      <c r="I9" s="4" t="s">
        <v>176</v>
      </c>
      <c r="J9" s="45"/>
      <c r="K9" s="250" t="str">
        <f ca="1"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_xll.qlRealMCFixedAmount(,1.04)</f>
        <v>obj_00042#0000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obj_00043#0000</v>
      </c>
    </row>
    <row r="12" spans="2:17">
      <c r="C12" s="21"/>
      <c r="D12" s="22"/>
      <c r="F12" s="40" t="s">
        <v>179</v>
      </c>
      <c r="G12" s="41" t="str">
        <f ca="1">_xll.qlRealMCFixedAmount(,0.6)</f>
        <v>obj_00044#0000</v>
      </c>
    </row>
    <row r="13" spans="2:17">
      <c r="F13" s="40" t="s">
        <v>180</v>
      </c>
      <c r="G13" s="41" t="str">
        <f ca="1">_xll.qlRealMCFixedAmount(,1)</f>
        <v>obj_00045#0000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obj_00046#0000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obj_00047#0000</v>
      </c>
    </row>
    <row r="16" spans="2:17">
      <c r="F16" s="40" t="s">
        <v>183</v>
      </c>
      <c r="G16" s="41" t="str">
        <f ca="1">_xll.qlRealMCFixedAmount(,1)</f>
        <v>obj_00048#0000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obj_00049#0000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obj_004bb#0000</v>
      </c>
      <c r="F18" s="42" t="s">
        <v>186</v>
      </c>
      <c r="G18" s="43" t="str">
        <f ca="1">_xll.qlRealMCFixedAmount(,0)</f>
        <v>obj_0004a#0000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obj_0004b#0000</v>
      </c>
    </row>
    <row r="23" spans="2:13">
      <c r="B23" s="4"/>
      <c r="C23" s="24"/>
      <c r="D23" s="30"/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57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58" t="e">
        <f ca="1"/>
        <v>#NUM!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58" t="e">
        <f ca="1"/>
        <v>#NUM!</v>
      </c>
      <c r="H27" s="49"/>
      <c r="K27" s="41">
        <f ca="1"/>
        <v>-1.0904109589041096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58" t="e">
        <f ca="1"/>
        <v>#NUM!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58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58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58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58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59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204</v>
      </c>
      <c r="F37" s="267" t="s">
        <v>205</v>
      </c>
      <c r="G37" s="267" t="s">
        <v>203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194</v>
      </c>
      <c r="E39" s="267">
        <v>9.6399999999997963E-3</v>
      </c>
      <c r="F39" s="267">
        <v>9.6891999999940883E-3</v>
      </c>
      <c r="G39" s="267">
        <v>9.6239999999997994E-3</v>
      </c>
      <c r="H39" s="267">
        <v>9.6733999999941023E-3</v>
      </c>
      <c r="I39" s="267">
        <v>9.7097999999940683E-3</v>
      </c>
      <c r="J39" s="267">
        <v>9.6439999999997951E-3</v>
      </c>
      <c r="K39" s="299">
        <v>9.6499999999984723E-3</v>
      </c>
      <c r="M39" s="41" t="str">
        <f ca="1"/>
        <v>Payoff line 3: 'EarlyRed' is in map</v>
      </c>
    </row>
    <row r="40" spans="2:13" ht="14.4">
      <c r="D40" s="268" t="s">
        <v>195</v>
      </c>
      <c r="E40" s="267">
        <v>1.1092000000000025E-2</v>
      </c>
      <c r="F40" s="267">
        <v>1.1226799999994026E-2</v>
      </c>
      <c r="G40" s="267">
        <v>1.1154000000000035E-2</v>
      </c>
      <c r="H40" s="267">
        <v>1.1221799999994031E-2</v>
      </c>
      <c r="I40" s="267">
        <v>1.1279999999993994E-2</v>
      </c>
      <c r="J40" s="267">
        <v>1.1196000000000039E-2</v>
      </c>
      <c r="K40" s="299">
        <v>1.1150999999999278E-2</v>
      </c>
      <c r="M40" s="41" t="str">
        <f ca="1"/>
        <v>Payoff line 3: 'TriggerUp' is in map</v>
      </c>
    </row>
    <row r="41" spans="2:13" ht="14.4">
      <c r="D41" s="268" t="s">
        <v>196</v>
      </c>
      <c r="E41" s="267">
        <v>1.0765999999999994E-2</v>
      </c>
      <c r="F41" s="267">
        <v>1.0561799999994426E-2</v>
      </c>
      <c r="G41" s="267">
        <v>1.0640000000000002E-2</v>
      </c>
      <c r="H41" s="267">
        <v>1.0514799999994466E-2</v>
      </c>
      <c r="I41" s="267">
        <v>1.0528599999994432E-2</v>
      </c>
      <c r="J41" s="267">
        <v>1.0753999999999988E-2</v>
      </c>
      <c r="K41" s="299">
        <v>1.050449999999919E-2</v>
      </c>
      <c r="M41" s="41" t="str">
        <f ca="1"/>
        <v>Payoff line 3: 'B' is in map</v>
      </c>
    </row>
    <row r="42" spans="2:13" ht="14.4">
      <c r="D42" s="268" t="s">
        <v>197</v>
      </c>
      <c r="E42" s="267">
        <v>6.0760000000003901E-3</v>
      </c>
      <c r="F42" s="267">
        <v>5.9661999999974739E-3</v>
      </c>
      <c r="G42" s="267">
        <v>5.982000000000375E-3</v>
      </c>
      <c r="H42" s="267">
        <v>5.9575999999974816E-3</v>
      </c>
      <c r="I42" s="267">
        <v>5.9523999999974864E-3</v>
      </c>
      <c r="J42" s="267">
        <v>6.0680000000003891E-3</v>
      </c>
      <c r="K42" s="299">
        <v>1.0131499999999242E-2</v>
      </c>
      <c r="M42" s="41" t="str">
        <f ca="1"/>
        <v>Payoff line 3: 'AutoCalled' is in map</v>
      </c>
    </row>
    <row r="43" spans="2:13" ht="14.4">
      <c r="D43" s="268" t="s">
        <v>198</v>
      </c>
      <c r="E43" s="267">
        <v>4.6358999999999727E-2</v>
      </c>
      <c r="F43" s="267">
        <v>4.5147000000005162E-2</v>
      </c>
      <c r="G43" s="267">
        <v>4.5752999999999731E-2</v>
      </c>
      <c r="H43" s="267">
        <v>4.5530800000005249E-2</v>
      </c>
      <c r="I43" s="267">
        <v>4.4389500000005001E-2</v>
      </c>
      <c r="J43" s="267">
        <v>4.4843999999999738E-2</v>
      </c>
      <c r="K43" s="299">
        <v>4.7444749999999612E-2</v>
      </c>
      <c r="M43" s="41" t="str">
        <f ca="1"/>
        <v>Insert line 3: 'Red = (1-AutoCalled)*(B&gt;TriggerUp)*EarlyRed'</v>
      </c>
    </row>
    <row r="44" spans="2:13" ht="14.4">
      <c r="D44" s="268" t="s">
        <v>199</v>
      </c>
      <c r="E44" s="267">
        <v>7.1709999999999496E-2</v>
      </c>
      <c r="F44" s="267">
        <v>7.4386500000011485E-2</v>
      </c>
      <c r="G44" s="267">
        <v>7.2820999999999497E-2</v>
      </c>
      <c r="H44" s="267">
        <v>7.4325900000011463E-2</v>
      </c>
      <c r="I44" s="267">
        <v>7.5144000000011646E-2</v>
      </c>
      <c r="J44" s="267">
        <v>7.453799999999948E-2</v>
      </c>
      <c r="K44" s="299">
        <v>7.2770500000004248E-2</v>
      </c>
      <c r="M44" s="41" t="str">
        <f ca="1"/>
        <v>Payoff line 4: 'AutoCalled' is in map</v>
      </c>
    </row>
    <row r="45" spans="2:13" ht="14.4">
      <c r="D45" s="268" t="s">
        <v>200</v>
      </c>
      <c r="E45" s="267">
        <v>6.2821999999999587E-2</v>
      </c>
      <c r="F45" s="267">
        <v>6.5124800000009475E-2</v>
      </c>
      <c r="G45" s="267">
        <v>6.373099999999958E-2</v>
      </c>
      <c r="H45" s="267">
        <v>6.495310000000945E-2</v>
      </c>
      <c r="I45" s="267">
        <v>6.5296500000009514E-2</v>
      </c>
      <c r="J45" s="267">
        <v>6.201399999999959E-2</v>
      </c>
      <c r="K45" s="299">
        <v>6.4412750000002433E-2</v>
      </c>
      <c r="M45" s="41" t="str">
        <f ca="1"/>
        <v>Payoff line 4: 'TriggerUp' is in map</v>
      </c>
    </row>
    <row r="46" spans="2:13" ht="14.4">
      <c r="D46" s="268" t="s">
        <v>201</v>
      </c>
      <c r="E46" s="267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99">
        <v>6.0120250000001513E-2</v>
      </c>
      <c r="M46" s="41" t="str">
        <f ca="1"/>
        <v>Payoff line 4: 'B' is in map</v>
      </c>
    </row>
    <row r="47" spans="2:13" ht="14.4">
      <c r="D47" s="268" t="s">
        <v>192</v>
      </c>
      <c r="E47" s="267">
        <v>0.82089999999999996</v>
      </c>
      <c r="F47" s="267">
        <v>0.81716999999999995</v>
      </c>
      <c r="G47" s="267">
        <v>0.81950000000000001</v>
      </c>
      <c r="H47" s="267">
        <v>0.81701999999999997</v>
      </c>
      <c r="I47" s="267">
        <v>0.81699999999999995</v>
      </c>
      <c r="J47" s="267">
        <v>0.82040000000000002</v>
      </c>
      <c r="K47" s="299">
        <v>0.75767499999999999</v>
      </c>
      <c r="M47" s="41" t="str">
        <f ca="1"/>
        <v>Replace line 4: 'AutoCalled = Cache(IfThenElse(B&gt;TriggerUp,1.0,AutoCalled))'</v>
      </c>
    </row>
    <row r="48" spans="2:13" ht="14.4">
      <c r="D48" s="268"/>
      <c r="E48" s="267"/>
      <c r="F48" s="267"/>
      <c r="G48" s="267"/>
      <c r="H48" s="267"/>
      <c r="I48" s="267"/>
      <c r="J48" s="267"/>
      <c r="K48" s="299"/>
      <c r="M48" s="41" t="str">
        <f ca="1"/>
        <v>Payoff line 5: 'C' is in map</v>
      </c>
    </row>
    <row r="49" spans="4:13" ht="14.4">
      <c r="D49" s="268" t="s">
        <v>193</v>
      </c>
      <c r="E49" s="267">
        <v>1.039364999999999</v>
      </c>
      <c r="F49" s="267">
        <v>1.0392723000000061</v>
      </c>
      <c r="G49" s="267">
        <v>1.039204999999999</v>
      </c>
      <c r="H49" s="267">
        <v>1.0391974000000062</v>
      </c>
      <c r="I49" s="267">
        <v>1.0393008000000061</v>
      </c>
      <c r="J49" s="267">
        <v>1.0394579999999991</v>
      </c>
      <c r="K49" s="299">
        <v>1.043860250000004</v>
      </c>
      <c r="M49" s="41" t="str">
        <f ca="1"/>
        <v>Insert line 5: 'Cpn10Nov2017 = Pay(C,10Nov2017)'</v>
      </c>
    </row>
    <row r="50" spans="4:13">
      <c r="D50" s="23"/>
      <c r="M50" s="41" t="str">
        <f ca="1"/>
        <v>Payoff line 6: 'Red' is in map</v>
      </c>
    </row>
    <row r="51" spans="4:13">
      <c r="M51" s="41" t="str">
        <f ca="1"/>
        <v>Insert line 6: 'Red10Nov2017 = Pay(Red,10Nov2017)'</v>
      </c>
    </row>
    <row r="52" spans="4:13">
      <c r="M52" s="41" t="str">
        <f ca="1"/>
        <v>Payoff line 7: 'GBPUSD' is in map</v>
      </c>
    </row>
    <row r="53" spans="4:13">
      <c r="M53" s="41" t="str">
        <f ca="1"/>
        <v>Payoff line 7: 'EURUSD' is in map</v>
      </c>
    </row>
    <row r="54" spans="4:13">
      <c r="M54" s="41" t="str">
        <f ca="1"/>
        <v>Replace line 7: 'B = Cache(EURUSD(11Dec2017)/GBPUSD(11Dec2017))'</v>
      </c>
    </row>
    <row r="55" spans="4:13">
      <c r="M55" s="41" t="str">
        <f ca="1"/>
        <v>Payoff line 8: 'MemoryCpn' is in map</v>
      </c>
    </row>
    <row r="56" spans="4:13">
      <c r="M56" s="41" t="str">
        <f ca="1"/>
        <v>Payoff line 8: 'Coupon' is in map</v>
      </c>
    </row>
    <row r="57" spans="4:13">
      <c r="M57" s="41" t="str">
        <f ca="1"/>
        <v>Payoff line 8: 'CpDown' is in map</v>
      </c>
    </row>
    <row r="58" spans="4:13">
      <c r="M58" s="41" t="str">
        <f ca="1"/>
        <v>Payoff line 8: 'B' is in map</v>
      </c>
    </row>
    <row r="59" spans="4:13">
      <c r="M59" s="41" t="str">
        <f ca="1"/>
        <v>Payoff line 8: 'AutoCalled' is in map</v>
      </c>
    </row>
    <row r="60" spans="4:13">
      <c r="M60" s="41" t="str">
        <f ca="1"/>
        <v>Replace line 8: 'C = (1-AutoCalled)*(B&gt;CpDown)*(Coupon+MemoryCpn)'</v>
      </c>
    </row>
    <row r="61" spans="4:13">
      <c r="M61" s="41" t="str">
        <f ca="1"/>
        <v>Payoff line 9: 'Coupon' is in map</v>
      </c>
    </row>
    <row r="62" spans="4:13">
      <c r="M62" s="41" t="str">
        <f ca="1"/>
        <v>Payoff line 9: 'MemoryCpn' is in map</v>
      </c>
    </row>
    <row r="63" spans="4:13">
      <c r="M63" s="41" t="str">
        <f ca="1"/>
        <v>Payoff line 9: 'CpDown' is in map</v>
      </c>
    </row>
    <row r="64" spans="4:13">
      <c r="M64" s="41" t="str">
        <f ca="1"/>
        <v>Payoff line 9: 'B' is in map</v>
      </c>
    </row>
    <row r="65" spans="13:13">
      <c r="M65" s="41" t="str">
        <f ca="1"/>
        <v>Replace line 9: 'MemoryCpn = Cache(IfThenElse(B&gt;CpDown,0.0,MemoryCpn+Coupon))'</v>
      </c>
    </row>
    <row r="66" spans="13:13">
      <c r="M66" s="41" t="str">
        <f ca="1"/>
        <v>Payoff line 10: 'EarlyRed' is in map</v>
      </c>
    </row>
    <row r="67" spans="13:13">
      <c r="M67" s="41" t="str">
        <f ca="1"/>
        <v>Payoff line 10: 'TriggerUp' is in map</v>
      </c>
    </row>
    <row r="68" spans="13:13">
      <c r="M68" s="41" t="str">
        <f ca="1"/>
        <v>Payoff line 10: 'B' is in map</v>
      </c>
    </row>
    <row r="69" spans="13:13">
      <c r="M69" s="41" t="str">
        <f ca="1"/>
        <v>Payoff line 10: 'AutoCalled' is in map</v>
      </c>
    </row>
    <row r="70" spans="13:13">
      <c r="M70" s="41" t="str">
        <f ca="1"/>
        <v>Replace line 10: 'Red = (1-AutoCalled)*(B&gt;TriggerUp)*EarlyRed'</v>
      </c>
    </row>
    <row r="71" spans="13:13">
      <c r="M71" s="41" t="str">
        <f ca="1"/>
        <v>Payoff line 11: 'AutoCalled' is in map</v>
      </c>
    </row>
    <row r="72" spans="13:13">
      <c r="M72" s="41" t="str">
        <f ca="1"/>
        <v>Payoff line 11: 'TriggerUp' is in map</v>
      </c>
    </row>
    <row r="73" spans="13:13">
      <c r="M73" s="41" t="str">
        <f ca="1"/>
        <v>Payoff line 11: 'B' is in map</v>
      </c>
    </row>
    <row r="74" spans="13:13">
      <c r="M74" s="41" t="str">
        <f ca="1"/>
        <v>Replace line 11: 'AutoCalled = Cache(IfThenElse(B&gt;TriggerUp,1.0,AutoCalled))'</v>
      </c>
    </row>
    <row r="75" spans="13:13">
      <c r="M75" s="41" t="str">
        <f ca="1"/>
        <v>Payoff line 12: 'C' is in map</v>
      </c>
    </row>
    <row r="76" spans="13:13">
      <c r="M76" s="41" t="str">
        <f ca="1"/>
        <v>Insert line 12: 'Cpn11Dec2017 = Pay(C,11Dec2017)'</v>
      </c>
    </row>
    <row r="77" spans="13:13">
      <c r="M77" s="41" t="str">
        <f ca="1"/>
        <v>Payoff line 13: 'Red' is in map</v>
      </c>
    </row>
    <row r="78" spans="13:13">
      <c r="M78" s="41" t="str">
        <f ca="1"/>
        <v>Insert line 13: 'Red11Dec2017 = Pay(Red,11Dec2017)'</v>
      </c>
    </row>
    <row r="79" spans="13:13">
      <c r="M79" s="41" t="str">
        <f ca="1"/>
        <v>Payoff line 14: 'GBPUSD' is in map</v>
      </c>
    </row>
    <row r="80" spans="13:13">
      <c r="M80" s="41" t="str">
        <f ca="1"/>
        <v>Payoff line 14: 'EURUSD' is in map</v>
      </c>
    </row>
    <row r="81" spans="13:13">
      <c r="M81" s="41" t="str">
        <f ca="1"/>
        <v>Replace line 14: 'B = Cache(EURUSD(11Jan2018)/GBPUSD(11Jan2018))'</v>
      </c>
    </row>
    <row r="82" spans="13:13">
      <c r="M82" s="41" t="str">
        <f ca="1"/>
        <v>Payoff line 15: 'MemoryCpn' is in map</v>
      </c>
    </row>
    <row r="83" spans="13:13">
      <c r="M83" s="41" t="str">
        <f ca="1"/>
        <v>Payoff line 15: 'Coupon' is in map</v>
      </c>
    </row>
    <row r="84" spans="13:13">
      <c r="M84" s="41" t="str">
        <f ca="1"/>
        <v>Payoff line 15: 'CpDown' is in map</v>
      </c>
    </row>
    <row r="85" spans="13:13">
      <c r="M85" s="41" t="str">
        <f ca="1"/>
        <v>Payoff line 15: 'B' is in map</v>
      </c>
    </row>
    <row r="86" spans="13:13">
      <c r="M86" s="41" t="str">
        <f ca="1"/>
        <v>Payoff line 15: 'AutoCalled' is in map</v>
      </c>
    </row>
    <row r="87" spans="13:13">
      <c r="M87" s="41" t="str">
        <f ca="1"/>
        <v>Replace line 15: 'C = (1-AutoCalled)*(B&gt;CpDown)*(Coupon+MemoryCpn)'</v>
      </c>
    </row>
    <row r="88" spans="13:13">
      <c r="M88" s="41" t="str">
        <f ca="1"/>
        <v>Payoff line 16: 'Coupon' is in map</v>
      </c>
    </row>
    <row r="89" spans="13:13">
      <c r="M89" s="41" t="str">
        <f ca="1"/>
        <v>Payoff line 16: 'MemoryCpn' is in map</v>
      </c>
    </row>
    <row r="90" spans="13:13">
      <c r="M90" s="41" t="str">
        <f ca="1"/>
        <v>Payoff line 16: 'CpDown' is in map</v>
      </c>
    </row>
    <row r="91" spans="13:13">
      <c r="M91" s="41" t="str">
        <f ca="1"/>
        <v>Payoff line 16: 'B' is in map</v>
      </c>
    </row>
    <row r="92" spans="13:13">
      <c r="M92" s="41" t="str">
        <f ca="1"/>
        <v>Replace line 16: 'MemoryCpn = Cache(IfThenElse(B&gt;CpDown,0.0,MemoryCpn+Coupon))'</v>
      </c>
    </row>
    <row r="93" spans="13:13">
      <c r="M93" s="41" t="str">
        <f ca="1"/>
        <v>Payoff line 17: 'EarlyRed' is in map</v>
      </c>
    </row>
    <row r="94" spans="13:13">
      <c r="M94" s="41" t="str">
        <f ca="1"/>
        <v>Payoff line 17: 'TriggerUp' is in map</v>
      </c>
    </row>
    <row r="95" spans="13:13">
      <c r="M95" s="41" t="str">
        <f ca="1"/>
        <v>Payoff line 17: 'B' is in map</v>
      </c>
    </row>
    <row r="96" spans="13:13">
      <c r="M96" s="41" t="str">
        <f ca="1"/>
        <v>Payoff line 17: 'AutoCalled' is in map</v>
      </c>
    </row>
    <row r="97" spans="13:13">
      <c r="M97" s="41" t="str">
        <f ca="1"/>
        <v>Replace line 17: 'Red = (1-AutoCalled)*(B&gt;TriggerUp)*EarlyRed'</v>
      </c>
    </row>
    <row r="98" spans="13:13">
      <c r="M98" s="41" t="str">
        <f ca="1"/>
        <v>Payoff line 18: 'AutoCalled' is in map</v>
      </c>
    </row>
    <row r="99" spans="13:13">
      <c r="M99" s="41" t="str">
        <f ca="1"/>
        <v>Payoff line 18: 'TriggerUp' is in map</v>
      </c>
    </row>
    <row r="100" spans="13:13">
      <c r="M100" s="41" t="str">
        <f ca="1"/>
        <v>Payoff line 18: 'B' is in map</v>
      </c>
    </row>
    <row r="101" spans="13:13">
      <c r="M101" s="41" t="str">
        <f ca="1"/>
        <v>Replace line 18: 'AutoCalled = Cache(IfThenElse(B&gt;TriggerUp,1.0,AutoCalled))'</v>
      </c>
    </row>
    <row r="102" spans="13:13">
      <c r="M102" s="41" t="str">
        <f ca="1"/>
        <v>Payoff line 19: 'C' is in map</v>
      </c>
    </row>
    <row r="103" spans="13:13">
      <c r="M103" s="41" t="str">
        <f ca="1"/>
        <v>Insert line 19: 'Cpn11Jan2018 = Pay(C,11Jan2018)'</v>
      </c>
    </row>
    <row r="104" spans="13:13">
      <c r="M104" s="41" t="str">
        <f ca="1"/>
        <v>Payoff line 20: 'Red' is in map</v>
      </c>
    </row>
    <row r="105" spans="13:13">
      <c r="M105" s="41" t="str">
        <f ca="1"/>
        <v>Insert line 20: 'Red11Jan2018 = Pay(Red,11Jan2018)'</v>
      </c>
    </row>
    <row r="106" spans="13:13">
      <c r="M106" s="41" t="str">
        <f ca="1"/>
        <v>Payoff line 21: 'GBPUSD' is in map</v>
      </c>
    </row>
    <row r="107" spans="13:13">
      <c r="M107" s="41" t="str">
        <f ca="1"/>
        <v>Payoff line 21: 'EURUSD' is in map</v>
      </c>
    </row>
    <row r="108" spans="13:13">
      <c r="M108" s="41" t="str">
        <f ca="1"/>
        <v>Replace line 21: 'B = Cache(EURUSD(12Feb2018)/GBPUSD(12Feb2018))'</v>
      </c>
    </row>
    <row r="109" spans="13:13">
      <c r="M109" s="41" t="str">
        <f ca="1"/>
        <v>Payoff line 22: 'MemoryCpn' is in map</v>
      </c>
    </row>
    <row r="110" spans="13:13">
      <c r="M110" s="41" t="str">
        <f ca="1"/>
        <v>Payoff line 22: 'Coupon' is in map</v>
      </c>
    </row>
    <row r="111" spans="13:13">
      <c r="M111" s="41" t="str">
        <f ca="1"/>
        <v>Payoff line 22: 'CpDown' is in map</v>
      </c>
    </row>
    <row r="112" spans="13:13">
      <c r="M112" s="41" t="str">
        <f ca="1"/>
        <v>Payoff line 22: 'B' is in map</v>
      </c>
    </row>
    <row r="113" spans="13:13">
      <c r="M113" s="41" t="str">
        <f ca="1"/>
        <v>Payoff line 22: 'AutoCalled' is in map</v>
      </c>
    </row>
    <row r="114" spans="13:13">
      <c r="M114" s="41" t="str">
        <f ca="1"/>
        <v>Replace line 22: 'C = (1-AutoCalled)*(B&gt;CpDown)*(Coupon+MemoryCpn)'</v>
      </c>
    </row>
    <row r="115" spans="13:13">
      <c r="M115" s="41" t="str">
        <f ca="1"/>
        <v>Payoff line 23: 'Coupon' is in map</v>
      </c>
    </row>
    <row r="116" spans="13:13">
      <c r="M116" s="41" t="str">
        <f ca="1"/>
        <v>Payoff line 23: 'MemoryCpn' is in map</v>
      </c>
    </row>
    <row r="117" spans="13:13">
      <c r="M117" s="41" t="str">
        <f ca="1"/>
        <v>Payoff line 23: 'CpDown' is in map</v>
      </c>
    </row>
    <row r="118" spans="13:13">
      <c r="M118" s="41" t="str">
        <f ca="1"/>
        <v>Payoff line 23: 'B' is in map</v>
      </c>
    </row>
    <row r="119" spans="13:13">
      <c r="M119" s="41" t="str">
        <f ca="1"/>
        <v>Replace line 23: 'MemoryCpn = Cache(IfThenElse(B&gt;CpDown,0.0,MemoryCpn+Coupon))'</v>
      </c>
    </row>
    <row r="120" spans="13:13">
      <c r="M120" s="41" t="str">
        <f ca="1"/>
        <v>Payoff line 24: 'EarlyRed' is in map</v>
      </c>
    </row>
    <row r="121" spans="13:13">
      <c r="M121" s="41" t="str">
        <f ca="1"/>
        <v>Payoff line 24: 'TriggerUp' is in map</v>
      </c>
    </row>
    <row r="122" spans="13:13">
      <c r="M122" s="41" t="str">
        <f ca="1"/>
        <v>Payoff line 24: 'B' is in map</v>
      </c>
    </row>
    <row r="123" spans="13:13">
      <c r="M123" s="41" t="str">
        <f ca="1"/>
        <v>Payoff line 24: 'AutoCalled' is in map</v>
      </c>
    </row>
    <row r="124" spans="13:13">
      <c r="M124" s="41" t="str">
        <f ca="1"/>
        <v>Replace line 24: 'Red = (1-AutoCalled)*(B&gt;TriggerUp)*EarlyRed'</v>
      </c>
    </row>
    <row r="125" spans="13:13">
      <c r="M125" s="41" t="str">
        <f ca="1"/>
        <v>Payoff line 25: 'AutoCalled' is in map</v>
      </c>
    </row>
    <row r="126" spans="13:13">
      <c r="M126" s="41" t="str">
        <f ca="1"/>
        <v>Payoff line 25: 'TriggerUp' is in map</v>
      </c>
    </row>
    <row r="127" spans="13:13">
      <c r="M127" s="41" t="str">
        <f ca="1"/>
        <v>Payoff line 25: 'B' is in map</v>
      </c>
    </row>
    <row r="128" spans="13:13">
      <c r="M128" s="41" t="str">
        <f ca="1"/>
        <v>Replace line 25: 'AutoCalled = Cache(IfThenElse(B&gt;TriggerUp,1.0,AutoCalled))'</v>
      </c>
    </row>
    <row r="129" spans="13:13">
      <c r="M129" s="41" t="str">
        <f ca="1"/>
        <v>Payoff line 26: 'C' is in map</v>
      </c>
    </row>
    <row r="130" spans="13:13">
      <c r="M130" s="41" t="str">
        <f ca="1"/>
        <v>Insert line 26: 'Cpn12Feb2018 = Pay(C,12Feb2018)'</v>
      </c>
    </row>
    <row r="131" spans="13:13">
      <c r="M131" s="41" t="str">
        <f ca="1"/>
        <v>Payoff line 27: 'Red' is in map</v>
      </c>
    </row>
    <row r="132" spans="13:13">
      <c r="M132" s="41" t="str">
        <f ca="1"/>
        <v>Insert line 27: 'Red12Feb2018 = Pay(Red,12Feb2018)'</v>
      </c>
    </row>
    <row r="133" spans="13:13">
      <c r="M133" s="41" t="str">
        <f ca="1"/>
        <v>Payoff line 28: 'NoInRed' is in map</v>
      </c>
    </row>
    <row r="134" spans="13:13">
      <c r="M134" s="41" t="str">
        <f ca="1"/>
        <v>Payoff line 28: 'InRed' is in map</v>
      </c>
    </row>
    <row r="135" spans="13:13">
      <c r="M135" s="41" t="str">
        <f ca="1"/>
        <v>Payoff line 28: 'PutStrike' is in map</v>
      </c>
    </row>
    <row r="136" spans="13:13">
      <c r="M136" s="41" t="str">
        <f ca="1"/>
        <v>Payoff line 28: 'GBPUSD' is in map</v>
      </c>
    </row>
    <row r="137" spans="13:13">
      <c r="M137" s="41" t="str">
        <f ca="1"/>
        <v>Payoff line 28: 'EURUSD' is in map</v>
      </c>
    </row>
    <row r="138" spans="13:13">
      <c r="M138" s="41" t="str">
        <f ca="1"/>
        <v>Payoff line 28: 'GuarRed' is in map</v>
      </c>
    </row>
    <row r="139" spans="13:13">
      <c r="M139" s="41" t="str">
        <f ca="1"/>
        <v>Payoff line 28: 'RedDown' is in map</v>
      </c>
    </row>
    <row r="140" spans="13:13">
      <c r="M140" s="41" t="str">
        <f ca="1"/>
        <v>Payoff line 28: 'B' is in map</v>
      </c>
    </row>
    <row r="141" spans="13:13">
      <c r="M141" s="41" t="str">
        <f ca="1"/>
        <v>Payoff line 28: 'AutoCalled' is in map</v>
      </c>
    </row>
    <row r="142" spans="13:13">
      <c r="M142" s="41" t="str">
        <f ca="1"/>
        <v>Insert line 28: 'R = (1-AutoCalled)*IfThenElse(B&lt;RedDown,Max(GuarRed,InRed-Max(GBPUSD(12Feb2018)*PutStrike-Cache(EURUSD(12Feb2018)),0)),NoInRed)'</v>
      </c>
    </row>
    <row r="143" spans="13:13">
      <c r="M143" s="41" t="str">
        <f ca="1"/>
        <v>Error line 29: 1.1: syntax error, unexpected end of file, expecting identifier</v>
      </c>
    </row>
    <row r="144" spans="13:13">
      <c r="M144" s="41" t="str">
        <f ca="1"/>
        <v>Error line 30: 1.1: syntax error, unexpected end of file, expecting identifier</v>
      </c>
    </row>
    <row r="145" spans="13:13">
      <c r="M145" s="41" t="str">
        <f ca="1"/>
        <v>Error line 31: 1.1: syntax error, unexpected end of file, expecting identifier</v>
      </c>
    </row>
    <row r="146" spans="13:13">
      <c r="M146" s="41" t="str">
        <f ca="1"/>
        <v>Error line 32: 1.1: syntax error, unexpected end of file, expecting identifier</v>
      </c>
    </row>
    <row r="147" spans="13:13">
      <c r="M147" s="41" t="str">
        <f ca="1"/>
        <v>Error line 33: 1.1: syntax error, unexpected end of file, expecting identifier</v>
      </c>
    </row>
    <row r="148" spans="13:13">
      <c r="M148" s="41" t="str">
        <f ca="1"/>
        <v>Error line 34: 1.1: syntax error, unexpected end of file, expecting identifier</v>
      </c>
    </row>
    <row r="149" spans="13:13">
      <c r="M149" s="41" t="str">
        <f ca="1"/>
        <v>Payoff line 35: 'R' is in map</v>
      </c>
    </row>
    <row r="150" spans="13:13">
      <c r="M150" s="41" t="str">
        <f ca="1"/>
        <v>Insert line 35: 'FinalRed = Pay(R,12Feb2018)'</v>
      </c>
    </row>
    <row r="151" spans="13:13">
      <c r="M151" s="41" t="str">
        <f ca="1"/>
        <v>Error line 36: 1.1: syntax error, unexpected end of file, expecting identifier</v>
      </c>
    </row>
    <row r="152" spans="13:13">
      <c r="M152" s="41" t="str">
        <f ca="1"/>
        <v>Error line 37: 1.1: syntax error, unexpected end of file, expecting identifier</v>
      </c>
    </row>
    <row r="153" spans="13:13">
      <c r="M153" s="41" t="str">
        <f ca="1"/>
        <v>Error line 38: 1.1: syntax error, unexpected end of file, expecting identifier</v>
      </c>
    </row>
    <row r="154" spans="13:13">
      <c r="M154" s="41" t="str">
        <f ca="1"/>
        <v>Error line 39: 1.1: syntax error, unexpected end of file, expecting identifier</v>
      </c>
    </row>
    <row r="155" spans="13:13">
      <c r="M155" s="43" t="str">
        <f ca="1"/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C3" sqref="C3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50">
        <v>43018</v>
      </c>
    </row>
    <row r="3" spans="2:9">
      <c r="B3" s="10" t="s">
        <v>27</v>
      </c>
      <c r="C3" s="51" t="b">
        <f ca="1">_xll.qlSettingsSetEvaluationDate(C2)</f>
        <v>1</v>
      </c>
    </row>
    <row r="5" spans="2:9" ht="14.4">
      <c r="B5" s="312" t="s">
        <v>23</v>
      </c>
      <c r="C5" s="313">
        <v>0</v>
      </c>
      <c r="D5" s="314" t="str">
        <f ca="1">_xll.qlFlatForward(,,"NullCalendar",C5)</f>
        <v>obj_0004c#0000</v>
      </c>
      <c r="E5" s="318" t="str">
        <f ca="1">_xll.qlInterpolatedYieldCurve(,H5:H6,I5:I6,"TARGET","Actual/365 (Fixed)",,,"ZeroYield","Linear")</f>
        <v>obj_0004d#0000</v>
      </c>
      <c r="H5" s="315">
        <f ca="1">C2</f>
        <v>43018</v>
      </c>
      <c r="I5" s="316">
        <v>0</v>
      </c>
    </row>
    <row r="6" spans="2:9" ht="14.4">
      <c r="B6" s="7" t="s">
        <v>265</v>
      </c>
      <c r="C6" s="8">
        <v>0</v>
      </c>
      <c r="D6" s="243" t="str">
        <f ca="1">_xll.qlFlatForward(,,"NullCalendar",C6)</f>
        <v>obj_0004e#0000</v>
      </c>
      <c r="E6" s="319" t="str">
        <f ca="1">E5</f>
        <v>obj_0004d#0000</v>
      </c>
      <c r="H6" s="317">
        <f ca="1">C2+36500</f>
        <v>79518</v>
      </c>
      <c r="I6" s="310">
        <v>0</v>
      </c>
    </row>
    <row r="7" spans="2:9">
      <c r="B7" s="7" t="s">
        <v>266</v>
      </c>
      <c r="C7" s="8">
        <v>0</v>
      </c>
      <c r="D7" s="243" t="str">
        <f ca="1">_xll.qlFlatForward(,,"NullCalendar",C7)</f>
        <v>obj_0004f#0000</v>
      </c>
      <c r="E7" s="319" t="str">
        <f ca="1">E6</f>
        <v>obj_0004d#0000</v>
      </c>
    </row>
    <row r="8" spans="2:9">
      <c r="B8" s="10" t="s">
        <v>267</v>
      </c>
      <c r="C8" s="11">
        <v>0</v>
      </c>
      <c r="D8" s="12" t="str">
        <f ca="1">_xll.qlFlatForward(,,"NullCalendar",C8)</f>
        <v>obj_00050#0000</v>
      </c>
      <c r="E8" s="112" t="str">
        <f ca="1">E7</f>
        <v>obj_0004d#0000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53" zoomScale="70" zoomScaleNormal="70" workbookViewId="0">
      <selection activeCell="C75" sqref="C75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13" t="s">
        <v>256</v>
      </c>
    </row>
    <row r="3" spans="1:58">
      <c r="B3" s="113" t="s">
        <v>0</v>
      </c>
      <c r="C3" s="394">
        <f ca="1">_xll.qlSettingsEvaluationDate()</f>
        <v>43018</v>
      </c>
      <c r="D3" s="394"/>
      <c r="V3" s="97"/>
    </row>
    <row r="6" spans="1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268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1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1:58">
      <c r="B8" s="109" t="s">
        <v>55</v>
      </c>
      <c r="C8" s="100">
        <v>7.5419999999999998</v>
      </c>
      <c r="D8" s="101">
        <v>7.4180000000000001</v>
      </c>
      <c r="E8" s="101">
        <v>7.3310000000000004</v>
      </c>
      <c r="F8" s="101">
        <v>7.2519999999999998</v>
      </c>
      <c r="G8" s="101">
        <v>7.2560000000000002</v>
      </c>
      <c r="H8" s="101">
        <v>7.36</v>
      </c>
      <c r="I8" s="101">
        <v>7.5490000000000004</v>
      </c>
      <c r="J8" s="101">
        <v>7.7519999999999998</v>
      </c>
      <c r="K8" s="101">
        <v>8.0329999999999995</v>
      </c>
      <c r="L8" s="101">
        <v>8.25</v>
      </c>
      <c r="M8" s="102">
        <v>8.4939999999999998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0.99353544955456108</v>
      </c>
      <c r="R8" s="127">
        <f ca="1">_xll.qlBlackDeltaCalculatorStrikeFromDelta(_xll.qlBlackDeltaCalculator(,R$6,"Spot",1,1,1,D8%*SQRT($P8)),R$7)</f>
        <v>0.99504390464701664</v>
      </c>
      <c r="S8" s="127">
        <f ca="1">_xll.qlBlackDeltaCalculatorStrikeFromDelta(_xll.qlBlackDeltaCalculator(,S$6,"Spot",1,1,1,E8%*SQRT($P8)),S$7)</f>
        <v>0.99603820708273738</v>
      </c>
      <c r="T8" s="127">
        <f ca="1">_xll.qlBlackDeltaCalculatorStrikeFromDelta(_xll.qlBlackDeltaCalculator(,T$6,"Spot",1,1,1,F8%*SQRT($P8)),T$7)</f>
        <v>0.99745018502881544</v>
      </c>
      <c r="U8" s="127">
        <f ca="1">_xll.qlBlackDeltaCalculatorStrikeFromDelta(_xll.qlBlackDeltaCalculator(,U$6,"Spot",1,1,1,G8%*SQRT($P8)),U$7)</f>
        <v>0.99854483878795963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1.0015315052873643</v>
      </c>
      <c r="X8" s="127">
        <f ca="1">_xll.qlBlackDeltaCalculatorStrikeFromDelta(_xll.qlBlackDeltaCalculator(,X$6,"Spot",1,1,1,J8%*SQRT($P8)),X$7)</f>
        <v>1.0027488006673297</v>
      </c>
      <c r="Y8" s="127">
        <f ca="1">_xll.qlBlackDeltaCalculatorStrikeFromDelta(_xll.qlBlackDeltaCalculator(,Y$6,"Spot",1,1,1,K8%*SQRT($P8)),Y$7)</f>
        <v>1.0043762420524089</v>
      </c>
      <c r="Z8" s="127">
        <f ca="1">_xll.qlBlackDeltaCalculatorStrikeFromDelta(_xll.qlBlackDeltaCalculator(,Z$6,"Spot",1,1,1,L8%*SQRT($P8)),Z$7)</f>
        <v>1.0055587732528368</v>
      </c>
      <c r="AA8" s="129">
        <f ca="1">_xll.qlBlackDeltaCalculatorStrikeFromDelta(_xll.qlBlackDeltaCalculator(,AA$6,"Spot",1,1,1,M8%*SQRT($P8)),AA$7)</f>
        <v>1.0073497188880545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55" t="str">
        <f t="array" aca="1" ref="AH8" ca="1">_xll.qlSabrInterpolatedSmileSection(,O8,AC8,Q8:AA8,FALSE,H8%,C8:M8%,AD8,AE8,AG8,AF8,AD$6,AE$6,AG$6,AF$6,TRUE,,,"Actual/365 (Fixed)",0,FALSE)</f>
        <v>obj_0005c#0000</v>
      </c>
      <c r="AI8" s="156">
        <f ca="1">_xll.qlSabrInterpolatedSmileSectionMaxError(AH8)</f>
        <v>1.2188249572368387E-3</v>
      </c>
      <c r="AJ8" s="157">
        <f ca="1">_xll.qlSabrInterpolatedSmileSectionAlpha(AH8)</f>
        <v>7.2584415373479858E-2</v>
      </c>
      <c r="AK8" s="156">
        <f ca="1">_xll.qlSabrInterpolatedSmileSectionBeta(AH8)</f>
        <v>0.7</v>
      </c>
      <c r="AL8" s="158">
        <f ca="1">_xll.qlSabrInterpolatedSmileSectionRho(AH8)</f>
        <v>0.19296159463819762</v>
      </c>
      <c r="AM8" s="159">
        <f ca="1">_xll.qlSabrInterpolatedSmileSectionNu(AH8)</f>
        <v>8.6031562540046327</v>
      </c>
      <c r="AN8" s="109" t="s">
        <v>55</v>
      </c>
      <c r="AO8" t="str">
        <f t="array" aca="1" ref="AO8" ca="1">_xll.qlInterpolatedSmileSection(,O8,Q8:AA8,C8:M8*(SQRT(P8)/100),1)</f>
        <v>obj_0005d#0000</v>
      </c>
      <c r="AU8" s="361">
        <f ca="1">T8</f>
        <v>0.99745018502881544</v>
      </c>
      <c r="AV8" s="328" t="str">
        <f ca="1">_xll.qlHestonModelHelper(,$B8,"TARGET",$C$38,Q8,C8/100,ValuationDate!$E$5,ValuationDate!$E$6,"RelativePriceError")</f>
        <v>obj_0005e#0000</v>
      </c>
      <c r="AW8" s="329" t="str">
        <f ca="1">_xll.qlHestonModelHelper(,$B8,"TARGET",$C$38,R8,D8/100,ValuationDate!$E$5,ValuationDate!$E$6,"RelativePriceError")</f>
        <v>obj_0005f#0000</v>
      </c>
      <c r="AX8" s="329" t="str">
        <f ca="1">_xll.qlHestonModelHelper(,$B8,"TARGET",$C$38,S8,E8/100,ValuationDate!$E$5,ValuationDate!$E$6,"RelativePriceError")</f>
        <v>obj_00060#0000</v>
      </c>
      <c r="AY8" s="329" t="str">
        <f ca="1">_xll.qlHestonModelHelper(,$B8,"TARGET",$C$38,T8,F8/100,ValuationDate!$E$5,ValuationDate!$E$6,"RelativePriceError")</f>
        <v>obj_00061#0000</v>
      </c>
      <c r="AZ8" s="329" t="str">
        <f ca="1">_xll.qlHestonModelHelper(,$B8,"TARGET",$C$38,U8,G8/100,ValuationDate!$E$5,ValuationDate!$E$6,"RelativePriceError")</f>
        <v>obj_00062#0000</v>
      </c>
      <c r="BA8" s="329" t="str">
        <f ca="1">_xll.qlHestonModelHelper(,$B8,"TARGET",$C$38,V8,H8/100,ValuationDate!$E$5,ValuationDate!$E$6,"RelativePriceError")</f>
        <v>obj_00063#0000</v>
      </c>
      <c r="BB8" s="329" t="str">
        <f ca="1">_xll.qlHestonModelHelper(,$B8,"TARGET",$C$38,W8,I8/100,ValuationDate!$E$5,ValuationDate!$E$6,"RelativePriceError")</f>
        <v>obj_00064#0000</v>
      </c>
      <c r="BC8" s="329" t="str">
        <f ca="1">_xll.qlHestonModelHelper(,$B8,"TARGET",$C$38,X8,J8/100,ValuationDate!$E$5,ValuationDate!$E$6,"RelativePriceError")</f>
        <v>obj_00065#0000</v>
      </c>
      <c r="BD8" s="329" t="str">
        <f ca="1">_xll.qlHestonModelHelper(,$B8,"TARGET",$C$38,Y8,K8/100,ValuationDate!$E$5,ValuationDate!$E$6,"RelativePriceError")</f>
        <v>obj_00066#0000</v>
      </c>
      <c r="BE8" s="329" t="str">
        <f ca="1">_xll.qlHestonModelHelper(,$B8,"TARGET",$C$38,Z8,L8/100,ValuationDate!$E$5,ValuationDate!$E$6,"RelativePriceError")</f>
        <v>obj_00067#0000</v>
      </c>
      <c r="BF8" s="330" t="str">
        <f ca="1">_xll.qlHestonModelHelper(,$B8,"TARGET",$C$38,AA8,M8/100,ValuationDate!$E$5,ValuationDate!$E$6,"RelativePriceError")</f>
        <v>obj_00068#0000</v>
      </c>
    </row>
    <row r="9" spans="1:58">
      <c r="B9" s="110" t="s">
        <v>56</v>
      </c>
      <c r="C9" s="103">
        <v>6.81</v>
      </c>
      <c r="D9" s="104">
        <v>6.7119999999999997</v>
      </c>
      <c r="E9" s="104">
        <v>6.6479999999999997</v>
      </c>
      <c r="F9" s="104">
        <v>6.59</v>
      </c>
      <c r="G9" s="104">
        <v>6.5880000000000001</v>
      </c>
      <c r="H9" s="104">
        <v>6.6829999999999998</v>
      </c>
      <c r="I9" s="104">
        <v>6.8879999999999999</v>
      </c>
      <c r="J9" s="104">
        <v>7.1029999999999998</v>
      </c>
      <c r="K9" s="104">
        <v>7.34</v>
      </c>
      <c r="L9" s="104">
        <v>7.5940000000000003</v>
      </c>
      <c r="M9" s="105">
        <v>7.85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0.98465115594194252</v>
      </c>
      <c r="R9" s="131">
        <f ca="1">_xll.qlBlackDeltaCalculatorStrikeFromDelta(_xll.qlBlackDeltaCalculator(,R$6,"Spot",1,1,1,D9%*SQRT($P9)),R$7)</f>
        <v>0.98820119502426129</v>
      </c>
      <c r="S9" s="131">
        <f ca="1">_xll.qlBlackDeltaCalculatorStrikeFromDelta(_xll.qlBlackDeltaCalculator(,S$6,"Spot",1,1,1,E9%*SQRT($P9)),S$7)</f>
        <v>0.99054545462772436</v>
      </c>
      <c r="T9" s="131">
        <f ca="1">_xll.qlBlackDeltaCalculatorStrikeFromDelta(_xll.qlBlackDeltaCalculator(,T$6,"Spot",1,1,1,F9%*SQRT($P9)),T$7)</f>
        <v>0.9939047946773103</v>
      </c>
      <c r="U9" s="131">
        <f ca="1">_xll.qlBlackDeltaCalculatorStrikeFromDelta(_xll.qlBlackDeltaCalculator(,U$6,"Spot",1,1,1,G9%*SQRT($P9)),U$7)</f>
        <v>0.99653221642123169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1.0037279379550978</v>
      </c>
      <c r="X9" s="131">
        <f ca="1">_xll.qlBlackDeltaCalculatorStrikeFromDelta(_xll.qlBlackDeltaCalculator(,X$6,"Spot",1,1,1,J9%*SQRT($P9)),X$7)</f>
        <v>1.0067054372366899</v>
      </c>
      <c r="Y9" s="131">
        <f ca="1">_xll.qlBlackDeltaCalculatorStrikeFromDelta(_xll.qlBlackDeltaCalculator(,Y$6,"Spot",1,1,1,K9%*SQRT($P9)),Y$7)</f>
        <v>1.0106430334483198</v>
      </c>
      <c r="Z9" s="131">
        <f ca="1">_xll.qlBlackDeltaCalculatorStrikeFromDelta(_xll.qlBlackDeltaCalculator(,Z$6,"Spot",1,1,1,L9%*SQRT($P9)),Z$7)</f>
        <v>1.0136247793104722</v>
      </c>
      <c r="AA9" s="133">
        <f ca="1">_xll.qlBlackDeltaCalculatorStrikeFromDelta(_xll.qlBlackDeltaCalculator(,AA$6,"Spot",1,1,1,M9%*SQRT($P9)),AA$7)</f>
        <v>1.0181023028147131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obj_00074#0000</v>
      </c>
      <c r="AI9" s="161">
        <f ca="1">_xll.qlSabrInterpolatedSmileSectionMaxError(AH9)</f>
        <v>9.8916027422184249E-4</v>
      </c>
      <c r="AJ9" s="162">
        <f ca="1">_xll.qlSabrInterpolatedSmileSectionAlpha(AH9)</f>
        <v>6.5991427497833252E-2</v>
      </c>
      <c r="AK9" s="161">
        <f ca="1">_xll.qlSabrInterpolatedSmileSectionBeta(AH9)</f>
        <v>0.7</v>
      </c>
      <c r="AL9" s="163">
        <f ca="1">_xll.qlSabrInterpolatedSmileSectionRho(AH9)</f>
        <v>0.21663960044818401</v>
      </c>
      <c r="AM9" s="164">
        <f ca="1">_xll.qlSabrInterpolatedSmileSectionNu(AH9)</f>
        <v>3.3392516749698067</v>
      </c>
      <c r="AN9" s="110" t="s">
        <v>56</v>
      </c>
      <c r="AO9" t="str">
        <f t="array" aca="1" ref="AO9" ca="1">_xll.qlInterpolatedSmileSection(,O9,Q9:AA9,C9:M9*(SQRT(P9)/100),1)</f>
        <v>obj_00075#0000</v>
      </c>
      <c r="AU9" s="362">
        <f ca="1">T9</f>
        <v>0.9939047946773103</v>
      </c>
      <c r="AV9" s="331" t="str">
        <f ca="1">_xll.qlHestonModelHelper(,$B9,"TARGET",$C$38,Q9,C9/100,ValuationDate!$E$5,ValuationDate!$E$6,"RelativePriceError")</f>
        <v>obj_00076#0000</v>
      </c>
      <c r="AW9" s="332" t="str">
        <f ca="1">_xll.qlHestonModelHelper(,$B9,"TARGET",$C$38,R9,D9/100,ValuationDate!$E$5,ValuationDate!$E$6,"RelativePriceError")</f>
        <v>obj_00077#0000</v>
      </c>
      <c r="AX9" s="332" t="str">
        <f ca="1">_xll.qlHestonModelHelper(,$B9,"TARGET",$C$38,S9,E9/100,ValuationDate!$E$5,ValuationDate!$E$6,"RelativePriceError")</f>
        <v>obj_00078#0000</v>
      </c>
      <c r="AY9" s="332" t="str">
        <f ca="1">_xll.qlHestonModelHelper(,$B9,"TARGET",$C$38,T9,F9/100,ValuationDate!$E$5,ValuationDate!$E$6,"RelativePriceError")</f>
        <v>obj_00079#0000</v>
      </c>
      <c r="AZ9" s="332" t="str">
        <f ca="1">_xll.qlHestonModelHelper(,$B9,"TARGET",$C$38,U9,G9/100,ValuationDate!$E$5,ValuationDate!$E$6,"RelativePriceError")</f>
        <v>obj_0007a#0000</v>
      </c>
      <c r="BA9" s="332" t="str">
        <f ca="1">_xll.qlHestonModelHelper(,$B9,"TARGET",$C$38,V9,H9/100,ValuationDate!$E$5,ValuationDate!$E$6,"RelativePriceError")</f>
        <v>obj_0007b#0000</v>
      </c>
      <c r="BB9" s="332" t="str">
        <f ca="1">_xll.qlHestonModelHelper(,$B9,"TARGET",$C$38,W9,I9/100,ValuationDate!$E$5,ValuationDate!$E$6,"RelativePriceError")</f>
        <v>obj_0007c#0000</v>
      </c>
      <c r="BC9" s="332" t="str">
        <f ca="1">_xll.qlHestonModelHelper(,$B9,"TARGET",$C$38,X9,J9/100,ValuationDate!$E$5,ValuationDate!$E$6,"RelativePriceError")</f>
        <v>obj_0007d#0000</v>
      </c>
      <c r="BD9" s="332" t="str">
        <f ca="1">_xll.qlHestonModelHelper(,$B9,"TARGET",$C$38,Y9,K9/100,ValuationDate!$E$5,ValuationDate!$E$6,"RelativePriceError")</f>
        <v>obj_0007e#0000</v>
      </c>
      <c r="BE9" s="332" t="str">
        <f ca="1">_xll.qlHestonModelHelper(,$B9,"TARGET",$C$38,Z9,L9/100,ValuationDate!$E$5,ValuationDate!$E$6,"RelativePriceError")</f>
        <v>obj_0007f#0000</v>
      </c>
      <c r="BF9" s="333" t="str">
        <f ca="1">_xll.qlHestonModelHelper(,$B9,"TARGET",$C$38,AA9,M9/100,ValuationDate!$E$5,ValuationDate!$E$6,"RelativePriceError")</f>
        <v>obj_00080#0000</v>
      </c>
    </row>
    <row r="10" spans="1:58">
      <c r="B10" s="110" t="s">
        <v>57</v>
      </c>
      <c r="C10" s="103">
        <v>7.9710000000000001</v>
      </c>
      <c r="D10" s="104">
        <v>7.867</v>
      </c>
      <c r="E10" s="104">
        <v>7.8040000000000003</v>
      </c>
      <c r="F10" s="104">
        <v>7.7469999999999999</v>
      </c>
      <c r="G10" s="104">
        <v>7.7590000000000003</v>
      </c>
      <c r="H10" s="104">
        <v>7.8769999999999998</v>
      </c>
      <c r="I10" s="104">
        <v>8.1020000000000003</v>
      </c>
      <c r="J10" s="104">
        <v>8.327</v>
      </c>
      <c r="K10" s="104">
        <v>8.6</v>
      </c>
      <c r="L10" s="104">
        <v>8.8469999999999995</v>
      </c>
      <c r="M10" s="105">
        <v>9.1229999999999993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0.9747678498875515</v>
      </c>
      <c r="R10" s="131">
        <f ca="1">_xll.qlBlackDeltaCalculatorStrikeFromDelta(_xll.qlBlackDeltaCalculator(,R$6,"Spot",1,1,1,D10%*SQRT($P10)),R$7)</f>
        <v>0.98056478135870473</v>
      </c>
      <c r="S10" s="131">
        <f ca="1">_xll.qlBlackDeltaCalculatorStrikeFromDelta(_xll.qlBlackDeltaCalculator(,S$6,"Spot",1,1,1,E10%*SQRT($P10)),S$7)</f>
        <v>0.984399007025757</v>
      </c>
      <c r="T10" s="131">
        <f ca="1">_xll.qlBlackDeltaCalculatorStrikeFromDelta(_xll.qlBlackDeltaCalculator(,T$6,"Spot",1,1,1,F10%*SQRT($P10)),T$7)</f>
        <v>0.9899325642931861</v>
      </c>
      <c r="U10" s="131">
        <f ca="1">_xll.qlBlackDeltaCalculatorStrikeFromDelta(_xll.qlBlackDeltaCalculator(,U$6,"Spot",1,1,1,G10%*SQRT($P10)),U$7)</f>
        <v>0.9942766475688527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1.0062594898249397</v>
      </c>
      <c r="X10" s="131">
        <f ca="1">_xll.qlBlackDeltaCalculatorStrikeFromDelta(_xll.qlBlackDeltaCalculator(,X$6,"Spot",1,1,1,J10%*SQRT($P10)),X$7)</f>
        <v>1.0111948946421538</v>
      </c>
      <c r="Y10" s="131">
        <f ca="1">_xll.qlBlackDeltaCalculatorStrikeFromDelta(_xll.qlBlackDeltaCalculator(,Y$6,"Spot",1,1,1,K10%*SQRT($P10)),Y$7)</f>
        <v>1.017754114930141</v>
      </c>
      <c r="Z10" s="131">
        <f ca="1">_xll.qlBlackDeltaCalculatorStrikeFromDelta(_xll.qlBlackDeltaCalculator(,Z$6,"Spot",1,1,1,L10%*SQRT($P10)),Z$7)</f>
        <v>1.022606797094511</v>
      </c>
      <c r="AA10" s="133">
        <f ca="1">_xll.qlBlackDeltaCalculatorStrikeFromDelta(_xll.qlBlackDeltaCalculator(,AA$6,"Spot",1,1,1,M10%*SQRT($P10)),AA$7)</f>
        <v>1.0299893500193811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obj_0008c#0000</v>
      </c>
      <c r="AI10" s="161">
        <f ca="1">_xll.qlSabrInterpolatedSmileSectionMaxError(AH10)</f>
        <v>1.1183283579338232E-3</v>
      </c>
      <c r="AJ10" s="162">
        <f ca="1">_xll.qlSabrInterpolatedSmileSectionAlpha(AH10)</f>
        <v>7.7832109384568943E-2</v>
      </c>
      <c r="AK10" s="161">
        <f ca="1">_xll.qlSabrInterpolatedSmileSectionBeta(AH10)</f>
        <v>0.7</v>
      </c>
      <c r="AL10" s="163">
        <f ca="1">_xll.qlSabrInterpolatedSmileSectionRho(AH10)</f>
        <v>0.22444692024285942</v>
      </c>
      <c r="AM10" s="164">
        <f ca="1">_xll.qlSabrInterpolatedSmileSectionNu(AH10)</f>
        <v>2.22722244952103</v>
      </c>
      <c r="AN10" s="110" t="s">
        <v>57</v>
      </c>
      <c r="AO10" t="str">
        <f t="array" aca="1" ref="AO10" ca="1">_xll.qlInterpolatedSmileSection(,O10,Q10:AA10,C10:M10*(SQRT(P10)/100),1)</f>
        <v>obj_0008d#0000</v>
      </c>
      <c r="AU10" s="362">
        <f ca="1">T10</f>
        <v>0.9899325642931861</v>
      </c>
      <c r="AV10" s="331" t="str">
        <f ca="1">_xll.qlHestonModelHelper(,$B10,"TARGET",$C$38,Q10,C10/100,ValuationDate!$E$5,ValuationDate!$E$6,"RelativePriceError")</f>
        <v>obj_0008e#0000</v>
      </c>
      <c r="AW10" s="332" t="str">
        <f ca="1">_xll.qlHestonModelHelper(,$B10,"TARGET",$C$38,R10,D10/100,ValuationDate!$E$5,ValuationDate!$E$6,"RelativePriceError")</f>
        <v>obj_0008f#0000</v>
      </c>
      <c r="AX10" s="332" t="str">
        <f ca="1">_xll.qlHestonModelHelper(,$B10,"TARGET",$C$38,S10,E10/100,ValuationDate!$E$5,ValuationDate!$E$6,"RelativePriceError")</f>
        <v>obj_00090#0000</v>
      </c>
      <c r="AY10" s="332" t="str">
        <f ca="1">_xll.qlHestonModelHelper(,$B10,"TARGET",$C$38,T10,F10/100,ValuationDate!$E$5,ValuationDate!$E$6,"RelativePriceError")</f>
        <v>obj_00091#0000</v>
      </c>
      <c r="AZ10" s="332" t="str">
        <f ca="1">_xll.qlHestonModelHelper(,$B10,"TARGET",$C$38,U10,G10/100,ValuationDate!$E$5,ValuationDate!$E$6,"RelativePriceError")</f>
        <v>obj_00092#0000</v>
      </c>
      <c r="BA10" s="332" t="str">
        <f ca="1">_xll.qlHestonModelHelper(,$B10,"TARGET",$C$38,V10,H10/100,ValuationDate!$E$5,ValuationDate!$E$6,"RelativePriceError")</f>
        <v>obj_00093#0000</v>
      </c>
      <c r="BB10" s="332" t="str">
        <f ca="1">_xll.qlHestonModelHelper(,$B10,"TARGET",$C$38,W10,I10/100,ValuationDate!$E$5,ValuationDate!$E$6,"RelativePriceError")</f>
        <v>obj_00094#0000</v>
      </c>
      <c r="BC10" s="332" t="str">
        <f ca="1">_xll.qlHestonModelHelper(,$B10,"TARGET",$C$38,X10,J10/100,ValuationDate!$E$5,ValuationDate!$E$6,"RelativePriceError")</f>
        <v>obj_00095#0000</v>
      </c>
      <c r="BD10" s="332" t="str">
        <f ca="1">_xll.qlHestonModelHelper(,$B10,"TARGET",$C$38,Y10,K10/100,ValuationDate!$E$5,ValuationDate!$E$6,"RelativePriceError")</f>
        <v>obj_00096#0000</v>
      </c>
      <c r="BE10" s="332" t="str">
        <f ca="1">_xll.qlHestonModelHelper(,$B10,"TARGET",$C$38,Z10,L10/100,ValuationDate!$E$5,ValuationDate!$E$6,"RelativePriceError")</f>
        <v>obj_00097#0000</v>
      </c>
      <c r="BF10" s="333" t="str">
        <f ca="1">_xll.qlHestonModelHelper(,$B10,"TARGET",$C$38,AA10,M10/100,ValuationDate!$E$5,ValuationDate!$E$6,"RelativePriceError")</f>
        <v>obj_00098#0000</v>
      </c>
    </row>
    <row r="11" spans="1:58">
      <c r="B11" s="110" t="s">
        <v>58</v>
      </c>
      <c r="C11" s="103">
        <v>7.5919999999999996</v>
      </c>
      <c r="D11" s="104">
        <v>7.5030000000000001</v>
      </c>
      <c r="E11" s="104">
        <v>7.44</v>
      </c>
      <c r="F11" s="104">
        <v>7.4039999999999999</v>
      </c>
      <c r="G11" s="104">
        <v>7.4160000000000004</v>
      </c>
      <c r="H11" s="104">
        <v>7.5049999999999999</v>
      </c>
      <c r="I11" s="104">
        <v>7.7460000000000004</v>
      </c>
      <c r="J11" s="104">
        <v>7.9809999999999999</v>
      </c>
      <c r="K11" s="104">
        <v>8.25</v>
      </c>
      <c r="L11" s="104">
        <v>8.4949999999999992</v>
      </c>
      <c r="M11" s="105">
        <v>8.77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0.97065165061152203</v>
      </c>
      <c r="R11" s="131">
        <f ca="1">_xll.qlBlackDeltaCalculatorStrikeFromDelta(_xll.qlBlackDeltaCalculator(,R$6,"Spot",1,1,1,D11%*SQRT($P11)),R$7)</f>
        <v>0.97735822585917598</v>
      </c>
      <c r="S11" s="131">
        <f ca="1">_xll.qlBlackDeltaCalculatorStrikeFromDelta(_xll.qlBlackDeltaCalculator(,S$6,"Spot",1,1,1,E11%*SQRT($P11)),S$7)</f>
        <v>0.98183034323003249</v>
      </c>
      <c r="T11" s="131">
        <f ca="1">_xll.qlBlackDeltaCalculatorStrikeFromDelta(_xll.qlBlackDeltaCalculator(,T$6,"Spot",1,1,1,F11%*SQRT($P11)),T$7)</f>
        <v>0.98824872100465111</v>
      </c>
      <c r="U11" s="131">
        <f ca="1">_xll.qlBlackDeltaCalculatorStrikeFromDelta(_xll.qlBlackDeltaCalculator(,U$6,"Spot",1,1,1,G11%*SQRT($P11)),U$7)</f>
        <v>0.99332640647106829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1.0073587193101239</v>
      </c>
      <c r="X11" s="131">
        <f ca="1">_xll.qlBlackDeltaCalculatorStrikeFromDelta(_xll.qlBlackDeltaCalculator(,X$6,"Spot",1,1,1,J11%*SQRT($P11)),X$7)</f>
        <v>1.013181425391805</v>
      </c>
      <c r="Y11" s="131">
        <f ca="1">_xll.qlBlackDeltaCalculatorStrikeFromDelta(_xll.qlBlackDeltaCalculator(,Y$6,"Spot",1,1,1,K11%*SQRT($P11)),Y$7)</f>
        <v>1.0209213061125817</v>
      </c>
      <c r="Z11" s="131">
        <f ca="1">_xll.qlBlackDeltaCalculatorStrikeFromDelta(_xll.qlBlackDeltaCalculator(,Z$6,"Spot",1,1,1,L11%*SQRT($P11)),Z$7)</f>
        <v>1.0266704092152708</v>
      </c>
      <c r="AA11" s="133">
        <f ca="1">_xll.qlBlackDeltaCalculatorStrikeFromDelta(_xll.qlBlackDeltaCalculator(,AA$6,"Spot",1,1,1,M11%*SQRT($P11)),AA$7)</f>
        <v>1.0354357669425018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obj_000a4#0000</v>
      </c>
      <c r="AI11" s="161">
        <f ca="1">_xll.qlSabrInterpolatedSmileSectionMaxError(AH11)</f>
        <v>1.1006050825222158E-3</v>
      </c>
      <c r="AJ11" s="162">
        <f ca="1">_xll.qlSabrInterpolatedSmileSectionAlpha(AH11)</f>
        <v>7.4314957473345475E-2</v>
      </c>
      <c r="AK11" s="161">
        <f ca="1">_xll.qlSabrInterpolatedSmileSectionBeta(AH11)</f>
        <v>0.7</v>
      </c>
      <c r="AL11" s="163">
        <f ca="1">_xll.qlSabrInterpolatedSmileSectionRho(AH11)</f>
        <v>0.23375987515216165</v>
      </c>
      <c r="AM11" s="164">
        <f ca="1">_xll.qlSabrInterpolatedSmileSectionNu(AH11)</f>
        <v>1.8500106427823144</v>
      </c>
      <c r="AN11" s="110" t="s">
        <v>58</v>
      </c>
      <c r="AO11" t="str">
        <f t="array" aca="1" ref="AO11" ca="1">_xll.qlInterpolatedSmileSection(,O11,Q11:AA11,C11:M11*(SQRT(P11)/100),1)</f>
        <v>obj_000a5#0000</v>
      </c>
      <c r="AR11" t="str">
        <f ca="1">AO8</f>
        <v>obj_0005d#0000</v>
      </c>
      <c r="AU11" s="362">
        <f ca="1">T11</f>
        <v>0.98824872100465111</v>
      </c>
      <c r="AV11" s="331" t="str">
        <f ca="1">_xll.qlHestonModelHelper(,$B11,"TARGET",$C$38,Q11,C11/100,ValuationDate!$E$5,ValuationDate!$E$6,"RelativePriceError")</f>
        <v>obj_000a6#0000</v>
      </c>
      <c r="AW11" s="332" t="str">
        <f ca="1">_xll.qlHestonModelHelper(,$B11,"TARGET",$C$38,R11,D11/100,ValuationDate!$E$5,ValuationDate!$E$6,"RelativePriceError")</f>
        <v>obj_000a7#0000</v>
      </c>
      <c r="AX11" s="332" t="str">
        <f ca="1">_xll.qlHestonModelHelper(,$B11,"TARGET",$C$38,S11,E11/100,ValuationDate!$E$5,ValuationDate!$E$6,"RelativePriceError")</f>
        <v>obj_000a8#0000</v>
      </c>
      <c r="AY11" s="332" t="str">
        <f ca="1">_xll.qlHestonModelHelper(,$B11,"TARGET",$C$38,T11,F11/100,ValuationDate!$E$5,ValuationDate!$E$6,"RelativePriceError")</f>
        <v>obj_000a9#0000</v>
      </c>
      <c r="AZ11" s="332" t="str">
        <f ca="1">_xll.qlHestonModelHelper(,$B11,"TARGET",$C$38,U11,G11/100,ValuationDate!$E$5,ValuationDate!$E$6,"RelativePriceError")</f>
        <v>obj_000aa#0000</v>
      </c>
      <c r="BA11" s="332" t="str">
        <f ca="1">_xll.qlHestonModelHelper(,$B11,"TARGET",$C$38,V11,H11/100,ValuationDate!$E$5,ValuationDate!$E$6,"RelativePriceError")</f>
        <v>obj_000ab#0000</v>
      </c>
      <c r="BB11" s="332" t="str">
        <f ca="1">_xll.qlHestonModelHelper(,$B11,"TARGET",$C$38,W11,I11/100,ValuationDate!$E$5,ValuationDate!$E$6,"RelativePriceError")</f>
        <v>obj_000ac#0000</v>
      </c>
      <c r="BC11" s="332" t="str">
        <f ca="1">_xll.qlHestonModelHelper(,$B11,"TARGET",$C$38,X11,J11/100,ValuationDate!$E$5,ValuationDate!$E$6,"RelativePriceError")</f>
        <v>obj_000ad#0000</v>
      </c>
      <c r="BD11" s="332" t="str">
        <f ca="1">_xll.qlHestonModelHelper(,$B11,"TARGET",$C$38,Y11,K11/100,ValuationDate!$E$5,ValuationDate!$E$6,"RelativePriceError")</f>
        <v>obj_000ae#0000</v>
      </c>
      <c r="BE11" s="332" t="str">
        <f ca="1">_xll.qlHestonModelHelper(,$B11,"TARGET",$C$38,Z11,L11/100,ValuationDate!$E$5,ValuationDate!$E$6,"RelativePriceError")</f>
        <v>obj_000af#0000</v>
      </c>
      <c r="BF11" s="333" t="str">
        <f ca="1">_xll.qlHestonModelHelper(,$B11,"TARGET",$C$38,AA11,M11/100,ValuationDate!$E$5,ValuationDate!$E$6,"RelativePriceError")</f>
        <v>obj_000b0#0000</v>
      </c>
    </row>
    <row r="12" spans="1:58">
      <c r="B12" s="110" t="s">
        <v>59</v>
      </c>
      <c r="C12" s="103">
        <v>6.73</v>
      </c>
      <c r="D12" s="104">
        <v>6.6</v>
      </c>
      <c r="E12" s="104">
        <v>6.5389999999999997</v>
      </c>
      <c r="F12" s="104">
        <v>6.4850000000000003</v>
      </c>
      <c r="G12" s="104">
        <v>6.492</v>
      </c>
      <c r="H12" s="104">
        <v>6.5880000000000001</v>
      </c>
      <c r="I12" s="104">
        <v>6.82</v>
      </c>
      <c r="J12" s="104">
        <v>7.0570000000000004</v>
      </c>
      <c r="K12" s="104">
        <v>7.3</v>
      </c>
      <c r="L12" s="104">
        <v>7.59</v>
      </c>
      <c r="M12" s="105">
        <v>7.9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0.96844016483088413</v>
      </c>
      <c r="R12" s="131">
        <f ca="1">_xll.qlBlackDeltaCalculatorStrikeFromDelta(_xll.qlBlackDeltaCalculator(,R$6,"Spot",1,1,1,D12%*SQRT($P12)),R$7)</f>
        <v>0.97583196154310425</v>
      </c>
      <c r="S12" s="131">
        <f ca="1">_xll.qlBlackDeltaCalculatorStrikeFromDelta(_xll.qlBlackDeltaCalculator(,S$6,"Spot",1,1,1,E12%*SQRT($P12)),S$7)</f>
        <v>0.98062090201561791</v>
      </c>
      <c r="T12" s="131">
        <f ca="1">_xll.qlBlackDeltaCalculatorStrikeFromDelta(_xll.qlBlackDeltaCalculator(,T$6,"Spot",1,1,1,F12%*SQRT($P12)),T$7)</f>
        <v>0.98750990231213354</v>
      </c>
      <c r="U12" s="131">
        <f ca="1">_xll.qlBlackDeltaCalculatorStrikeFromDelta(_xll.qlBlackDeltaCalculator(,U$6,"Spot",1,1,1,G12%*SQRT($P12)),U$7)</f>
        <v>0.99291407535978826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1.0078869072332299</v>
      </c>
      <c r="X12" s="131">
        <f ca="1">_xll.qlBlackDeltaCalculatorStrikeFromDelta(_xll.qlBlackDeltaCalculator(,X$6,"Spot",1,1,1,J12%*SQRT($P12)),X$7)</f>
        <v>1.0141828264149777</v>
      </c>
      <c r="Y12" s="131">
        <f ca="1">_xll.qlBlackDeltaCalculatorStrikeFromDelta(_xll.qlBlackDeltaCalculator(,Y$6,"Spot",1,1,1,K12%*SQRT($P12)),Y$7)</f>
        <v>1.022525754306383</v>
      </c>
      <c r="Z12" s="131">
        <f ca="1">_xll.qlBlackDeltaCalculatorStrikeFromDelta(_xll.qlBlackDeltaCalculator(,Z$6,"Spot",1,1,1,L12%*SQRT($P12)),Z$7)</f>
        <v>1.0290046488923532</v>
      </c>
      <c r="AA12" s="133">
        <f ca="1">_xll.qlBlackDeltaCalculatorStrikeFromDelta(_xll.qlBlackDeltaCalculator(,AA$6,"Spot",1,1,1,M12%*SQRT($P12)),AA$7)</f>
        <v>1.0388709082461127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obj_000bc#0000</v>
      </c>
      <c r="AI12" s="161">
        <f ca="1">_xll.qlSabrInterpolatedSmileSectionMaxError(AH12)</f>
        <v>8.8758792829767008E-4</v>
      </c>
      <c r="AJ12" s="162">
        <f ca="1">_xll.qlSabrInterpolatedSmileSectionAlpha(AH12)</f>
        <v>6.4987701435258338E-2</v>
      </c>
      <c r="AK12" s="161">
        <f ca="1">_xll.qlSabrInterpolatedSmileSectionBeta(AH12)</f>
        <v>0.7</v>
      </c>
      <c r="AL12" s="163">
        <f ca="1">_xll.qlSabrInterpolatedSmileSectionRho(AH12)</f>
        <v>0.23622746263824057</v>
      </c>
      <c r="AM12" s="164">
        <f ca="1">_xll.qlSabrInterpolatedSmileSectionNu(AH12)</f>
        <v>1.666236479944659</v>
      </c>
      <c r="AN12" s="110" t="s">
        <v>59</v>
      </c>
      <c r="AO12" t="str">
        <f t="array" aca="1" ref="AO12" ca="1">_xll.qlInterpolatedSmileSection(,O12,Q12:AA12,C12:M12*(SQRT(P12)/100),1)</f>
        <v>obj_000bd#0000</v>
      </c>
      <c r="AR12" t="str">
        <f ca="1">AO12</f>
        <v>obj_000bd#0000</v>
      </c>
      <c r="AU12" s="362">
        <f ca="1">T12</f>
        <v>0.98750990231213354</v>
      </c>
      <c r="AV12" s="331" t="str">
        <f ca="1">_xll.qlHestonModelHelper(,$B12,"TARGET",$C$38,Q12,C12/100,ValuationDate!$E$5,ValuationDate!$E$6,"RelativePriceError")</f>
        <v>obj_000be#0000</v>
      </c>
      <c r="AW12" s="332" t="str">
        <f ca="1">_xll.qlHestonModelHelper(,$B12,"TARGET",$C$38,R12,D12/100,ValuationDate!$E$5,ValuationDate!$E$6,"RelativePriceError")</f>
        <v>obj_000bf#0000</v>
      </c>
      <c r="AX12" s="332" t="str">
        <f ca="1">_xll.qlHestonModelHelper(,$B12,"TARGET",$C$38,S12,E12/100,ValuationDate!$E$5,ValuationDate!$E$6,"RelativePriceError")</f>
        <v>obj_000c0#0000</v>
      </c>
      <c r="AY12" s="332" t="str">
        <f ca="1">_xll.qlHestonModelHelper(,$B12,"TARGET",$C$38,T12,F12/100,ValuationDate!$E$5,ValuationDate!$E$6,"RelativePriceError")</f>
        <v>obj_000c1#0000</v>
      </c>
      <c r="AZ12" s="332" t="str">
        <f ca="1">_xll.qlHestonModelHelper(,$B12,"TARGET",$C$38,U12,G12/100,ValuationDate!$E$5,ValuationDate!$E$6,"RelativePriceError")</f>
        <v>obj_000c2#0000</v>
      </c>
      <c r="BA12" s="332" t="str">
        <f ca="1">_xll.qlHestonModelHelper(,$B12,"TARGET",$C$38,V12,H12/100,ValuationDate!$E$5,ValuationDate!$E$6,"RelativePriceError")</f>
        <v>obj_000c3#0000</v>
      </c>
      <c r="BB12" s="332" t="str">
        <f ca="1">_xll.qlHestonModelHelper(,$B12,"TARGET",$C$38,W12,I12/100,ValuationDate!$E$5,ValuationDate!$E$6,"RelativePriceError")</f>
        <v>obj_000c4#0000</v>
      </c>
      <c r="BC12" s="332" t="str">
        <f ca="1">_xll.qlHestonModelHelper(,$B12,"TARGET",$C$38,X12,J12/100,ValuationDate!$E$5,ValuationDate!$E$6,"RelativePriceError")</f>
        <v>obj_000c5#0000</v>
      </c>
      <c r="BD12" s="332" t="str">
        <f ca="1">_xll.qlHestonModelHelper(,$B12,"TARGET",$C$38,Y12,K12/100,ValuationDate!$E$5,ValuationDate!$E$6,"RelativePriceError")</f>
        <v>obj_000c6#0000</v>
      </c>
      <c r="BE12" s="332" t="str">
        <f ca="1">_xll.qlHestonModelHelper(,$B12,"TARGET",$C$38,Z12,L12/100,ValuationDate!$E$5,ValuationDate!$E$6,"RelativePriceError")</f>
        <v>obj_000c7#0000</v>
      </c>
      <c r="BF12" s="333" t="str">
        <f ca="1">_xll.qlHestonModelHelper(,$B12,"TARGET",$C$38,AA12,M12/100,ValuationDate!$E$5,ValuationDate!$E$6,"RelativePriceError")</f>
        <v>obj_000c8#0000</v>
      </c>
    </row>
    <row r="13" spans="1:58">
      <c r="B13" s="110" t="s">
        <v>60</v>
      </c>
      <c r="C13" s="103">
        <v>6.9420000000000002</v>
      </c>
      <c r="D13" s="104">
        <v>6.8150000000000004</v>
      </c>
      <c r="E13" s="104">
        <v>6.72</v>
      </c>
      <c r="F13" s="104">
        <v>6.6589999999999998</v>
      </c>
      <c r="G13" s="104">
        <v>6.65</v>
      </c>
      <c r="H13" s="104">
        <v>6.7549999999999999</v>
      </c>
      <c r="I13" s="104">
        <v>6.9930000000000003</v>
      </c>
      <c r="J13" s="104">
        <v>7.2489999999999997</v>
      </c>
      <c r="K13" s="104">
        <v>7.55</v>
      </c>
      <c r="L13" s="104">
        <v>7.8470000000000004</v>
      </c>
      <c r="M13" s="105">
        <v>8.1649999999999991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0.95477721190508047</v>
      </c>
      <c r="R13" s="131">
        <f ca="1">_xll.qlBlackDeltaCalculatorStrikeFromDelta(_xll.qlBlackDeltaCalculator(,R$6,"Spot",1,1,1,D13%*SQRT($P13)),R$7)</f>
        <v>0.96530014316253543</v>
      </c>
      <c r="S13" s="131">
        <f ca="1">_xll.qlBlackDeltaCalculatorStrikeFromDelta(_xll.qlBlackDeltaCalculator(,S$6,"Spot",1,1,1,E13%*SQRT($P13)),S$7)</f>
        <v>0.9722956229606059</v>
      </c>
      <c r="T13" s="131">
        <f ca="1">_xll.qlBlackDeltaCalculatorStrikeFromDelta(_xll.qlBlackDeltaCalculator(,T$6,"Spot",1,1,1,F13%*SQRT($P13)),T$7)</f>
        <v>0.98217012286024008</v>
      </c>
      <c r="U13" s="131">
        <f ca="1">_xll.qlBlackDeltaCalculatorStrikeFromDelta(_xll.qlBlackDeltaCalculator(,U$6,"Spot",1,1,1,G13%*SQRT($P13)),U$7)</f>
        <v>0.98994522395141105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1.0114896349956464</v>
      </c>
      <c r="X13" s="131">
        <f ca="1">_xll.qlBlackDeltaCalculatorStrikeFromDelta(_xll.qlBlackDeltaCalculator(,X$6,"Spot",1,1,1,J13%*SQRT($P13)),X$7)</f>
        <v>1.0206372828790264</v>
      </c>
      <c r="Y13" s="131">
        <f ca="1">_xll.qlBlackDeltaCalculatorStrikeFromDelta(_xll.qlBlackDeltaCalculator(,Y$6,"Spot",1,1,1,K13%*SQRT($P13)),Y$7)</f>
        <v>1.0329985398848203</v>
      </c>
      <c r="Z13" s="131">
        <f ca="1">_xll.qlBlackDeltaCalculatorStrikeFromDelta(_xll.qlBlackDeltaCalculator(,Z$6,"Spot",1,1,1,L13%*SQRT($P13)),Z$7)</f>
        <v>1.0425040415528646</v>
      </c>
      <c r="AA13" s="133">
        <f ca="1">_xll.qlBlackDeltaCalculatorStrikeFromDelta(_xll.qlBlackDeltaCalculator(,AA$6,"Spot",1,1,1,M13%*SQRT($P13)),AA$7)</f>
        <v>1.0570276045289668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obj_000d4#0000</v>
      </c>
      <c r="AI13" s="161">
        <f ca="1">_xll.qlSabrInterpolatedSmileSectionMaxError(AH13)</f>
        <v>1.134069147489869E-3</v>
      </c>
      <c r="AJ13" s="162">
        <f ca="1">_xll.qlSabrInterpolatedSmileSectionAlpha(AH13)</f>
        <v>6.648245675140757E-2</v>
      </c>
      <c r="AK13" s="161">
        <f ca="1">_xll.qlSabrInterpolatedSmileSectionBeta(AH13)</f>
        <v>0.7</v>
      </c>
      <c r="AL13" s="163">
        <f ca="1">_xll.qlSabrInterpolatedSmileSectionRho(AH13)</f>
        <v>0.23413014857513628</v>
      </c>
      <c r="AM13" s="164">
        <f ca="1">_xll.qlSabrInterpolatedSmileSectionNu(AH13)</f>
        <v>1.2438278243420586</v>
      </c>
      <c r="AN13" s="110" t="s">
        <v>60</v>
      </c>
      <c r="AO13" t="str">
        <f t="array" aca="1" ref="AO13" ca="1">_xll.qlInterpolatedSmileSection(,O13,Q13:AA13,C13:M13*(SQRT(P13)/100),1)</f>
        <v>obj_000d5#0000</v>
      </c>
      <c r="AR13" t="str">
        <f ca="1">AO13</f>
        <v>obj_000d5#0000</v>
      </c>
      <c r="AU13" s="362">
        <f ca="1">T13</f>
        <v>0.98217012286024008</v>
      </c>
      <c r="AV13" s="331" t="str">
        <f ca="1">_xll.qlHestonModelHelper(,$B13,"TARGET",$C$38,Q13,C13/100,ValuationDate!$E$5,ValuationDate!$E$6,"RelativePriceError")</f>
        <v>obj_000d6#0000</v>
      </c>
      <c r="AW13" s="332" t="str">
        <f ca="1">_xll.qlHestonModelHelper(,$B13,"TARGET",$C$38,R13,D13/100,ValuationDate!$E$5,ValuationDate!$E$6,"RelativePriceError")</f>
        <v>obj_000d7#0000</v>
      </c>
      <c r="AX13" s="332" t="str">
        <f ca="1">_xll.qlHestonModelHelper(,$B13,"TARGET",$C$38,S13,E13/100,ValuationDate!$E$5,ValuationDate!$E$6,"RelativePriceError")</f>
        <v>obj_000d8#0000</v>
      </c>
      <c r="AY13" s="332" t="str">
        <f ca="1">_xll.qlHestonModelHelper(,$B13,"TARGET",$C$38,T13,F13/100,ValuationDate!$E$5,ValuationDate!$E$6,"RelativePriceError")</f>
        <v>obj_000d9#0000</v>
      </c>
      <c r="AZ13" s="332" t="str">
        <f ca="1">_xll.qlHestonModelHelper(,$B13,"TARGET",$C$38,U13,G13/100,ValuationDate!$E$5,ValuationDate!$E$6,"RelativePriceError")</f>
        <v>obj_000da#0000</v>
      </c>
      <c r="BA13" s="332" t="str">
        <f ca="1">_xll.qlHestonModelHelper(,$B13,"TARGET",$C$38,V13,H13/100,ValuationDate!$E$5,ValuationDate!$E$6,"RelativePriceError")</f>
        <v>obj_000db#0000</v>
      </c>
      <c r="BB13" s="332" t="str">
        <f ca="1">_xll.qlHestonModelHelper(,$B13,"TARGET",$C$38,W13,I13/100,ValuationDate!$E$5,ValuationDate!$E$6,"RelativePriceError")</f>
        <v>obj_000dc#0000</v>
      </c>
      <c r="BC13" s="332" t="str">
        <f ca="1">_xll.qlHestonModelHelper(,$B13,"TARGET",$C$38,X13,J13/100,ValuationDate!$E$5,ValuationDate!$E$6,"RelativePriceError")</f>
        <v>obj_000dd#0000</v>
      </c>
      <c r="BD13" s="332" t="str">
        <f ca="1">_xll.qlHestonModelHelper(,$B13,"TARGET",$C$38,Y13,K13/100,ValuationDate!$E$5,ValuationDate!$E$6,"RelativePriceError")</f>
        <v>obj_000de#0000</v>
      </c>
      <c r="BE13" s="332" t="str">
        <f ca="1">_xll.qlHestonModelHelper(,$B13,"TARGET",$C$38,Z13,L13/100,ValuationDate!$E$5,ValuationDate!$E$6,"RelativePriceError")</f>
        <v>obj_000df#0000</v>
      </c>
      <c r="BF13" s="333" t="str">
        <f ca="1">_xll.qlHestonModelHelper(,$B13,"TARGET",$C$38,AA13,M13/100,ValuationDate!$E$5,ValuationDate!$E$6,"RelativePriceError")</f>
        <v>obj_000e0#0000</v>
      </c>
    </row>
    <row r="14" spans="1:58">
      <c r="B14" s="110" t="s">
        <v>61</v>
      </c>
      <c r="C14" s="103">
        <v>7.0629999999999997</v>
      </c>
      <c r="D14" s="104">
        <v>6.899</v>
      </c>
      <c r="E14" s="104">
        <v>6.77</v>
      </c>
      <c r="F14" s="104">
        <v>6.6840000000000002</v>
      </c>
      <c r="G14" s="104">
        <v>6.66</v>
      </c>
      <c r="H14" s="104">
        <v>6.76</v>
      </c>
      <c r="I14" s="104">
        <v>7.0030000000000001</v>
      </c>
      <c r="J14" s="104">
        <v>7.274</v>
      </c>
      <c r="K14" s="104">
        <v>7.6</v>
      </c>
      <c r="L14" s="104">
        <v>7.9240000000000004</v>
      </c>
      <c r="M14" s="105">
        <v>8.2759999999999998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0.94393541148952453</v>
      </c>
      <c r="R14" s="131">
        <f ca="1">_xll.qlBlackDeltaCalculatorStrikeFromDelta(_xll.qlBlackDeltaCalculator(,R$6,"Spot",1,1,1,D14%*SQRT($P14)),R$7)</f>
        <v>0.95715629806923241</v>
      </c>
      <c r="S14" s="131">
        <f ca="1">_xll.qlBlackDeltaCalculatorStrikeFromDelta(_xll.qlBlackDeltaCalculator(,S$6,"Spot",1,1,1,E14%*SQRT($P14)),S$7)</f>
        <v>0.965943888454602</v>
      </c>
      <c r="T14" s="131">
        <f ca="1">_xll.qlBlackDeltaCalculatorStrikeFromDelta(_xll.qlBlackDeltaCalculator(,T$6,"Spot",1,1,1,F14%*SQRT($P14)),T$7)</f>
        <v>0.97817092352916069</v>
      </c>
      <c r="U14" s="131">
        <f ca="1">_xll.qlBlackDeltaCalculatorStrikeFromDelta(_xll.qlBlackDeltaCalculator(,U$6,"Spot",1,1,1,G14%*SQRT($P14)),U$7)</f>
        <v>0.9877508468104681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1.0142661974899161</v>
      </c>
      <c r="X14" s="131">
        <f ca="1">_xll.qlBlackDeltaCalculatorStrikeFromDelta(_xll.qlBlackDeltaCalculator(,X$6,"Spot",1,1,1,J14%*SQRT($P14)),X$7)</f>
        <v>1.0256213494873978</v>
      </c>
      <c r="Y14" s="131">
        <f ca="1">_xll.qlBlackDeltaCalculatorStrikeFromDelta(_xll.qlBlackDeltaCalculator(,Y$6,"Spot",1,1,1,K14%*SQRT($P14)),Y$7)</f>
        <v>1.0410959182271773</v>
      </c>
      <c r="Z14" s="131">
        <f ca="1">_xll.qlBlackDeltaCalculatorStrikeFromDelta(_xll.qlBlackDeltaCalculator(,Z$6,"Spot",1,1,1,L14%*SQRT($P14)),Z$7)</f>
        <v>1.0531383740251883</v>
      </c>
      <c r="AA14" s="133">
        <f ca="1">_xll.qlBlackDeltaCalculatorStrikeFromDelta(_xll.qlBlackDeltaCalculator(,AA$6,"Spot",1,1,1,M14%*SQRT($P14)),AA$7)</f>
        <v>1.0716573495212076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obj_000ec#0000</v>
      </c>
      <c r="AI14" s="161">
        <f ca="1">_xll.qlSabrInterpolatedSmileSectionMaxError(AH14)</f>
        <v>1.2003283230623274E-3</v>
      </c>
      <c r="AJ14" s="162">
        <f ca="1">_xll.qlSabrInterpolatedSmileSectionAlpha(AH14)</f>
        <v>6.6335096159272133E-2</v>
      </c>
      <c r="AK14" s="161">
        <f ca="1">_xll.qlSabrInterpolatedSmileSectionBeta(AH14)</f>
        <v>0.7</v>
      </c>
      <c r="AL14" s="163">
        <f ca="1">_xll.qlSabrInterpolatedSmileSectionRho(AH14)</f>
        <v>0.22030508891792794</v>
      </c>
      <c r="AM14" s="164">
        <f ca="1">_xll.qlSabrInterpolatedSmileSectionNu(AH14)</f>
        <v>1.0756510289345638</v>
      </c>
      <c r="AN14" s="110" t="s">
        <v>61</v>
      </c>
      <c r="AO14" t="str">
        <f t="array" aca="1" ref="AO14" ca="1">_xll.qlInterpolatedSmileSection(,O14,Q14:AA14,C14:M14*(SQRT(P14)/100),1)</f>
        <v>obj_000ed#0000</v>
      </c>
      <c r="AR14" t="str">
        <f ca="1">AO14</f>
        <v>obj_000ed#0000</v>
      </c>
      <c r="AU14" s="362">
        <f ca="1">T14</f>
        <v>0.97817092352916069</v>
      </c>
      <c r="AV14" s="331" t="str">
        <f ca="1">_xll.qlHestonModelHelper(,$B14,"TARGET",$C$38,Q14,C14/100,ValuationDate!$E$5,ValuationDate!$E$6,"RelativePriceError")</f>
        <v>obj_000ee#0000</v>
      </c>
      <c r="AW14" s="332" t="str">
        <f ca="1">_xll.qlHestonModelHelper(,$B14,"TARGET",$C$38,R14,D14/100,ValuationDate!$E$5,ValuationDate!$E$6,"RelativePriceError")</f>
        <v>obj_000ef#0000</v>
      </c>
      <c r="AX14" s="332" t="str">
        <f ca="1">_xll.qlHestonModelHelper(,$B14,"TARGET",$C$38,S14,E14/100,ValuationDate!$E$5,ValuationDate!$E$6,"RelativePriceError")</f>
        <v>obj_000f0#0000</v>
      </c>
      <c r="AY14" s="332" t="str">
        <f ca="1">_xll.qlHestonModelHelper(,$B14,"TARGET",$C$38,T14,F14/100,ValuationDate!$E$5,ValuationDate!$E$6,"RelativePriceError")</f>
        <v>obj_000f1#0000</v>
      </c>
      <c r="AZ14" s="332" t="str">
        <f ca="1">_xll.qlHestonModelHelper(,$B14,"TARGET",$C$38,U14,G14/100,ValuationDate!$E$5,ValuationDate!$E$6,"RelativePriceError")</f>
        <v>obj_000f2#0000</v>
      </c>
      <c r="BA14" s="332" t="str">
        <f ca="1">_xll.qlHestonModelHelper(,$B14,"TARGET",$C$38,V14,H14/100,ValuationDate!$E$5,ValuationDate!$E$6,"RelativePriceError")</f>
        <v>obj_000f3#0000</v>
      </c>
      <c r="BB14" s="332" t="str">
        <f ca="1">_xll.qlHestonModelHelper(,$B14,"TARGET",$C$38,W14,I14/100,ValuationDate!$E$5,ValuationDate!$E$6,"RelativePriceError")</f>
        <v>obj_000f4#0000</v>
      </c>
      <c r="BC14" s="332" t="str">
        <f ca="1">_xll.qlHestonModelHelper(,$B14,"TARGET",$C$38,X14,J14/100,ValuationDate!$E$5,ValuationDate!$E$6,"RelativePriceError")</f>
        <v>obj_000f5#0000</v>
      </c>
      <c r="BD14" s="332" t="str">
        <f ca="1">_xll.qlHestonModelHelper(,$B14,"TARGET",$C$38,Y14,K14/100,ValuationDate!$E$5,ValuationDate!$E$6,"RelativePriceError")</f>
        <v>obj_000f6#0000</v>
      </c>
      <c r="BE14" s="332" t="str">
        <f ca="1">_xll.qlHestonModelHelper(,$B14,"TARGET",$C$38,Z14,L14/100,ValuationDate!$E$5,ValuationDate!$E$6,"RelativePriceError")</f>
        <v>obj_000f7#0000</v>
      </c>
      <c r="BF14" s="333" t="str">
        <f ca="1">_xll.qlHestonModelHelper(,$B14,"TARGET",$C$38,AA14,M14/100,ValuationDate!$E$5,ValuationDate!$E$6,"RelativePriceError")</f>
        <v>obj_000f8#0000</v>
      </c>
    </row>
    <row r="15" spans="1:58">
      <c r="B15" s="110" t="s">
        <v>62</v>
      </c>
      <c r="C15" s="103">
        <v>7.7</v>
      </c>
      <c r="D15" s="104">
        <v>7.4</v>
      </c>
      <c r="E15" s="104">
        <v>7.15</v>
      </c>
      <c r="F15" s="104">
        <v>7.0270000000000001</v>
      </c>
      <c r="G15" s="104">
        <v>6.968</v>
      </c>
      <c r="H15" s="104">
        <v>7.0350000000000001</v>
      </c>
      <c r="I15" s="104">
        <v>7.2629999999999999</v>
      </c>
      <c r="J15" s="104">
        <v>7.532</v>
      </c>
      <c r="K15" s="104">
        <v>7.84</v>
      </c>
      <c r="L15" s="104">
        <v>8.2149999999999999</v>
      </c>
      <c r="M15" s="105">
        <v>8.6010000000000009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0.93004328210972964</v>
      </c>
      <c r="R15" s="131">
        <f ca="1">_xll.qlBlackDeltaCalculatorStrikeFromDelta(_xll.qlBlackDeltaCalculator(,R$6,"Spot",1,1,1,D15%*SQRT($P15)),R$7)</f>
        <v>0.94730948229003653</v>
      </c>
      <c r="S15" s="131">
        <f ca="1">_xll.qlBlackDeltaCalculatorStrikeFromDelta(_xll.qlBlackDeltaCalculator(,S$6,"Spot",1,1,1,E15%*SQRT($P15)),S$7)</f>
        <v>0.95871929552333546</v>
      </c>
      <c r="T15" s="131">
        <f ca="1">_xll.qlBlackDeltaCalculatorStrikeFromDelta(_xll.qlBlackDeltaCalculator(,T$6,"Spot",1,1,1,F15%*SQRT($P15)),T$7)</f>
        <v>0.97367095941197124</v>
      </c>
      <c r="U15" s="131">
        <f ca="1">_xll.qlBlackDeltaCalculatorStrikeFromDelta(_xll.qlBlackDeltaCalculator(,U$6,"Spot",1,1,1,G15%*SQRT($P15)),U$7)</f>
        <v>0.98534053695572676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1.0172823803120112</v>
      </c>
      <c r="X15" s="131">
        <f ca="1">_xll.qlBlackDeltaCalculatorStrikeFromDelta(_xll.qlBlackDeltaCalculator(,X$6,"Spot",1,1,1,J15%*SQRT($P15)),X$7)</f>
        <v>1.0309152855623454</v>
      </c>
      <c r="Y15" s="131">
        <f ca="1">_xll.qlBlackDeltaCalculatorStrikeFromDelta(_xll.qlBlackDeltaCalculator(,Y$6,"Spot",1,1,1,K15%*SQRT($P15)),Y$7)</f>
        <v>1.0493861814255603</v>
      </c>
      <c r="Z15" s="131">
        <f ca="1">_xll.qlBlackDeltaCalculatorStrikeFromDelta(_xll.qlBlackDeltaCalculator(,Z$6,"Spot",1,1,1,L15%*SQRT($P15)),Z$7)</f>
        <v>1.0642308934618347</v>
      </c>
      <c r="AA15" s="133">
        <f ca="1">_xll.qlBlackDeltaCalculatorStrikeFromDelta(_xll.qlBlackDeltaCalculator(,AA$6,"Spot",1,1,1,M15%*SQRT($P15)),AA$7)</f>
        <v>1.0869469234323357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obj_00104#0000</v>
      </c>
      <c r="AI15" s="161">
        <f ca="1">_xll.qlSabrInterpolatedSmileSectionMaxError(AH15)</f>
        <v>1.2600142312158141E-3</v>
      </c>
      <c r="AJ15" s="162">
        <f ca="1">_xll.qlSabrInterpolatedSmileSectionAlpha(AH15)</f>
        <v>6.8692845709085362E-2</v>
      </c>
      <c r="AK15" s="161">
        <f ca="1">_xll.qlSabrInterpolatedSmileSectionBeta(AH15)</f>
        <v>0.7</v>
      </c>
      <c r="AL15" s="163">
        <f ca="1">_xll.qlSabrInterpolatedSmileSectionRho(AH15)</f>
        <v>0.1641956171987218</v>
      </c>
      <c r="AM15" s="164">
        <f ca="1">_xll.qlSabrInterpolatedSmileSectionNu(AH15)</f>
        <v>0.99276937706996249</v>
      </c>
      <c r="AN15" s="110" t="s">
        <v>62</v>
      </c>
      <c r="AO15" t="str">
        <f t="array" aca="1" ref="AO15" ca="1">_xll.qlInterpolatedSmileSection(,O15,Q15:AA15,C15:M15*(SQRT(P15)/100),1)</f>
        <v>obj_00105#0000</v>
      </c>
      <c r="AR15" t="str">
        <f ca="1">AO15</f>
        <v>obj_00105#0000</v>
      </c>
      <c r="AU15" s="362">
        <f ca="1">T15</f>
        <v>0.97367095941197124</v>
      </c>
      <c r="AV15" s="331" t="str">
        <f ca="1">_xll.qlHestonModelHelper(,$B15,"TARGET",$C$38,Q15,C15/100,ValuationDate!$E$5,ValuationDate!$E$6,"RelativePriceError")</f>
        <v>obj_00106#0000</v>
      </c>
      <c r="AW15" s="332" t="str">
        <f ca="1">_xll.qlHestonModelHelper(,$B15,"TARGET",$C$38,R15,D15/100,ValuationDate!$E$5,ValuationDate!$E$6,"RelativePriceError")</f>
        <v>obj_00107#0000</v>
      </c>
      <c r="AX15" s="332" t="str">
        <f ca="1">_xll.qlHestonModelHelper(,$B15,"TARGET",$C$38,S15,E15/100,ValuationDate!$E$5,ValuationDate!$E$6,"RelativePriceError")</f>
        <v>obj_00108#0000</v>
      </c>
      <c r="AY15" s="332" t="str">
        <f ca="1">_xll.qlHestonModelHelper(,$B15,"TARGET",$C$38,T15,F15/100,ValuationDate!$E$5,ValuationDate!$E$6,"RelativePriceError")</f>
        <v>obj_00109#0000</v>
      </c>
      <c r="AZ15" s="332" t="str">
        <f ca="1">_xll.qlHestonModelHelper(,$B15,"TARGET",$C$38,U15,G15/100,ValuationDate!$E$5,ValuationDate!$E$6,"RelativePriceError")</f>
        <v>obj_0010a#0000</v>
      </c>
      <c r="BA15" s="332" t="str">
        <f ca="1">_xll.qlHestonModelHelper(,$B15,"TARGET",$C$38,V15,H15/100,ValuationDate!$E$5,ValuationDate!$E$6,"RelativePriceError")</f>
        <v>obj_0010b#0000</v>
      </c>
      <c r="BB15" s="332" t="str">
        <f ca="1">_xll.qlHestonModelHelper(,$B15,"TARGET",$C$38,W15,I15/100,ValuationDate!$E$5,ValuationDate!$E$6,"RelativePriceError")</f>
        <v>obj_0010c#0000</v>
      </c>
      <c r="BC15" s="332" t="str">
        <f ca="1">_xll.qlHestonModelHelper(,$B15,"TARGET",$C$38,X15,J15/100,ValuationDate!$E$5,ValuationDate!$E$6,"RelativePriceError")</f>
        <v>obj_0010d#0000</v>
      </c>
      <c r="BD15" s="332" t="str">
        <f ca="1">_xll.qlHestonModelHelper(,$B15,"TARGET",$C$38,Y15,K15/100,ValuationDate!$E$5,ValuationDate!$E$6,"RelativePriceError")</f>
        <v>obj_0010e#0000</v>
      </c>
      <c r="BE15" s="332" t="str">
        <f ca="1">_xll.qlHestonModelHelper(,$B15,"TARGET",$C$38,Z15,L15/100,ValuationDate!$E$5,ValuationDate!$E$6,"RelativePriceError")</f>
        <v>obj_0010f#0000</v>
      </c>
      <c r="BF15" s="333" t="str">
        <f ca="1">_xll.qlHestonModelHelper(,$B15,"TARGET",$C$38,AA15,M15/100,ValuationDate!$E$5,ValuationDate!$E$6,"RelativePriceError")</f>
        <v>obj_00110#0000</v>
      </c>
    </row>
    <row r="16" spans="1:58">
      <c r="B16" s="110" t="s">
        <v>63</v>
      </c>
      <c r="C16" s="103">
        <v>7.86</v>
      </c>
      <c r="D16" s="104">
        <v>7.57</v>
      </c>
      <c r="E16" s="104">
        <v>7.35</v>
      </c>
      <c r="F16" s="104">
        <v>7.1719999999999997</v>
      </c>
      <c r="G16" s="104">
        <v>7.093</v>
      </c>
      <c r="H16" s="104">
        <v>7.149</v>
      </c>
      <c r="I16" s="104">
        <v>7.3860000000000001</v>
      </c>
      <c r="J16" s="104">
        <v>7.681</v>
      </c>
      <c r="K16" s="104">
        <v>8.0500000000000007</v>
      </c>
      <c r="L16" s="104">
        <v>8.4740000000000002</v>
      </c>
      <c r="M16" s="105">
        <v>8.9269999999999996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0.92138458302521442</v>
      </c>
      <c r="R16" s="131">
        <f ca="1">_xll.qlBlackDeltaCalculatorStrikeFromDelta(_xll.qlBlackDeltaCalculator(,R$6,"Spot",1,1,1,D16%*SQRT($P16)),R$7)</f>
        <v>0.9406227421679606</v>
      </c>
      <c r="S16" s="131">
        <f ca="1">_xll.qlBlackDeltaCalculatorStrikeFromDelta(_xll.qlBlackDeltaCalculator(,S$6,"Spot",1,1,1,E16%*SQRT($P16)),S$7)</f>
        <v>0.95324846218853243</v>
      </c>
      <c r="T16" s="131">
        <f ca="1">_xll.qlBlackDeltaCalculatorStrikeFromDelta(_xll.qlBlackDeltaCalculator(,T$6,"Spot",1,1,1,F16%*SQRT($P16)),T$7)</f>
        <v>0.97039686871618946</v>
      </c>
      <c r="U16" s="131">
        <f ca="1">_xll.qlBlackDeltaCalculatorStrikeFromDelta(_xll.qlBlackDeltaCalculator(,U$6,"Spot",1,1,1,G16%*SQRT($P16)),U$7)</f>
        <v>0.98359768315221019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1.0196236416774898</v>
      </c>
      <c r="X16" s="131">
        <f ca="1">_xll.qlBlackDeltaCalculatorStrikeFromDelta(_xll.qlBlackDeltaCalculator(,X$6,"Spot",1,1,1,J16%*SQRT($P16)),X$7)</f>
        <v>1.0351462067403683</v>
      </c>
      <c r="Y16" s="131">
        <f ca="1">_xll.qlBlackDeltaCalculatorStrikeFromDelta(_xll.qlBlackDeltaCalculator(,Y$6,"Spot",1,1,1,K16%*SQRT($P16)),Y$7)</f>
        <v>1.0565448146883107</v>
      </c>
      <c r="Z16" s="131">
        <f ca="1">_xll.qlBlackDeltaCalculatorStrikeFromDelta(_xll.qlBlackDeltaCalculator(,Z$6,"Spot",1,1,1,L16%*SQRT($P16)),Z$7)</f>
        <v>1.0739413501491473</v>
      </c>
      <c r="AA16" s="133">
        <f ca="1">_xll.qlBlackDeltaCalculatorStrikeFromDelta(_xll.qlBlackDeltaCalculator(,AA$6,"Spot",1,1,1,M16%*SQRT($P16)),AA$7)</f>
        <v>1.10086089960666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obj_0011c#0000</v>
      </c>
      <c r="AI16" s="161">
        <f ca="1">_xll.qlSabrInterpolatedSmileSectionMaxError(AH16)</f>
        <v>1.1345251820469165E-3</v>
      </c>
      <c r="AJ16" s="162">
        <f ca="1">_xll.qlSabrInterpolatedSmileSectionAlpha(AH16)</f>
        <v>6.9686634551227644E-2</v>
      </c>
      <c r="AK16" s="161">
        <f ca="1">_xll.qlSabrInterpolatedSmileSectionBeta(AH16)</f>
        <v>0.7</v>
      </c>
      <c r="AL16" s="163">
        <f ca="1">_xll.qlSabrInterpolatedSmileSectionRho(AH16)</f>
        <v>0.16388161108971327</v>
      </c>
      <c r="AM16" s="164">
        <f ca="1">_xll.qlSabrInterpolatedSmileSectionNu(AH16)</f>
        <v>0.93955055663848364</v>
      </c>
      <c r="AN16" s="110" t="s">
        <v>63</v>
      </c>
      <c r="AO16" t="str">
        <f t="array" aca="1" ref="AO16" ca="1">_xll.qlInterpolatedSmileSection(,O16,Q16:AA16,C16:M16*(SQRT(P16)/100),1)</f>
        <v>obj_0011d#0000</v>
      </c>
      <c r="AR16" t="str">
        <f ca="1">AO16</f>
        <v>obj_0011d#0000</v>
      </c>
      <c r="AU16" s="362">
        <f ca="1">T16</f>
        <v>0.97039686871618946</v>
      </c>
      <c r="AV16" s="331" t="str">
        <f ca="1">_xll.qlHestonModelHelper(,$B16,"TARGET",$C$38,Q16,C16/100,ValuationDate!$E$5,ValuationDate!$E$6,"RelativePriceError")</f>
        <v>obj_0011e#0000</v>
      </c>
      <c r="AW16" s="332" t="str">
        <f ca="1">_xll.qlHestonModelHelper(,$B16,"TARGET",$C$38,R16,D16/100,ValuationDate!$E$5,ValuationDate!$E$6,"RelativePriceError")</f>
        <v>obj_0011f#0000</v>
      </c>
      <c r="AX16" s="332" t="str">
        <f ca="1">_xll.qlHestonModelHelper(,$B16,"TARGET",$C$38,S16,E16/100,ValuationDate!$E$5,ValuationDate!$E$6,"RelativePriceError")</f>
        <v>obj_00120#0000</v>
      </c>
      <c r="AY16" s="332" t="str">
        <f ca="1">_xll.qlHestonModelHelper(,$B16,"TARGET",$C$38,T16,F16/100,ValuationDate!$E$5,ValuationDate!$E$6,"RelativePriceError")</f>
        <v>obj_00121#0000</v>
      </c>
      <c r="AZ16" s="332" t="str">
        <f ca="1">_xll.qlHestonModelHelper(,$B16,"TARGET",$C$38,U16,G16/100,ValuationDate!$E$5,ValuationDate!$E$6,"RelativePriceError")</f>
        <v>obj_00122#0000</v>
      </c>
      <c r="BA16" s="332" t="str">
        <f ca="1">_xll.qlHestonModelHelper(,$B16,"TARGET",$C$38,V16,H16/100,ValuationDate!$E$5,ValuationDate!$E$6,"RelativePriceError")</f>
        <v>obj_00123#0000</v>
      </c>
      <c r="BB16" s="332" t="str">
        <f ca="1">_xll.qlHestonModelHelper(,$B16,"TARGET",$C$38,W16,I16/100,ValuationDate!$E$5,ValuationDate!$E$6,"RelativePriceError")</f>
        <v>obj_00124#0000</v>
      </c>
      <c r="BC16" s="332" t="str">
        <f ca="1">_xll.qlHestonModelHelper(,$B16,"TARGET",$C$38,X16,J16/100,ValuationDate!$E$5,ValuationDate!$E$6,"RelativePriceError")</f>
        <v>obj_00125#0000</v>
      </c>
      <c r="BD16" s="332" t="str">
        <f ca="1">_xll.qlHestonModelHelper(,$B16,"TARGET",$C$38,Y16,K16/100,ValuationDate!$E$5,ValuationDate!$E$6,"RelativePriceError")</f>
        <v>obj_00126#0000</v>
      </c>
      <c r="BE16" s="332" t="str">
        <f ca="1">_xll.qlHestonModelHelper(,$B16,"TARGET",$C$38,Z16,L16/100,ValuationDate!$E$5,ValuationDate!$E$6,"RelativePriceError")</f>
        <v>obj_00127#0000</v>
      </c>
      <c r="BF16" s="333" t="str">
        <f ca="1">_xll.qlHestonModelHelper(,$B16,"TARGET",$C$38,AA16,M16/100,ValuationDate!$E$5,ValuationDate!$E$6,"RelativePriceError")</f>
        <v>obj_00128#0000</v>
      </c>
    </row>
    <row r="17" spans="2:58">
      <c r="B17" s="110" t="s">
        <v>64</v>
      </c>
      <c r="C17" s="103">
        <v>8.01</v>
      </c>
      <c r="D17" s="104">
        <v>7.64</v>
      </c>
      <c r="E17" s="104">
        <v>7.4</v>
      </c>
      <c r="F17" s="104">
        <v>7.2649999999999997</v>
      </c>
      <c r="G17" s="104">
        <v>7.17</v>
      </c>
      <c r="H17" s="104">
        <v>7.2229999999999999</v>
      </c>
      <c r="I17" s="104">
        <v>7.4649999999999999</v>
      </c>
      <c r="J17" s="104">
        <v>7.7850000000000001</v>
      </c>
      <c r="K17" s="104">
        <v>8.1999999999999993</v>
      </c>
      <c r="L17" s="104">
        <v>8.6370000000000005</v>
      </c>
      <c r="M17" s="105">
        <v>9.1300000000000008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0.91261975437091214</v>
      </c>
      <c r="R17" s="131">
        <f ca="1">_xll.qlBlackDeltaCalculatorStrikeFromDelta(_xll.qlBlackDeltaCalculator(,R$6,"Spot",1,1,1,D17%*SQRT($P17)),R$7)</f>
        <v>0.93455662568271336</v>
      </c>
      <c r="S17" s="131">
        <f ca="1">_xll.qlBlackDeltaCalculatorStrikeFromDelta(_xll.qlBlackDeltaCalculator(,S$6,"Spot",1,1,1,E17%*SQRT($P17)),S$7)</f>
        <v>0.94857661238079105</v>
      </c>
      <c r="T17" s="131">
        <f ca="1">_xll.qlBlackDeltaCalculatorStrikeFromDelta(_xll.qlBlackDeltaCalculator(,T$6,"Spot",1,1,1,F17%*SQRT($P17)),T$7)</f>
        <v>0.96726185177656165</v>
      </c>
      <c r="U17" s="131">
        <f ca="1">_xll.qlBlackDeltaCalculatorStrikeFromDelta(_xll.qlBlackDeltaCalculator(,U$6,"Spot",1,1,1,G17%*SQRT($P17)),U$7)</f>
        <v>0.98193801296072625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1.0219379740493642</v>
      </c>
      <c r="X17" s="131">
        <f ca="1">_xll.qlBlackDeltaCalculatorStrikeFromDelta(_xll.qlBlackDeltaCalculator(,X$6,"Spot",1,1,1,J17%*SQRT($P17)),X$7)</f>
        <v>1.0393438456729851</v>
      </c>
      <c r="Y17" s="131">
        <f ca="1">_xll.qlBlackDeltaCalculatorStrikeFromDelta(_xll.qlBlackDeltaCalculator(,Y$6,"Spot",1,1,1,K17%*SQRT($P17)),Y$7)</f>
        <v>1.0636318019572517</v>
      </c>
      <c r="Z17" s="131">
        <f ca="1">_xll.qlBlackDeltaCalculatorStrikeFromDelta(_xll.qlBlackDeltaCalculator(,Z$6,"Spot",1,1,1,L17%*SQRT($P17)),Z$7)</f>
        <v>1.0833092790802783</v>
      </c>
      <c r="AA17" s="133">
        <f ca="1">_xll.qlBlackDeltaCalculatorStrikeFromDelta(_xll.qlBlackDeltaCalculator(,AA$6,"Spot",1,1,1,M17%*SQRT($P17)),AA$7)</f>
        <v>1.1141842299519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obj_00134#0000</v>
      </c>
      <c r="AI17" s="161">
        <f ca="1">_xll.qlSabrInterpolatedSmileSectionMaxError(AH17)</f>
        <v>1.1634593161922308E-3</v>
      </c>
      <c r="AJ17" s="162">
        <f ca="1">_xll.qlSabrInterpolatedSmileSectionAlpha(AH17)</f>
        <v>7.0307764108871268E-2</v>
      </c>
      <c r="AK17" s="161">
        <f ca="1">_xll.qlSabrInterpolatedSmileSectionBeta(AH17)</f>
        <v>0.7</v>
      </c>
      <c r="AL17" s="163">
        <f ca="1">_xll.qlSabrInterpolatedSmileSectionRho(AH17)</f>
        <v>0.17052618959716567</v>
      </c>
      <c r="AM17" s="164">
        <f ca="1">_xll.qlSabrInterpolatedSmileSectionNu(AH17)</f>
        <v>0.87671318905183571</v>
      </c>
      <c r="AN17" s="110" t="s">
        <v>64</v>
      </c>
      <c r="AO17" t="str">
        <f t="array" aca="1" ref="AO17" ca="1">_xll.qlInterpolatedSmileSection(,O17,Q17:AA17,C17:M17*(SQRT(P17)/100),1)</f>
        <v>obj_00135#0000</v>
      </c>
      <c r="AR17" t="str">
        <f ca="1">AO17</f>
        <v>obj_00135#0000</v>
      </c>
      <c r="AU17" s="362">
        <f ca="1">T17</f>
        <v>0.96726185177656165</v>
      </c>
      <c r="AV17" s="331" t="str">
        <f ca="1">_xll.qlHestonModelHelper(,$B17,"TARGET",$C$38,Q17,C17/100,ValuationDate!$E$5,ValuationDate!$E$6,"RelativePriceError")</f>
        <v>obj_00136#0000</v>
      </c>
      <c r="AW17" s="332" t="str">
        <f ca="1">_xll.qlHestonModelHelper(,$B17,"TARGET",$C$38,R17,D17/100,ValuationDate!$E$5,ValuationDate!$E$6,"RelativePriceError")</f>
        <v>obj_00137#0000</v>
      </c>
      <c r="AX17" s="332" t="str">
        <f ca="1">_xll.qlHestonModelHelper(,$B17,"TARGET",$C$38,S17,E17/100,ValuationDate!$E$5,ValuationDate!$E$6,"RelativePriceError")</f>
        <v>obj_00138#0000</v>
      </c>
      <c r="AY17" s="332" t="str">
        <f ca="1">_xll.qlHestonModelHelper(,$B17,"TARGET",$C$38,T17,F17/100,ValuationDate!$E$5,ValuationDate!$E$6,"RelativePriceError")</f>
        <v>obj_00139#0000</v>
      </c>
      <c r="AZ17" s="332" t="str">
        <f ca="1">_xll.qlHestonModelHelper(,$B17,"TARGET",$C$38,U17,G17/100,ValuationDate!$E$5,ValuationDate!$E$6,"RelativePriceError")</f>
        <v>obj_0013a#0000</v>
      </c>
      <c r="BA17" s="332" t="str">
        <f ca="1">_xll.qlHestonModelHelper(,$B17,"TARGET",$C$38,V17,H17/100,ValuationDate!$E$5,ValuationDate!$E$6,"RelativePriceError")</f>
        <v>obj_0013b#0000</v>
      </c>
      <c r="BB17" s="332" t="str">
        <f ca="1">_xll.qlHestonModelHelper(,$B17,"TARGET",$C$38,W17,I17/100,ValuationDate!$E$5,ValuationDate!$E$6,"RelativePriceError")</f>
        <v>obj_0013c#0000</v>
      </c>
      <c r="BC17" s="332" t="str">
        <f ca="1">_xll.qlHestonModelHelper(,$B17,"TARGET",$C$38,X17,J17/100,ValuationDate!$E$5,ValuationDate!$E$6,"RelativePriceError")</f>
        <v>obj_0013d#0000</v>
      </c>
      <c r="BD17" s="332" t="str">
        <f ca="1">_xll.qlHestonModelHelper(,$B17,"TARGET",$C$38,Y17,K17/100,ValuationDate!$E$5,ValuationDate!$E$6,"RelativePriceError")</f>
        <v>obj_0013e#0000</v>
      </c>
      <c r="BE17" s="332" t="str">
        <f ca="1">_xll.qlHestonModelHelper(,$B17,"TARGET",$C$38,Z17,L17/100,ValuationDate!$E$5,ValuationDate!$E$6,"RelativePriceError")</f>
        <v>obj_0013f#0000</v>
      </c>
      <c r="BF17" s="333" t="str">
        <f ca="1">_xll.qlHestonModelHelper(,$B17,"TARGET",$C$38,AA17,M17/100,ValuationDate!$E$5,ValuationDate!$E$6,"RelativePriceError")</f>
        <v>obj_00140#0000</v>
      </c>
    </row>
    <row r="18" spans="2:58">
      <c r="B18" s="110" t="s">
        <v>65</v>
      </c>
      <c r="C18" s="103">
        <v>8.3810000000000002</v>
      </c>
      <c r="D18" s="104">
        <v>7.9749999999999996</v>
      </c>
      <c r="E18" s="104">
        <v>7.65</v>
      </c>
      <c r="F18" s="104">
        <v>7.4210000000000003</v>
      </c>
      <c r="G18" s="104">
        <v>7.3159999999999998</v>
      </c>
      <c r="H18" s="104">
        <v>7.38</v>
      </c>
      <c r="I18" s="104">
        <v>7.641</v>
      </c>
      <c r="J18" s="104">
        <v>7.9859999999999998</v>
      </c>
      <c r="K18" s="104">
        <v>8.4</v>
      </c>
      <c r="L18" s="104">
        <v>8.9499999999999993</v>
      </c>
      <c r="M18" s="105">
        <v>9.516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0.8899450068719198</v>
      </c>
      <c r="R18" s="131">
        <f ca="1">_xll.qlBlackDeltaCalculatorStrikeFromDelta(_xll.qlBlackDeltaCalculator(,R$6,"Spot",1,1,1,D18%*SQRT($P18)),R$7)</f>
        <v>0.91758394272102928</v>
      </c>
      <c r="S18" s="131">
        <f ca="1">_xll.qlBlackDeltaCalculatorStrikeFromDelta(_xll.qlBlackDeltaCalculator(,S$6,"Spot",1,1,1,E18%*SQRT($P18)),S$7)</f>
        <v>0.93577334650848076</v>
      </c>
      <c r="T18" s="131">
        <f ca="1">_xll.qlBlackDeltaCalculatorStrikeFromDelta(_xll.qlBlackDeltaCalculator(,T$6,"Spot",1,1,1,F18%*SQRT($P18)),T$7)</f>
        <v>0.95960935383630841</v>
      </c>
      <c r="U18" s="131">
        <f ca="1">_xll.qlBlackDeltaCalculatorStrikeFromDelta(_xll.qlBlackDeltaCalculator(,U$6,"Spot",1,1,1,G18%*SQRT($P18)),U$7)</f>
        <v>0.97787035019994095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1.0280319987783619</v>
      </c>
      <c r="X18" s="131">
        <f ca="1">_xll.qlBlackDeltaCalculatorStrikeFromDelta(_xll.qlBlackDeltaCalculator(,X$6,"Spot",1,1,1,J18%*SQRT($P18)),X$7)</f>
        <v>1.0501881647064182</v>
      </c>
      <c r="Y18" s="131">
        <f ca="1">_xll.qlBlackDeltaCalculatorStrikeFromDelta(_xll.qlBlackDeltaCalculator(,Y$6,"Spot",1,1,1,K18%*SQRT($P18)),Y$7)</f>
        <v>1.0810490574504006</v>
      </c>
      <c r="Z18" s="131">
        <f ca="1">_xll.qlBlackDeltaCalculatorStrikeFromDelta(_xll.qlBlackDeltaCalculator(,Z$6,"Spot",1,1,1,L18%*SQRT($P18)),Z$7)</f>
        <v>1.1075956447634816</v>
      </c>
      <c r="AA18" s="133">
        <f ca="1">_xll.qlBlackDeltaCalculatorStrikeFromDelta(_xll.qlBlackDeltaCalculator(,AA$6,"Spot",1,1,1,M18%*SQRT($P18)),AA$7)</f>
        <v>1.1488422065061259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obj_0014c#0000</v>
      </c>
      <c r="AI18" s="161">
        <f ca="1">_xll.qlSabrInterpolatedSmileSectionMaxError(AH18)</f>
        <v>1.2130123346875687E-3</v>
      </c>
      <c r="AJ18" s="162">
        <f ca="1">_xll.qlSabrInterpolatedSmileSectionAlpha(AH18)</f>
        <v>7.140257381739841E-2</v>
      </c>
      <c r="AK18" s="161">
        <f ca="1">_xll.qlSabrInterpolatedSmileSectionBeta(AH18)</f>
        <v>0.7</v>
      </c>
      <c r="AL18" s="163">
        <f ca="1">_xll.qlSabrInterpolatedSmileSectionRho(AH18)</f>
        <v>0.15798164575417137</v>
      </c>
      <c r="AM18" s="164">
        <f ca="1">_xll.qlSabrInterpolatedSmileSectionNu(AH18)</f>
        <v>0.7629423965204154</v>
      </c>
      <c r="AN18" s="110" t="s">
        <v>65</v>
      </c>
      <c r="AO18" t="str">
        <f t="array" aca="1" ref="AO18" ca="1">_xll.qlInterpolatedSmileSection(,O18,Q18:AA18,C18:M18*(SQRT(P18)/100),1)</f>
        <v>obj_0014d#0000</v>
      </c>
      <c r="AR18" t="str">
        <f ca="1">AO18</f>
        <v>obj_0014d#0000</v>
      </c>
      <c r="AU18" s="362">
        <f ca="1">T18</f>
        <v>0.95960935383630841</v>
      </c>
      <c r="AV18" s="331" t="str">
        <f ca="1">_xll.qlHestonModelHelper(,$B18,"TARGET",$C$38,Q18,C18/100,ValuationDate!$E$5,ValuationDate!$E$6,"RelativePriceError")</f>
        <v>obj_0014e#0000</v>
      </c>
      <c r="AW18" s="332" t="str">
        <f ca="1">_xll.qlHestonModelHelper(,$B18,"TARGET",$C$38,R18,D18/100,ValuationDate!$E$5,ValuationDate!$E$6,"RelativePriceError")</f>
        <v>obj_0014f#0000</v>
      </c>
      <c r="AX18" s="332" t="str">
        <f ca="1">_xll.qlHestonModelHelper(,$B18,"TARGET",$C$38,S18,E18/100,ValuationDate!$E$5,ValuationDate!$E$6,"RelativePriceError")</f>
        <v>obj_00150#0000</v>
      </c>
      <c r="AY18" s="332" t="str">
        <f ca="1">_xll.qlHestonModelHelper(,$B18,"TARGET",$C$38,T18,F18/100,ValuationDate!$E$5,ValuationDate!$E$6,"RelativePriceError")</f>
        <v>obj_00151#0000</v>
      </c>
      <c r="AZ18" s="332" t="str">
        <f ca="1">_xll.qlHestonModelHelper(,$B18,"TARGET",$C$38,U18,G18/100,ValuationDate!$E$5,ValuationDate!$E$6,"RelativePriceError")</f>
        <v>obj_00152#0000</v>
      </c>
      <c r="BA18" s="332" t="str">
        <f ca="1">_xll.qlHestonModelHelper(,$B18,"TARGET",$C$38,V18,H18/100,ValuationDate!$E$5,ValuationDate!$E$6,"RelativePriceError")</f>
        <v>obj_00153#0000</v>
      </c>
      <c r="BB18" s="332" t="str">
        <f ca="1">_xll.qlHestonModelHelper(,$B18,"TARGET",$C$38,W18,I18/100,ValuationDate!$E$5,ValuationDate!$E$6,"RelativePriceError")</f>
        <v>obj_00154#0000</v>
      </c>
      <c r="BC18" s="332" t="str">
        <f ca="1">_xll.qlHestonModelHelper(,$B18,"TARGET",$C$38,X18,J18/100,ValuationDate!$E$5,ValuationDate!$E$6,"RelativePriceError")</f>
        <v>obj_00155#0000</v>
      </c>
      <c r="BD18" s="332" t="str">
        <f ca="1">_xll.qlHestonModelHelper(,$B18,"TARGET",$C$38,Y18,K18/100,ValuationDate!$E$5,ValuationDate!$E$6,"RelativePriceError")</f>
        <v>obj_00156#0000</v>
      </c>
      <c r="BE18" s="332" t="str">
        <f ca="1">_xll.qlHestonModelHelper(,$B18,"TARGET",$C$38,Z18,L18/100,ValuationDate!$E$5,ValuationDate!$E$6,"RelativePriceError")</f>
        <v>obj_00157#0000</v>
      </c>
      <c r="BF18" s="333" t="str">
        <f ca="1">_xll.qlHestonModelHelper(,$B18,"TARGET",$C$38,AA18,M18/100,ValuationDate!$E$5,ValuationDate!$E$6,"RelativePriceError")</f>
        <v>obj_00158#0000</v>
      </c>
    </row>
    <row r="19" spans="2:58">
      <c r="B19" s="110" t="s">
        <v>66</v>
      </c>
      <c r="C19" s="103">
        <v>8.8000000000000007</v>
      </c>
      <c r="D19" s="104">
        <v>8.1999999999999993</v>
      </c>
      <c r="E19" s="104">
        <v>7.77</v>
      </c>
      <c r="F19" s="104">
        <v>7.54</v>
      </c>
      <c r="G19" s="104">
        <v>7.4340000000000002</v>
      </c>
      <c r="H19" s="104">
        <v>7.49</v>
      </c>
      <c r="I19" s="104">
        <v>7.7539999999999996</v>
      </c>
      <c r="J19" s="104">
        <v>8.11</v>
      </c>
      <c r="K19" s="104">
        <v>8.6199999999999992</v>
      </c>
      <c r="L19" s="104">
        <v>9.1579999999999995</v>
      </c>
      <c r="M19" s="105">
        <v>9.766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0.86859777627362589</v>
      </c>
      <c r="R19" s="131">
        <f ca="1">_xll.qlBlackDeltaCalculatorStrikeFromDelta(_xll.qlBlackDeltaCalculator(,R$6,"Spot",1,1,1,D19%*SQRT($P19)),R$7)</f>
        <v>0.90327771276278479</v>
      </c>
      <c r="S19" s="131">
        <f ca="1">_xll.qlBlackDeltaCalculatorStrikeFromDelta(_xll.qlBlackDeltaCalculator(,S$6,"Spot",1,1,1,E19%*SQRT($P19)),S$7)</f>
        <v>0.92541570699865394</v>
      </c>
      <c r="T19" s="131">
        <f ca="1">_xll.qlBlackDeltaCalculatorStrikeFromDelta(_xll.qlBlackDeltaCalculator(,T$6,"Spot",1,1,1,F19%*SQRT($P19)),T$7)</f>
        <v>0.95312049365425278</v>
      </c>
      <c r="U19" s="131">
        <f ca="1">_xll.qlBlackDeltaCalculatorStrikeFromDelta(_xll.qlBlackDeltaCalculator(,U$6,"Spot",1,1,1,G19%*SQRT($P19)),U$7)</f>
        <v>0.97445054964021049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1.033430628242838</v>
      </c>
      <c r="X19" s="131">
        <f ca="1">_xll.qlBlackDeltaCalculatorStrikeFromDelta(_xll.qlBlackDeltaCalculator(,X$6,"Spot",1,1,1,J19%*SQRT($P19)),X$7)</f>
        <v>1.059704105862725</v>
      </c>
      <c r="Y19" s="131">
        <f ca="1">_xll.qlBlackDeltaCalculatorStrikeFromDelta(_xll.qlBlackDeltaCalculator(,Y$6,"Spot",1,1,1,K19%*SQRT($P19)),Y$7)</f>
        <v>1.097522951497292</v>
      </c>
      <c r="Z19" s="131">
        <f ca="1">_xll.qlBlackDeltaCalculatorStrikeFromDelta(_xll.qlBlackDeltaCalculator(,Z$6,"Spot",1,1,1,L19%*SQRT($P19)),Z$7)</f>
        <v>1.1292547935537638</v>
      </c>
      <c r="AA19" s="133">
        <f ca="1">_xll.qlBlackDeltaCalculatorStrikeFromDelta(_xll.qlBlackDeltaCalculator(,AA$6,"Spot",1,1,1,M19%*SQRT($P19)),AA$7)</f>
        <v>1.1798710381841295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obj_00164#0000</v>
      </c>
      <c r="AI19" s="161">
        <f ca="1">_xll.qlSabrInterpolatedSmileSectionMaxError(AH19)</f>
        <v>1.6093420118461349E-3</v>
      </c>
      <c r="AJ19" s="162">
        <f ca="1">_xll.qlSabrInterpolatedSmileSectionAlpha(AH19)</f>
        <v>7.2078139622620135E-2</v>
      </c>
      <c r="AK19" s="161">
        <f ca="1">_xll.qlSabrInterpolatedSmileSectionBeta(AH19)</f>
        <v>0.7</v>
      </c>
      <c r="AL19" s="163">
        <f ca="1">_xll.qlSabrInterpolatedSmileSectionRho(AH19)</f>
        <v>0.14891458310614938</v>
      </c>
      <c r="AM19" s="164">
        <f ca="1">_xll.qlSabrInterpolatedSmileSectionNu(AH19)</f>
        <v>0.69201049811049353</v>
      </c>
      <c r="AN19" s="110" t="s">
        <v>66</v>
      </c>
      <c r="AO19" t="str">
        <f t="array" aca="1" ref="AO19" ca="1">_xll.qlInterpolatedSmileSection(,O19,Q19:AA19,C19:M19*(SQRT(P19)/100),1)</f>
        <v>obj_00165#0000</v>
      </c>
      <c r="AR19" t="str">
        <f ca="1">AO19</f>
        <v>obj_00165#0000</v>
      </c>
      <c r="AU19" s="362">
        <f ca="1">T19</f>
        <v>0.95312049365425278</v>
      </c>
      <c r="AV19" s="331" t="str">
        <f ca="1">_xll.qlHestonModelHelper(,$B19,"TARGET",$C$38,Q19,C19/100,ValuationDate!$E$5,ValuationDate!$E$6,"RelativePriceError")</f>
        <v>obj_00166#0000</v>
      </c>
      <c r="AW19" s="332" t="str">
        <f ca="1">_xll.qlHestonModelHelper(,$B19,"TARGET",$C$38,R19,D19/100,ValuationDate!$E$5,ValuationDate!$E$6,"RelativePriceError")</f>
        <v>obj_00167#0000</v>
      </c>
      <c r="AX19" s="332" t="str">
        <f ca="1">_xll.qlHestonModelHelper(,$B19,"TARGET",$C$38,S19,E19/100,ValuationDate!$E$5,ValuationDate!$E$6,"RelativePriceError")</f>
        <v>obj_00168#0000</v>
      </c>
      <c r="AY19" s="332" t="str">
        <f ca="1">_xll.qlHestonModelHelper(,$B19,"TARGET",$C$38,T19,F19/100,ValuationDate!$E$5,ValuationDate!$E$6,"RelativePriceError")</f>
        <v>obj_00169#0000</v>
      </c>
      <c r="AZ19" s="332" t="str">
        <f ca="1">_xll.qlHestonModelHelper(,$B19,"TARGET",$C$38,U19,G19/100,ValuationDate!$E$5,ValuationDate!$E$6,"RelativePriceError")</f>
        <v>obj_0016a#0000</v>
      </c>
      <c r="BA19" s="332" t="str">
        <f ca="1">_xll.qlHestonModelHelper(,$B19,"TARGET",$C$38,V19,H19/100,ValuationDate!$E$5,ValuationDate!$E$6,"RelativePriceError")</f>
        <v>obj_0016b#0000</v>
      </c>
      <c r="BB19" s="332" t="str">
        <f ca="1">_xll.qlHestonModelHelper(,$B19,"TARGET",$C$38,W19,I19/100,ValuationDate!$E$5,ValuationDate!$E$6,"RelativePriceError")</f>
        <v>obj_0016c#0000</v>
      </c>
      <c r="BC19" s="332" t="str">
        <f ca="1">_xll.qlHestonModelHelper(,$B19,"TARGET",$C$38,X19,J19/100,ValuationDate!$E$5,ValuationDate!$E$6,"RelativePriceError")</f>
        <v>obj_0016d#0000</v>
      </c>
      <c r="BD19" s="332" t="str">
        <f ca="1">_xll.qlHestonModelHelper(,$B19,"TARGET",$C$38,Y19,K19/100,ValuationDate!$E$5,ValuationDate!$E$6,"RelativePriceError")</f>
        <v>obj_0016e#0000</v>
      </c>
      <c r="BE19" s="332" t="str">
        <f ca="1">_xll.qlHestonModelHelper(,$B19,"TARGET",$C$38,Z19,L19/100,ValuationDate!$E$5,ValuationDate!$E$6,"RelativePriceError")</f>
        <v>obj_0016f#0000</v>
      </c>
      <c r="BF19" s="333" t="str">
        <f ca="1">_xll.qlHestonModelHelper(,$B19,"TARGET",$C$38,AA19,M19/100,ValuationDate!$E$5,ValuationDate!$E$6,"RelativePriceError")</f>
        <v>obj_00170#0000</v>
      </c>
    </row>
    <row r="20" spans="2:58">
      <c r="B20" s="110" t="s">
        <v>67</v>
      </c>
      <c r="C20" s="103">
        <v>9.0289999999999999</v>
      </c>
      <c r="D20" s="104">
        <v>8.577</v>
      </c>
      <c r="E20" s="104">
        <v>8.27</v>
      </c>
      <c r="F20" s="104">
        <v>7.9119999999999999</v>
      </c>
      <c r="G20" s="104">
        <v>7.7619999999999996</v>
      </c>
      <c r="H20" s="104">
        <v>7.7850000000000001</v>
      </c>
      <c r="I20" s="104">
        <v>8.0069999999999997</v>
      </c>
      <c r="J20" s="104">
        <v>8.3339999999999996</v>
      </c>
      <c r="K20" s="104">
        <v>8.81</v>
      </c>
      <c r="L20" s="104">
        <v>9.3140000000000001</v>
      </c>
      <c r="M20" s="105">
        <v>9.8870000000000005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0.83886973020816358</v>
      </c>
      <c r="R20" s="131">
        <f ca="1">_xll.qlBlackDeltaCalculatorStrikeFromDelta(_xll.qlBlackDeltaCalculator(,R$6,"Spot",1,1,1,D20%*SQRT($P20)),R$7)</f>
        <v>0.87893131848138262</v>
      </c>
      <c r="S20" s="131">
        <f ca="1">_xll.qlBlackDeltaCalculatorStrikeFromDelta(_xll.qlBlackDeltaCalculator(,S$6,"Spot",1,1,1,E20%*SQRT($P20)),S$7)</f>
        <v>0.90501489274390778</v>
      </c>
      <c r="T20" s="131">
        <f ca="1">_xll.qlBlackDeltaCalculatorStrikeFromDelta(_xll.qlBlackDeltaCalculator(,T$6,"Spot",1,1,1,F20%*SQRT($P20)),T$7)</f>
        <v>0.94116318666077703</v>
      </c>
      <c r="U20" s="131">
        <f ca="1">_xll.qlBlackDeltaCalculatorStrikeFromDelta(_xll.qlBlackDeltaCalculator(,U$6,"Spot",1,1,1,G20%*SQRT($P20)),U$7)</f>
        <v>0.96841058687308301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1.0434925727686166</v>
      </c>
      <c r="X20" s="131">
        <f ca="1">_xll.qlBlackDeltaCalculatorStrikeFromDelta(_xll.qlBlackDeltaCalculator(,X$6,"Spot",1,1,1,J20%*SQRT($P20)),X$7)</f>
        <v>1.0768265059841118</v>
      </c>
      <c r="Y20" s="131">
        <f ca="1">_xll.qlBlackDeltaCalculatorStrikeFromDelta(_xll.qlBlackDeltaCalculator(,Y$6,"Spot",1,1,1,K20%*SQRT($P20)),Y$7)</f>
        <v>1.1247896068816678</v>
      </c>
      <c r="Z20" s="131">
        <f ca="1">_xll.qlBlackDeltaCalculatorStrikeFromDelta(_xll.qlBlackDeltaCalculator(,Z$6,"Spot",1,1,1,L20%*SQRT($P20)),Z$7)</f>
        <v>1.1648865253060234</v>
      </c>
      <c r="AA20" s="133">
        <f ca="1">_xll.qlBlackDeltaCalculatorStrikeFromDelta(_xll.qlBlackDeltaCalculator(,AA$6,"Spot",1,1,1,M20%*SQRT($P20)),AA$7)</f>
        <v>1.2292570754536651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obj_0017c#0000</v>
      </c>
      <c r="AI20" s="161">
        <f ca="1">_xll.qlSabrInterpolatedSmileSectionMaxError(AH20)</f>
        <v>1.249954293674152E-3</v>
      </c>
      <c r="AJ20" s="162">
        <f ca="1">_xll.qlSabrInterpolatedSmileSectionAlpha(AH20)</f>
        <v>7.5201641640691264E-2</v>
      </c>
      <c r="AK20" s="161">
        <f ca="1">_xll.qlSabrInterpolatedSmileSectionBeta(AH20)</f>
        <v>0.7</v>
      </c>
      <c r="AL20" s="163">
        <f ca="1">_xll.qlSabrInterpolatedSmileSectionRho(AH20)</f>
        <v>0.1222727145897444</v>
      </c>
      <c r="AM20" s="164">
        <f ca="1">_xll.qlSabrInterpolatedSmileSectionNu(AH20)</f>
        <v>0.54621214888590097</v>
      </c>
      <c r="AN20" s="110" t="s">
        <v>67</v>
      </c>
      <c r="AO20" t="str">
        <f t="array" aca="1" ref="AO20" ca="1">_xll.qlInterpolatedSmileSection(,O20,Q20:AA20,C20:M20*(SQRT(P20)/100),1)</f>
        <v>obj_0017d#0000</v>
      </c>
      <c r="AR20" t="str">
        <f ca="1">AO20</f>
        <v>obj_0017d#0000</v>
      </c>
      <c r="AU20" s="362">
        <f ca="1">T20</f>
        <v>0.94116318666077703</v>
      </c>
      <c r="AV20" s="331" t="str">
        <f ca="1">_xll.qlHestonModelHelper(,$B20,"TARGET",$C$38,Q20,C20/100,ValuationDate!$E$5,ValuationDate!$E$6,"RelativePriceError")</f>
        <v>obj_0017e#0000</v>
      </c>
      <c r="AW20" s="332" t="str">
        <f ca="1">_xll.qlHestonModelHelper(,$B20,"TARGET",$C$38,R20,D20/100,ValuationDate!$E$5,ValuationDate!$E$6,"RelativePriceError")</f>
        <v>obj_0017f#0000</v>
      </c>
      <c r="AX20" s="332" t="str">
        <f ca="1">_xll.qlHestonModelHelper(,$B20,"TARGET",$C$38,S20,E20/100,ValuationDate!$E$5,ValuationDate!$E$6,"RelativePriceError")</f>
        <v>obj_00180#0000</v>
      </c>
      <c r="AY20" s="332" t="str">
        <f ca="1">_xll.qlHestonModelHelper(,$B20,"TARGET",$C$38,T20,F20/100,ValuationDate!$E$5,ValuationDate!$E$6,"RelativePriceError")</f>
        <v>obj_00181#0000</v>
      </c>
      <c r="AZ20" s="332" t="str">
        <f ca="1">_xll.qlHestonModelHelper(,$B20,"TARGET",$C$38,U20,G20/100,ValuationDate!$E$5,ValuationDate!$E$6,"RelativePriceError")</f>
        <v>obj_00182#0000</v>
      </c>
      <c r="BA20" s="332" t="str">
        <f ca="1">_xll.qlHestonModelHelper(,$B20,"TARGET",$C$38,V20,H20/100,ValuationDate!$E$5,ValuationDate!$E$6,"RelativePriceError")</f>
        <v>obj_00183#0000</v>
      </c>
      <c r="BB20" s="332" t="str">
        <f ca="1">_xll.qlHestonModelHelper(,$B20,"TARGET",$C$38,W20,I20/100,ValuationDate!$E$5,ValuationDate!$E$6,"RelativePriceError")</f>
        <v>obj_00184#0000</v>
      </c>
      <c r="BC20" s="332" t="str">
        <f ca="1">_xll.qlHestonModelHelper(,$B20,"TARGET",$C$38,X20,J20/100,ValuationDate!$E$5,ValuationDate!$E$6,"RelativePriceError")</f>
        <v>obj_00185#0000</v>
      </c>
      <c r="BD20" s="332" t="str">
        <f ca="1">_xll.qlHestonModelHelper(,$B20,"TARGET",$C$38,Y20,K20/100,ValuationDate!$E$5,ValuationDate!$E$6,"RelativePriceError")</f>
        <v>obj_00186#0000</v>
      </c>
      <c r="BE20" s="332" t="str">
        <f ca="1">_xll.qlHestonModelHelper(,$B20,"TARGET",$C$38,Z20,L20/100,ValuationDate!$E$5,ValuationDate!$E$6,"RelativePriceError")</f>
        <v>obj_00187#0000</v>
      </c>
      <c r="BF20" s="333" t="str">
        <f ca="1">_xll.qlHestonModelHelper(,$B20,"TARGET",$C$38,AA20,M20/100,ValuationDate!$E$5,ValuationDate!$E$6,"RelativePriceError")</f>
        <v>obj_00188#0000</v>
      </c>
    </row>
    <row r="21" spans="2:58">
      <c r="B21" s="110" t="s">
        <v>68</v>
      </c>
      <c r="C21" s="103">
        <v>9.3260000000000005</v>
      </c>
      <c r="D21" s="104">
        <v>8.8490000000000002</v>
      </c>
      <c r="E21" s="104">
        <v>8.5169999999999995</v>
      </c>
      <c r="F21" s="104">
        <v>8.1219999999999999</v>
      </c>
      <c r="G21" s="104">
        <v>7.9569999999999999</v>
      </c>
      <c r="H21" s="104">
        <v>7.9530000000000003</v>
      </c>
      <c r="I21" s="104">
        <v>8.1519999999999992</v>
      </c>
      <c r="J21" s="104">
        <v>8.4619999999999997</v>
      </c>
      <c r="K21" s="104">
        <v>9.0269999999999992</v>
      </c>
      <c r="L21" s="104">
        <v>9.4559999999999995</v>
      </c>
      <c r="M21" s="105">
        <v>10.026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0.81201084088659081</v>
      </c>
      <c r="R21" s="131">
        <f ca="1">_xll.qlBlackDeltaCalculatorStrikeFromDelta(_xll.qlBlackDeltaCalculator(,R$6,"Spot",1,1,1,D21%*SQRT($P21)),R$7)</f>
        <v>0.85851794263583214</v>
      </c>
      <c r="S21" s="131">
        <f ca="1">_xll.qlBlackDeltaCalculatorStrikeFromDelta(_xll.qlBlackDeltaCalculator(,S$6,"Spot",1,1,1,E21%*SQRT($P21)),S$7)</f>
        <v>0.88906672505539197</v>
      </c>
      <c r="T21" s="131">
        <f ca="1">_xll.qlBlackDeltaCalculatorStrikeFromDelta(_xll.qlBlackDeltaCalculator(,T$6,"Spot",1,1,1,F21%*SQRT($P21)),T$7)</f>
        <v>0.93157661775030576</v>
      </c>
      <c r="U21" s="131">
        <f ca="1">_xll.qlBlackDeltaCalculatorStrikeFromDelta(_xll.qlBlackDeltaCalculator(,U$6,"Spot",1,1,1,G21%*SQRT($P21)),U$7)</f>
        <v>0.96364883333944007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1.0523942762321472</v>
      </c>
      <c r="X21" s="131">
        <f ca="1">_xll.qlBlackDeltaCalculatorStrikeFromDelta(_xll.qlBlackDeltaCalculator(,X$6,"Spot",1,1,1,J21%*SQRT($P21)),X$7)</f>
        <v>1.0918540775627947</v>
      </c>
      <c r="Y21" s="131">
        <f ca="1">_xll.qlBlackDeltaCalculatorStrikeFromDelta(_xll.qlBlackDeltaCalculator(,Y$6,"Spot",1,1,1,K21%*SQRT($P21)),Y$7)</f>
        <v>1.1508040320510387</v>
      </c>
      <c r="Z21" s="131">
        <f ca="1">_xll.qlBlackDeltaCalculatorStrikeFromDelta(_xll.qlBlackDeltaCalculator(,Z$6,"Spot",1,1,1,L21%*SQRT($P21)),Z$7)</f>
        <v>1.197601690061207</v>
      </c>
      <c r="AA21" s="133">
        <f ca="1">_xll.qlBlackDeltaCalculatorStrikeFromDelta(_xll.qlBlackDeltaCalculator(,AA$6,"Spot",1,1,1,M21%*SQRT($P21)),AA$7)</f>
        <v>1.2754184277480745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obj_00194#0000</v>
      </c>
      <c r="AI21" s="161">
        <f ca="1">_xll.qlSabrInterpolatedSmileSectionMaxError(AH21)</f>
        <v>1.4229652779160357E-3</v>
      </c>
      <c r="AJ21" s="162">
        <f ca="1">_xll.qlSabrInterpolatedSmileSectionAlpha(AH21)</f>
        <v>7.6759318060925993E-2</v>
      </c>
      <c r="AK21" s="161">
        <f ca="1">_xll.qlSabrInterpolatedSmileSectionBeta(AH21)</f>
        <v>0.7</v>
      </c>
      <c r="AL21" s="163">
        <f ca="1">_xll.qlSabrInterpolatedSmileSectionRho(AH21)</f>
        <v>0.1081955801652924</v>
      </c>
      <c r="AM21" s="164">
        <f ca="1">_xll.qlSabrInterpolatedSmileSectionNu(AH21)</f>
        <v>0.47706324738210776</v>
      </c>
      <c r="AN21" s="110" t="s">
        <v>68</v>
      </c>
      <c r="AO21" t="str">
        <f t="array" aca="1" ref="AO21" ca="1">_xll.qlInterpolatedSmileSection(,O21,Q21:AA21,C21:M21*(SQRT(P21)/100),1)</f>
        <v>obj_00195#0000</v>
      </c>
      <c r="AR21" t="str">
        <f ca="1">AO21</f>
        <v>obj_00195#0000</v>
      </c>
      <c r="AU21" s="362">
        <f ca="1">T21</f>
        <v>0.93157661775030576</v>
      </c>
      <c r="AV21" s="331" t="str">
        <f ca="1">_xll.qlHestonModelHelper(,$B21,"TARGET",$C$38,Q21,C21/100,ValuationDate!$E$5,ValuationDate!$E$6,"RelativePriceError")</f>
        <v>obj_00196#0000</v>
      </c>
      <c r="AW21" s="332" t="str">
        <f ca="1">_xll.qlHestonModelHelper(,$B21,"TARGET",$C$38,R21,D21/100,ValuationDate!$E$5,ValuationDate!$E$6,"RelativePriceError")</f>
        <v>obj_00197#0000</v>
      </c>
      <c r="AX21" s="332" t="str">
        <f ca="1">_xll.qlHestonModelHelper(,$B21,"TARGET",$C$38,S21,E21/100,ValuationDate!$E$5,ValuationDate!$E$6,"RelativePriceError")</f>
        <v>obj_00198#0000</v>
      </c>
      <c r="AY21" s="332" t="str">
        <f ca="1">_xll.qlHestonModelHelper(,$B21,"TARGET",$C$38,T21,F21/100,ValuationDate!$E$5,ValuationDate!$E$6,"RelativePriceError")</f>
        <v>obj_00199#0000</v>
      </c>
      <c r="AZ21" s="332" t="str">
        <f ca="1">_xll.qlHestonModelHelper(,$B21,"TARGET",$C$38,U21,G21/100,ValuationDate!$E$5,ValuationDate!$E$6,"RelativePriceError")</f>
        <v>obj_0019a#0000</v>
      </c>
      <c r="BA21" s="332" t="str">
        <f ca="1">_xll.qlHestonModelHelper(,$B21,"TARGET",$C$38,V21,H21/100,ValuationDate!$E$5,ValuationDate!$E$6,"RelativePriceError")</f>
        <v>obj_0019b#0000</v>
      </c>
      <c r="BB21" s="332" t="str">
        <f ca="1">_xll.qlHestonModelHelper(,$B21,"TARGET",$C$38,W21,I21/100,ValuationDate!$E$5,ValuationDate!$E$6,"RelativePriceError")</f>
        <v>obj_0019c#0000</v>
      </c>
      <c r="BC21" s="332" t="str">
        <f ca="1">_xll.qlHestonModelHelper(,$B21,"TARGET",$C$38,X21,J21/100,ValuationDate!$E$5,ValuationDate!$E$6,"RelativePriceError")</f>
        <v>obj_0019d#0000</v>
      </c>
      <c r="BD21" s="332" t="str">
        <f ca="1">_xll.qlHestonModelHelper(,$B21,"TARGET",$C$38,Y21,K21/100,ValuationDate!$E$5,ValuationDate!$E$6,"RelativePriceError")</f>
        <v>obj_0019e#0000</v>
      </c>
      <c r="BE21" s="332" t="str">
        <f ca="1">_xll.qlHestonModelHelper(,$B21,"TARGET",$C$38,Z21,L21/100,ValuationDate!$E$5,ValuationDate!$E$6,"RelativePriceError")</f>
        <v>obj_0019f#0000</v>
      </c>
      <c r="BF21" s="333" t="str">
        <f ca="1">_xll.qlHestonModelHelper(,$B21,"TARGET",$C$38,AA21,M21/100,ValuationDate!$E$5,ValuationDate!$E$6,"RelativePriceError")</f>
        <v>obj_001a0#0000</v>
      </c>
    </row>
    <row r="22" spans="2:58">
      <c r="B22" s="110" t="s">
        <v>69</v>
      </c>
      <c r="C22" s="103">
        <v>10.065</v>
      </c>
      <c r="D22" s="104">
        <v>9.4779999999999998</v>
      </c>
      <c r="E22" s="104">
        <v>9.1240000000000006</v>
      </c>
      <c r="F22" s="104">
        <v>8.6880000000000006</v>
      </c>
      <c r="G22" s="104">
        <v>8.4749999999999996</v>
      </c>
      <c r="H22" s="104">
        <v>8.3849999999999998</v>
      </c>
      <c r="I22" s="104">
        <v>8.52</v>
      </c>
      <c r="J22" s="104">
        <v>8.7729999999999997</v>
      </c>
      <c r="K22" s="104">
        <v>9.2810000000000006</v>
      </c>
      <c r="L22" s="104">
        <v>9.6850000000000005</v>
      </c>
      <c r="M22" s="105">
        <v>10.236000000000001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0.76210553910260526</v>
      </c>
      <c r="R22" s="131">
        <f ca="1">_xll.qlBlackDeltaCalculatorStrikeFromDelta(_xll.qlBlackDeltaCalculator(,R$6,"Spot",1,1,1,D22%*SQRT($P22)),R$7)</f>
        <v>0.82119621012930155</v>
      </c>
      <c r="S22" s="131">
        <f ca="1">_xll.qlBlackDeltaCalculatorStrikeFromDelta(_xll.qlBlackDeltaCalculator(,S$6,"Spot",1,1,1,E22%*SQRT($P22)),S$7)</f>
        <v>0.85953285300476123</v>
      </c>
      <c r="T22" s="131">
        <f ca="1">_xll.qlBlackDeltaCalculatorStrikeFromDelta(_xll.qlBlackDeltaCalculator(,T$6,"Spot",1,1,1,F22%*SQRT($P22)),T$7)</f>
        <v>0.91373800179811682</v>
      </c>
      <c r="U22" s="131">
        <f ca="1">_xll.qlBlackDeltaCalculatorStrikeFromDelta(_xll.qlBlackDeltaCalculator(,U$6,"Spot",1,1,1,G22%*SQRT($P22)),U$7)</f>
        <v>0.95522932834453866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1.0701367931733801</v>
      </c>
      <c r="X22" s="131">
        <f ca="1">_xll.qlBlackDeltaCalculatorStrikeFromDelta(_xll.qlBlackDeltaCalculator(,X$6,"Spot",1,1,1,J22%*SQRT($P22)),X$7)</f>
        <v>1.1208561120600773</v>
      </c>
      <c r="Y22" s="131">
        <f ca="1">_xll.qlBlackDeltaCalculatorStrikeFromDelta(_xll.qlBlackDeltaCalculator(,Y$6,"Spot",1,1,1,K22%*SQRT($P22)),Y$7)</f>
        <v>1.1967586364293359</v>
      </c>
      <c r="Z22" s="131">
        <f ca="1">_xll.qlBlackDeltaCalculatorStrikeFromDelta(_xll.qlBlackDeltaCalculator(,Z$6,"Spot",1,1,1,L22%*SQRT($P22)),Z$7)</f>
        <v>1.2575432582321999</v>
      </c>
      <c r="AA22" s="133">
        <f ca="1">_xll.qlBlackDeltaCalculatorStrikeFromDelta(_xll.qlBlackDeltaCalculator(,AA$6,"Spot",1,1,1,M22%*SQRT($P22)),AA$7)</f>
        <v>1.3599996076001553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obj_001ac#0000</v>
      </c>
      <c r="AI22" s="161">
        <f ca="1">_xll.qlSabrInterpolatedSmileSectionMaxError(AH22)</f>
        <v>1.0998134659450792E-3</v>
      </c>
      <c r="AJ22" s="162">
        <f ca="1">_xll.qlSabrInterpolatedSmileSectionAlpha(AH22)</f>
        <v>8.1138568841766692E-2</v>
      </c>
      <c r="AK22" s="161">
        <f ca="1">_xll.qlSabrInterpolatedSmileSectionBeta(AH22)</f>
        <v>0.7</v>
      </c>
      <c r="AL22" s="163">
        <f ca="1">_xll.qlSabrInterpolatedSmileSectionRho(AH22)</f>
        <v>6.0723909056765363E-2</v>
      </c>
      <c r="AM22" s="164">
        <f ca="1">_xll.qlSabrInterpolatedSmileSectionNu(AH22)</f>
        <v>0.38109636534438274</v>
      </c>
      <c r="AN22" s="110" t="s">
        <v>69</v>
      </c>
      <c r="AO22" t="str">
        <f t="array" aca="1" ref="AO22" ca="1">_xll.qlInterpolatedSmileSection(,O22,Q22:AA22,C22:M22*(SQRT(P22)/100),1)</f>
        <v>obj_001ad#0000</v>
      </c>
      <c r="AR22" t="str">
        <f ca="1">AO22</f>
        <v>obj_001ad#0000</v>
      </c>
      <c r="AU22" s="362">
        <f ca="1">T22</f>
        <v>0.91373800179811682</v>
      </c>
      <c r="AV22" s="331" t="str">
        <f ca="1">_xll.qlHestonModelHelper(,$B22,"TARGET",$C$38,Q22,C22/100,ValuationDate!$E$5,ValuationDate!$E$6,"RelativePriceError")</f>
        <v>obj_001ae#0000</v>
      </c>
      <c r="AW22" s="332" t="str">
        <f ca="1">_xll.qlHestonModelHelper(,$B22,"TARGET",$C$38,R22,D22/100,ValuationDate!$E$5,ValuationDate!$E$6,"RelativePriceError")</f>
        <v>obj_001af#0000</v>
      </c>
      <c r="AX22" s="332" t="str">
        <f ca="1">_xll.qlHestonModelHelper(,$B22,"TARGET",$C$38,S22,E22/100,ValuationDate!$E$5,ValuationDate!$E$6,"RelativePriceError")</f>
        <v>obj_001b0#0000</v>
      </c>
      <c r="AY22" s="332" t="str">
        <f ca="1">_xll.qlHestonModelHelper(,$B22,"TARGET",$C$38,T22,F22/100,ValuationDate!$E$5,ValuationDate!$E$6,"RelativePriceError")</f>
        <v>obj_001b1#0000</v>
      </c>
      <c r="AZ22" s="332" t="str">
        <f ca="1">_xll.qlHestonModelHelper(,$B22,"TARGET",$C$38,U22,G22/100,ValuationDate!$E$5,ValuationDate!$E$6,"RelativePriceError")</f>
        <v>obj_001b2#0000</v>
      </c>
      <c r="BA22" s="332" t="str">
        <f ca="1">_xll.qlHestonModelHelper(,$B22,"TARGET",$C$38,V22,H22/100,ValuationDate!$E$5,ValuationDate!$E$6,"RelativePriceError")</f>
        <v>obj_001b3#0000</v>
      </c>
      <c r="BB22" s="332" t="str">
        <f ca="1">_xll.qlHestonModelHelper(,$B22,"TARGET",$C$38,W22,I22/100,ValuationDate!$E$5,ValuationDate!$E$6,"RelativePriceError")</f>
        <v>obj_001b4#0000</v>
      </c>
      <c r="BC22" s="332" t="str">
        <f ca="1">_xll.qlHestonModelHelper(,$B22,"TARGET",$C$38,X22,J22/100,ValuationDate!$E$5,ValuationDate!$E$6,"RelativePriceError")</f>
        <v>obj_001b5#0000</v>
      </c>
      <c r="BD22" s="332" t="str">
        <f ca="1">_xll.qlHestonModelHelper(,$B22,"TARGET",$C$38,Y22,K22/100,ValuationDate!$E$5,ValuationDate!$E$6,"RelativePriceError")</f>
        <v>obj_001b6#0000</v>
      </c>
      <c r="BE22" s="332" t="str">
        <f ca="1">_xll.qlHestonModelHelper(,$B22,"TARGET",$C$38,Z22,L22/100,ValuationDate!$E$5,ValuationDate!$E$6,"RelativePriceError")</f>
        <v>obj_001b7#0000</v>
      </c>
      <c r="BF22" s="333" t="str">
        <f ca="1">_xll.qlHestonModelHelper(,$B22,"TARGET",$C$38,AA22,M22/100,ValuationDate!$E$5,ValuationDate!$E$6,"RelativePriceError")</f>
        <v>obj_001b8#0000</v>
      </c>
    </row>
    <row r="23" spans="2:58">
      <c r="B23" s="110" t="s">
        <v>70</v>
      </c>
      <c r="C23" s="103">
        <v>10.613</v>
      </c>
      <c r="D23" s="104">
        <v>9.9819999999999993</v>
      </c>
      <c r="E23" s="104">
        <v>9.6340000000000003</v>
      </c>
      <c r="F23" s="104">
        <v>9.173</v>
      </c>
      <c r="G23" s="104">
        <v>8.9329999999999998</v>
      </c>
      <c r="H23" s="104">
        <v>8.7629999999999999</v>
      </c>
      <c r="I23" s="104">
        <v>8.8610000000000007</v>
      </c>
      <c r="J23" s="104">
        <v>9.0649999999999995</v>
      </c>
      <c r="K23" s="104">
        <v>9.484</v>
      </c>
      <c r="L23" s="104">
        <v>9.9619999999999997</v>
      </c>
      <c r="M23" s="105">
        <v>10.488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0.7212902953248288</v>
      </c>
      <c r="R23" s="131">
        <f ca="1">_xll.qlBlackDeltaCalculatorStrikeFromDelta(_xll.qlBlackDeltaCalculator(,R$6,"Spot",1,1,1,D23%*SQRT($P23)),R$7)</f>
        <v>0.78978474556897293</v>
      </c>
      <c r="S23" s="131">
        <f ca="1">_xll.qlBlackDeltaCalculatorStrikeFromDelta(_xll.qlBlackDeltaCalculator(,S$6,"Spot",1,1,1,E23%*SQRT($P23)),S$7)</f>
        <v>0.83427444586888222</v>
      </c>
      <c r="T23" s="131">
        <f ca="1">_xll.qlBlackDeltaCalculatorStrikeFromDelta(_xll.qlBlackDeltaCalculator(,T$6,"Spot",1,1,1,F23%*SQRT($P23)),T$7)</f>
        <v>0.89857603917757323</v>
      </c>
      <c r="U23" s="131">
        <f ca="1">_xll.qlBlackDeltaCalculatorStrikeFromDelta(_xll.qlBlackDeltaCalculator(,U$6,"Spot",1,1,1,G23%*SQRT($P23)),U$7)</f>
        <v>0.94848026422738463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1.0876551003383246</v>
      </c>
      <c r="X23" s="131">
        <f ca="1">_xll.qlBlackDeltaCalculatorStrikeFromDelta(_xll.qlBlackDeltaCalculator(,X$6,"Spot",1,1,1,J23%*SQRT($P23)),X$7)</f>
        <v>1.1488632378961505</v>
      </c>
      <c r="Y23" s="131">
        <f ca="1">_xll.qlBlackDeltaCalculatorStrikeFromDelta(_xll.qlBlackDeltaCalculator(,Y$6,"Spot",1,1,1,K23%*SQRT($P23)),Y$7)</f>
        <v>1.2394398853412234</v>
      </c>
      <c r="Z23" s="131">
        <f ca="1">_xll.qlBlackDeltaCalculatorStrikeFromDelta(_xll.qlBlackDeltaCalculator(,Z$6,"Spot",1,1,1,L23%*SQRT($P23)),Z$7)</f>
        <v>1.3169067904876817</v>
      </c>
      <c r="AA23" s="133">
        <f ca="1">_xll.qlBlackDeltaCalculatorStrikeFromDelta(_xll.qlBlackDeltaCalculator(,AA$6,"Spot",1,1,1,M23%*SQRT($P23)),AA$7)</f>
        <v>1.4436250300882505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obj_001c4#0000</v>
      </c>
      <c r="AI23" s="161">
        <f ca="1">_xll.qlSabrInterpolatedSmileSectionMaxError(AH23)</f>
        <v>1.4221520131953852E-3</v>
      </c>
      <c r="AJ23" s="162">
        <f ca="1">_xll.qlSabrInterpolatedSmileSectionAlpha(AH23)</f>
        <v>8.5091887966612365E-2</v>
      </c>
      <c r="AK23" s="161">
        <f ca="1">_xll.qlSabrInterpolatedSmileSectionBeta(AH23)</f>
        <v>0.7</v>
      </c>
      <c r="AL23" s="163">
        <f ca="1">_xll.qlSabrInterpolatedSmileSectionRho(AH23)</f>
        <v>3.2814225257234625E-2</v>
      </c>
      <c r="AM23" s="164">
        <f ca="1">_xll.qlSabrInterpolatedSmileSectionNu(AH23)</f>
        <v>0.32287253598612942</v>
      </c>
      <c r="AN23" s="110" t="s">
        <v>70</v>
      </c>
      <c r="AO23" t="str">
        <f t="array" aca="1" ref="AO23" ca="1">_xll.qlInterpolatedSmileSection(,O23,Q23:AA23,C23:M23*(SQRT(P23)/100),1)</f>
        <v>obj_001c5#0000</v>
      </c>
      <c r="AR23" t="str">
        <f ca="1">AO23</f>
        <v>obj_001c5#0000</v>
      </c>
      <c r="AU23" s="362">
        <f ca="1">T23</f>
        <v>0.89857603917757323</v>
      </c>
      <c r="AV23" s="331" t="str">
        <f ca="1">_xll.qlHestonModelHelper(,$B23,"TARGET",$C$38,Q23,C23/100,ValuationDate!$E$5,ValuationDate!$E$6,"RelativePriceError")</f>
        <v>obj_001c6#0000</v>
      </c>
      <c r="AW23" s="332" t="str">
        <f ca="1">_xll.qlHestonModelHelper(,$B23,"TARGET",$C$38,R23,D23/100,ValuationDate!$E$5,ValuationDate!$E$6,"RelativePriceError")</f>
        <v>obj_001c7#0000</v>
      </c>
      <c r="AX23" s="332" t="str">
        <f ca="1">_xll.qlHestonModelHelper(,$B23,"TARGET",$C$38,S23,E23/100,ValuationDate!$E$5,ValuationDate!$E$6,"RelativePriceError")</f>
        <v>obj_001c8#0000</v>
      </c>
      <c r="AY23" s="332" t="str">
        <f ca="1">_xll.qlHestonModelHelper(,$B23,"TARGET",$C$38,T23,F23/100,ValuationDate!$E$5,ValuationDate!$E$6,"RelativePriceError")</f>
        <v>obj_001c9#0000</v>
      </c>
      <c r="AZ23" s="332" t="str">
        <f ca="1">_xll.qlHestonModelHelper(,$B23,"TARGET",$C$38,U23,G23/100,ValuationDate!$E$5,ValuationDate!$E$6,"RelativePriceError")</f>
        <v>obj_001ca#0000</v>
      </c>
      <c r="BA23" s="332" t="str">
        <f ca="1">_xll.qlHestonModelHelper(,$B23,"TARGET",$C$38,V23,H23/100,ValuationDate!$E$5,ValuationDate!$E$6,"RelativePriceError")</f>
        <v>obj_001cb#0000</v>
      </c>
      <c r="BB23" s="332" t="str">
        <f ca="1">_xll.qlHestonModelHelper(,$B23,"TARGET",$C$38,W23,I23/100,ValuationDate!$E$5,ValuationDate!$E$6,"RelativePriceError")</f>
        <v>obj_001cc#0000</v>
      </c>
      <c r="BC23" s="332" t="str">
        <f ca="1">_xll.qlHestonModelHelper(,$B23,"TARGET",$C$38,X23,J23/100,ValuationDate!$E$5,ValuationDate!$E$6,"RelativePriceError")</f>
        <v>obj_001cd#0000</v>
      </c>
      <c r="BD23" s="332" t="str">
        <f ca="1">_xll.qlHestonModelHelper(,$B23,"TARGET",$C$38,Y23,K23/100,ValuationDate!$E$5,ValuationDate!$E$6,"RelativePriceError")</f>
        <v>obj_001ce#0000</v>
      </c>
      <c r="BE23" s="332" t="str">
        <f ca="1">_xll.qlHestonModelHelper(,$B23,"TARGET",$C$38,Z23,L23/100,ValuationDate!$E$5,ValuationDate!$E$6,"RelativePriceError")</f>
        <v>obj_001cf#0000</v>
      </c>
      <c r="BF23" s="333" t="str">
        <f ca="1">_xll.qlHestonModelHelper(,$B23,"TARGET",$C$38,AA23,M23/100,ValuationDate!$E$5,ValuationDate!$E$6,"RelativePriceError")</f>
        <v>obj_001d0#0000</v>
      </c>
    </row>
    <row r="24" spans="2:58">
      <c r="B24" s="110" t="s">
        <v>71</v>
      </c>
      <c r="C24" s="103">
        <v>11.034000000000001</v>
      </c>
      <c r="D24" s="104">
        <v>10.371</v>
      </c>
      <c r="E24" s="104">
        <v>10.042</v>
      </c>
      <c r="F24" s="104">
        <v>9.5670000000000002</v>
      </c>
      <c r="G24" s="104">
        <v>9.3209999999999997</v>
      </c>
      <c r="H24" s="104">
        <v>9.08</v>
      </c>
      <c r="I24" s="104">
        <v>9.1430000000000007</v>
      </c>
      <c r="J24" s="104">
        <v>9.3369999999999997</v>
      </c>
      <c r="K24" s="104">
        <v>9.8239999999999998</v>
      </c>
      <c r="L24" s="104">
        <v>10.249000000000001</v>
      </c>
      <c r="M24" s="105">
        <v>10.766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0.6869538102589996</v>
      </c>
      <c r="R24" s="131">
        <f ca="1">_xll.qlBlackDeltaCalculatorStrikeFromDelta(_xll.qlBlackDeltaCalculator(,R$6,"Spot",1,1,1,D24%*SQRT($P24)),R$7)</f>
        <v>0.76309524908866333</v>
      </c>
      <c r="S24" s="131">
        <f ca="1">_xll.qlBlackDeltaCalculatorStrikeFromDelta(_xll.qlBlackDeltaCalculator(,S$6,"Spot",1,1,1,E24%*SQRT($P24)),S$7)</f>
        <v>0.81255927498701297</v>
      </c>
      <c r="T24" s="131">
        <f ca="1">_xll.qlBlackDeltaCalculatorStrikeFromDelta(_xll.qlBlackDeltaCalculator(,T$6,"Spot",1,1,1,F24%*SQRT($P24)),T$7)</f>
        <v>0.88564854634251589</v>
      </c>
      <c r="U24" s="131">
        <f ca="1">_xll.qlBlackDeltaCalculatorStrikeFromDelta(_xll.qlBlackDeltaCalculator(,U$6,"Spot",1,1,1,G24%*SQRT($P24)),U$7)</f>
        <v>0.94308408684131517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1.1048482366082666</v>
      </c>
      <c r="X24" s="131">
        <f ca="1">_xll.qlBlackDeltaCalculatorStrikeFromDelta(_xll.qlBlackDeltaCalculator(,X$6,"Spot",1,1,1,J24%*SQRT($P24)),X$7)</f>
        <v>1.1766442192386177</v>
      </c>
      <c r="Y24" s="131">
        <f ca="1">_xll.qlBlackDeltaCalculatorStrikeFromDelta(_xll.qlBlackDeltaCalculator(,Y$6,"Spot",1,1,1,K24%*SQRT($P24)),Y$7)</f>
        <v>1.2864391102186725</v>
      </c>
      <c r="Z24" s="131">
        <f ca="1">_xll.qlBlackDeltaCalculatorStrikeFromDelta(_xll.qlBlackDeltaCalculator(,Z$6,"Spot",1,1,1,L24%*SQRT($P24)),Z$7)</f>
        <v>1.3772027098413699</v>
      </c>
      <c r="AA24" s="133">
        <f ca="1">_xll.qlBlackDeltaCalculatorStrikeFromDelta(_xll.qlBlackDeltaCalculator(,AA$6,"Spot",1,1,1,M24%*SQRT($P24)),AA$7)</f>
        <v>1.5297051498198755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obj_001dc#0000</v>
      </c>
      <c r="AI24" s="161">
        <f ca="1">_xll.qlSabrInterpolatedSmileSectionMaxError(AH24)</f>
        <v>1.7678426577549117E-3</v>
      </c>
      <c r="AJ24" s="162">
        <f ca="1">_xll.qlSabrInterpolatedSmileSectionAlpha(AH24)</f>
        <v>8.838374420436991E-2</v>
      </c>
      <c r="AK24" s="161">
        <f ca="1">_xll.qlSabrInterpolatedSmileSectionBeta(AH24)</f>
        <v>0.7</v>
      </c>
      <c r="AL24" s="163">
        <f ca="1">_xll.qlSabrInterpolatedSmileSectionRho(AH24)</f>
        <v>2.5198165658626964E-2</v>
      </c>
      <c r="AM24" s="164">
        <f ca="1">_xll.qlSabrInterpolatedSmileSectionNu(AH24)</f>
        <v>0.28660648187627935</v>
      </c>
      <c r="AN24" s="110" t="s">
        <v>71</v>
      </c>
      <c r="AO24" t="str">
        <f t="array" aca="1" ref="AO24" ca="1">_xll.qlInterpolatedSmileSection(,O24,Q24:AA24,C24:M24*(SQRT(P24)/100),1)</f>
        <v>obj_001dd#0000</v>
      </c>
      <c r="AR24" t="str">
        <f ca="1">AO24</f>
        <v>obj_001dd#0000</v>
      </c>
      <c r="AU24" s="362">
        <f ca="1">T24</f>
        <v>0.88564854634251589</v>
      </c>
      <c r="AV24" s="331" t="str">
        <f ca="1">_xll.qlHestonModelHelper(,$B24,"TARGET",$C$38,Q24,C24/100,ValuationDate!$E$5,ValuationDate!$E$6,"RelativePriceError")</f>
        <v>obj_001de#0000</v>
      </c>
      <c r="AW24" s="332" t="str">
        <f ca="1">_xll.qlHestonModelHelper(,$B24,"TARGET",$C$38,R24,D24/100,ValuationDate!$E$5,ValuationDate!$E$6,"RelativePriceError")</f>
        <v>obj_001df#0000</v>
      </c>
      <c r="AX24" s="332" t="str">
        <f ca="1">_xll.qlHestonModelHelper(,$B24,"TARGET",$C$38,S24,E24/100,ValuationDate!$E$5,ValuationDate!$E$6,"RelativePriceError")</f>
        <v>obj_001e0#0000</v>
      </c>
      <c r="AY24" s="332" t="str">
        <f ca="1">_xll.qlHestonModelHelper(,$B24,"TARGET",$C$38,T24,F24/100,ValuationDate!$E$5,ValuationDate!$E$6,"RelativePriceError")</f>
        <v>obj_001e1#0000</v>
      </c>
      <c r="AZ24" s="332" t="str">
        <f ca="1">_xll.qlHestonModelHelper(,$B24,"TARGET",$C$38,U24,G24/100,ValuationDate!$E$5,ValuationDate!$E$6,"RelativePriceError")</f>
        <v>obj_001e2#0000</v>
      </c>
      <c r="BA24" s="332" t="str">
        <f ca="1">_xll.qlHestonModelHelper(,$B24,"TARGET",$C$38,V24,H24/100,ValuationDate!$E$5,ValuationDate!$E$6,"RelativePriceError")</f>
        <v>obj_001e3#0000</v>
      </c>
      <c r="BB24" s="332" t="str">
        <f ca="1">_xll.qlHestonModelHelper(,$B24,"TARGET",$C$38,W24,I24/100,ValuationDate!$E$5,ValuationDate!$E$6,"RelativePriceError")</f>
        <v>obj_001e4#0000</v>
      </c>
      <c r="BC24" s="332" t="str">
        <f ca="1">_xll.qlHestonModelHelper(,$B24,"TARGET",$C$38,X24,J24/100,ValuationDate!$E$5,ValuationDate!$E$6,"RelativePriceError")</f>
        <v>obj_001e5#0000</v>
      </c>
      <c r="BD24" s="332" t="str">
        <f ca="1">_xll.qlHestonModelHelper(,$B24,"TARGET",$C$38,Y24,K24/100,ValuationDate!$E$5,ValuationDate!$E$6,"RelativePriceError")</f>
        <v>obj_001e6#0000</v>
      </c>
      <c r="BE24" s="332" t="str">
        <f ca="1">_xll.qlHestonModelHelper(,$B24,"TARGET",$C$38,Z24,L24/100,ValuationDate!$E$5,ValuationDate!$E$6,"RelativePriceError")</f>
        <v>obj_001e7#0000</v>
      </c>
      <c r="BF24" s="333" t="str">
        <f ca="1">_xll.qlHestonModelHelper(,$B24,"TARGET",$C$38,AA24,M24/100,ValuationDate!$E$5,ValuationDate!$E$6,"RelativePriceError")</f>
        <v>obj_001e8#0000</v>
      </c>
    </row>
    <row r="25" spans="2:58">
      <c r="B25" s="110" t="s">
        <v>72</v>
      </c>
      <c r="C25" s="103">
        <v>11.257</v>
      </c>
      <c r="D25" s="104">
        <v>10.58</v>
      </c>
      <c r="E25" s="104">
        <v>10.183999999999999</v>
      </c>
      <c r="F25" s="104">
        <v>9.6829999999999998</v>
      </c>
      <c r="G25" s="104">
        <v>9.3390000000000004</v>
      </c>
      <c r="H25" s="104">
        <v>9.2119999999999997</v>
      </c>
      <c r="I25" s="104">
        <v>9.3710000000000004</v>
      </c>
      <c r="J25" s="104">
        <v>9.5129999999999999</v>
      </c>
      <c r="K25" s="104">
        <v>9.9469999999999992</v>
      </c>
      <c r="L25" s="104">
        <v>10.324999999999999</v>
      </c>
      <c r="M25" s="105">
        <v>10.83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0.65993062845418138</v>
      </c>
      <c r="R25" s="131">
        <f ca="1">_xll.qlBlackDeltaCalculatorStrikeFromDelta(_xll.qlBlackDeltaCalculator(,R$6,"Spot",1,1,1,D25%*SQRT($P25)),R$7)</f>
        <v>0.7418550831682853</v>
      </c>
      <c r="S25" s="131">
        <f ca="1">_xll.qlBlackDeltaCalculatorStrikeFromDelta(_xll.qlBlackDeltaCalculator(,S$6,"Spot",1,1,1,E25%*SQRT($P25)),S$7)</f>
        <v>0.79654215787945415</v>
      </c>
      <c r="T25" s="131">
        <f ca="1">_xll.qlBlackDeltaCalculatorStrikeFromDelta(_xll.qlBlackDeltaCalculator(,T$6,"Spot",1,1,1,F25%*SQRT($P25)),T$7)</f>
        <v>0.87645162366172902</v>
      </c>
      <c r="U25" s="131">
        <f ca="1">_xll.qlBlackDeltaCalculatorStrikeFromDelta(_xll.qlBlackDeltaCalculator(,U$6,"Spot",1,1,1,G25%*SQRT($P25)),U$7)</f>
        <v>0.93989399756329883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1.1216760294135866</v>
      </c>
      <c r="X25" s="131">
        <f ca="1">_xll.qlBlackDeltaCalculatorStrikeFromDelta(_xll.qlBlackDeltaCalculator(,X$6,"Spot",1,1,1,J25%*SQRT($P25)),X$7)</f>
        <v>1.202457045113335</v>
      </c>
      <c r="Y25" s="131">
        <f ca="1">_xll.qlBlackDeltaCalculatorStrikeFromDelta(_xll.qlBlackDeltaCalculator(,Y$6,"Spot",1,1,1,K25%*SQRT($P25)),Y$7)</f>
        <v>1.3261523931902517</v>
      </c>
      <c r="Z25" s="131">
        <f ca="1">_xll.qlBlackDeltaCalculatorStrikeFromDelta(_xll.qlBlackDeltaCalculator(,Z$6,"Spot",1,1,1,L25%*SQRT($P25)),Z$7)</f>
        <v>1.4278748957771505</v>
      </c>
      <c r="AA25" s="133">
        <f ca="1">_xll.qlBlackDeltaCalculatorStrikeFromDelta(_xll.qlBlackDeltaCalculator(,AA$6,"Spot",1,1,1,M25%*SQRT($P25)),AA$7)</f>
        <v>1.6026342612261175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obj_001f4#0000</v>
      </c>
      <c r="AI25" s="161">
        <f ca="1">_xll.qlSabrInterpolatedSmileSectionMaxError(AH25)</f>
        <v>1.2913912038452352E-3</v>
      </c>
      <c r="AJ25" s="162">
        <f ca="1">_xll.qlSabrInterpolatedSmileSectionAlpha(AH25)</f>
        <v>8.9624814645010292E-2</v>
      </c>
      <c r="AK25" s="161">
        <f ca="1">_xll.qlSabrInterpolatedSmileSectionBeta(AH25)</f>
        <v>0.7</v>
      </c>
      <c r="AL25" s="163">
        <f ca="1">_xll.qlSabrInterpolatedSmileSectionRho(AH25)</f>
        <v>3.2037711763331672E-2</v>
      </c>
      <c r="AM25" s="164">
        <f ca="1">_xll.qlSabrInterpolatedSmileSectionNu(AH25)</f>
        <v>0.26168631984052831</v>
      </c>
      <c r="AN25" s="110" t="s">
        <v>72</v>
      </c>
      <c r="AO25" t="str">
        <f t="array" aca="1" ref="AO25" ca="1">_xll.qlInterpolatedSmileSection(,O25,Q25:AA25,C25:M25*(SQRT(P25)/100),1)</f>
        <v>obj_001f5#0000</v>
      </c>
      <c r="AR25" t="str">
        <f ca="1">AO25</f>
        <v>obj_001f5#0000</v>
      </c>
      <c r="AU25" s="362">
        <f ca="1">T25</f>
        <v>0.87645162366172902</v>
      </c>
      <c r="AV25" s="331" t="str">
        <f ca="1">_xll.qlHestonModelHelper(,$B25,"TARGET",$C$38,Q25,C25/100,ValuationDate!$E$5,ValuationDate!$E$6,"RelativePriceError")</f>
        <v>obj_001f6#0000</v>
      </c>
      <c r="AW25" s="332" t="str">
        <f ca="1">_xll.qlHestonModelHelper(,$B25,"TARGET",$C$38,R25,D25/100,ValuationDate!$E$5,ValuationDate!$E$6,"RelativePriceError")</f>
        <v>obj_001f7#0000</v>
      </c>
      <c r="AX25" s="332" t="str">
        <f ca="1">_xll.qlHestonModelHelper(,$B25,"TARGET",$C$38,S25,E25/100,ValuationDate!$E$5,ValuationDate!$E$6,"RelativePriceError")</f>
        <v>obj_001f8#0000</v>
      </c>
      <c r="AY25" s="332" t="str">
        <f ca="1">_xll.qlHestonModelHelper(,$B25,"TARGET",$C$38,T25,F25/100,ValuationDate!$E$5,ValuationDate!$E$6,"RelativePriceError")</f>
        <v>obj_001f9#0000</v>
      </c>
      <c r="AZ25" s="332" t="str">
        <f ca="1">_xll.qlHestonModelHelper(,$B25,"TARGET",$C$38,U25,G25/100,ValuationDate!$E$5,ValuationDate!$E$6,"RelativePriceError")</f>
        <v>obj_001fa#0000</v>
      </c>
      <c r="BA25" s="332" t="str">
        <f ca="1">_xll.qlHestonModelHelper(,$B25,"TARGET",$C$38,V25,H25/100,ValuationDate!$E$5,ValuationDate!$E$6,"RelativePriceError")</f>
        <v>obj_001fb#0000</v>
      </c>
      <c r="BB25" s="332" t="str">
        <f ca="1">_xll.qlHestonModelHelper(,$B25,"TARGET",$C$38,W25,I25/100,ValuationDate!$E$5,ValuationDate!$E$6,"RelativePriceError")</f>
        <v>obj_001fc#0000</v>
      </c>
      <c r="BC25" s="332" t="str">
        <f ca="1">_xll.qlHestonModelHelper(,$B25,"TARGET",$C$38,X25,J25/100,ValuationDate!$E$5,ValuationDate!$E$6,"RelativePriceError")</f>
        <v>obj_001fd#0000</v>
      </c>
      <c r="BD25" s="332" t="str">
        <f ca="1">_xll.qlHestonModelHelper(,$B25,"TARGET",$C$38,Y25,K25/100,ValuationDate!$E$5,ValuationDate!$E$6,"RelativePriceError")</f>
        <v>obj_001fe#0000</v>
      </c>
      <c r="BE25" s="332" t="str">
        <f ca="1">_xll.qlHestonModelHelper(,$B25,"TARGET",$C$38,Z25,L25/100,ValuationDate!$E$5,ValuationDate!$E$6,"RelativePriceError")</f>
        <v>obj_001ff#0000</v>
      </c>
      <c r="BF25" s="333" t="str">
        <f ca="1">_xll.qlHestonModelHelper(,$B25,"TARGET",$C$38,AA25,M25/100,ValuationDate!$E$5,ValuationDate!$E$6,"RelativePriceError")</f>
        <v>obj_00200#0000</v>
      </c>
    </row>
    <row r="26" spans="2:58">
      <c r="B26" s="110" t="s">
        <v>73</v>
      </c>
      <c r="C26" s="103">
        <v>11.407999999999999</v>
      </c>
      <c r="D26" s="104">
        <v>10.705</v>
      </c>
      <c r="E26" s="104">
        <v>10.298999999999999</v>
      </c>
      <c r="F26" s="104">
        <v>9.7859999999999996</v>
      </c>
      <c r="G26" s="104">
        <v>9.3480000000000008</v>
      </c>
      <c r="H26" s="104">
        <v>9.3130000000000006</v>
      </c>
      <c r="I26" s="104">
        <v>9.5619999999999994</v>
      </c>
      <c r="J26" s="104">
        <v>9.5809999999999995</v>
      </c>
      <c r="K26" s="104">
        <v>10.026999999999999</v>
      </c>
      <c r="L26" s="104">
        <v>10.39</v>
      </c>
      <c r="M26" s="105">
        <v>10.879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0.63694593698644342</v>
      </c>
      <c r="R26" s="131">
        <f ca="1">_xll.qlBlackDeltaCalculatorStrikeFromDelta(_xll.qlBlackDeltaCalculator(,R$6,"Spot",1,1,1,D26%*SQRT($P26)),R$7)</f>
        <v>0.7239937251638966</v>
      </c>
      <c r="S26" s="131">
        <f ca="1">_xll.qlBlackDeltaCalculatorStrikeFromDelta(_xll.qlBlackDeltaCalculator(,S$6,"Spot",1,1,1,E26%*SQRT($P26)),S$7)</f>
        <v>0.78241446272457271</v>
      </c>
      <c r="T26" s="131">
        <f ca="1">_xll.qlBlackDeltaCalculatorStrikeFromDelta(_xll.qlBlackDeltaCalculator(,T$6,"Spot",1,1,1,F26%*SQRT($P26)),T$7)</f>
        <v>0.86835176589976526</v>
      </c>
      <c r="U26" s="131">
        <f ca="1">_xll.qlBlackDeltaCalculatorStrikeFromDelta(_xll.qlBlackDeltaCalculator(,U$6,"Spot",1,1,1,G26%*SQRT($P26)),U$7)</f>
        <v>0.93732248900447579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1.1383106866224051</v>
      </c>
      <c r="X26" s="131">
        <f ca="1">_xll.qlBlackDeltaCalculatorStrikeFromDelta(_xll.qlBlackDeltaCalculator(,X$6,"Spot",1,1,1,J26%*SQRT($P26)),X$7)</f>
        <v>1.2253132497171606</v>
      </c>
      <c r="Y26" s="131">
        <f ca="1">_xll.qlBlackDeltaCalculatorStrikeFromDelta(_xll.qlBlackDeltaCalculator(,Y$6,"Spot",1,1,1,K26%*SQRT($P26)),Y$7)</f>
        <v>1.3638059355434207</v>
      </c>
      <c r="Z26" s="131">
        <f ca="1">_xll.qlBlackDeltaCalculatorStrikeFromDelta(_xll.qlBlackDeltaCalculator(,Z$6,"Spot",1,1,1,L26%*SQRT($P26)),Z$7)</f>
        <v>1.4773367004927143</v>
      </c>
      <c r="AA26" s="133">
        <f ca="1">_xll.qlBlackDeltaCalculatorStrikeFromDelta(_xll.qlBlackDeltaCalculator(,AA$6,"Spot",1,1,1,M26%*SQRT($P26)),AA$7)</f>
        <v>1.6737748181760885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obj_0020c#0000</v>
      </c>
      <c r="AI26" s="161">
        <f ca="1">_xll.qlSabrInterpolatedSmileSectionMaxError(AH26)</f>
        <v>1.3378060806738395E-3</v>
      </c>
      <c r="AJ26" s="162">
        <f ca="1">_xll.qlSabrInterpolatedSmileSectionAlpha(AH26)</f>
        <v>9.0551487818139667E-2</v>
      </c>
      <c r="AK26" s="161">
        <f ca="1">_xll.qlSabrInterpolatedSmileSectionBeta(AH26)</f>
        <v>0.7</v>
      </c>
      <c r="AL26" s="163">
        <f ca="1">_xll.qlSabrInterpolatedSmileSectionRho(AH26)</f>
        <v>3.6961729944901961E-2</v>
      </c>
      <c r="AM26" s="164">
        <f ca="1">_xll.qlSabrInterpolatedSmileSectionNu(AH26)</f>
        <v>0.24167653869772132</v>
      </c>
      <c r="AN26" s="110" t="s">
        <v>73</v>
      </c>
      <c r="AO26" t="str">
        <f t="array" aca="1" ref="AO26" ca="1">_xll.qlInterpolatedSmileSection(,O26,Q26:AA26,C26:M26*(SQRT(P26)/100),1)</f>
        <v>obj_0020d#0000</v>
      </c>
      <c r="AR26" t="str">
        <f ca="1">AO26</f>
        <v>obj_0020d#0000</v>
      </c>
      <c r="AU26" s="362">
        <f ca="1">T26</f>
        <v>0.86835176589976526</v>
      </c>
      <c r="AV26" s="331" t="str">
        <f ca="1">_xll.qlHestonModelHelper(,$B26,"TARGET",$C$38,Q26,C26/100,ValuationDate!$E$5,ValuationDate!$E$6,"RelativePriceError")</f>
        <v>obj_0020e#0000</v>
      </c>
      <c r="AW26" s="332" t="str">
        <f ca="1">_xll.qlHestonModelHelper(,$B26,"TARGET",$C$38,R26,D26/100,ValuationDate!$E$5,ValuationDate!$E$6,"RelativePriceError")</f>
        <v>obj_0020f#0000</v>
      </c>
      <c r="AX26" s="332" t="str">
        <f ca="1">_xll.qlHestonModelHelper(,$B26,"TARGET",$C$38,S26,E26/100,ValuationDate!$E$5,ValuationDate!$E$6,"RelativePriceError")</f>
        <v>obj_00210#0000</v>
      </c>
      <c r="AY26" s="332" t="str">
        <f ca="1">_xll.qlHestonModelHelper(,$B26,"TARGET",$C$38,T26,F26/100,ValuationDate!$E$5,ValuationDate!$E$6,"RelativePriceError")</f>
        <v>obj_00211#0000</v>
      </c>
      <c r="AZ26" s="332" t="str">
        <f ca="1">_xll.qlHestonModelHelper(,$B26,"TARGET",$C$38,U26,G26/100,ValuationDate!$E$5,ValuationDate!$E$6,"RelativePriceError")</f>
        <v>obj_00212#0000</v>
      </c>
      <c r="BA26" s="332" t="str">
        <f ca="1">_xll.qlHestonModelHelper(,$B26,"TARGET",$C$38,V26,H26/100,ValuationDate!$E$5,ValuationDate!$E$6,"RelativePriceError")</f>
        <v>obj_00213#0000</v>
      </c>
      <c r="BB26" s="332" t="str">
        <f ca="1">_xll.qlHestonModelHelper(,$B26,"TARGET",$C$38,W26,I26/100,ValuationDate!$E$5,ValuationDate!$E$6,"RelativePriceError")</f>
        <v>obj_00214#0000</v>
      </c>
      <c r="BC26" s="332" t="str">
        <f ca="1">_xll.qlHestonModelHelper(,$B26,"TARGET",$C$38,X26,J26/100,ValuationDate!$E$5,ValuationDate!$E$6,"RelativePriceError")</f>
        <v>obj_00215#0000</v>
      </c>
      <c r="BD26" s="332" t="str">
        <f ca="1">_xll.qlHestonModelHelper(,$B26,"TARGET",$C$38,Y26,K26/100,ValuationDate!$E$5,ValuationDate!$E$6,"RelativePriceError")</f>
        <v>obj_00216#0000</v>
      </c>
      <c r="BE26" s="332" t="str">
        <f ca="1">_xll.qlHestonModelHelper(,$B26,"TARGET",$C$38,Z26,L26/100,ValuationDate!$E$5,ValuationDate!$E$6,"RelativePriceError")</f>
        <v>obj_00217#0000</v>
      </c>
      <c r="BF26" s="333" t="str">
        <f ca="1">_xll.qlHestonModelHelper(,$B26,"TARGET",$C$38,AA26,M26/100,ValuationDate!$E$5,ValuationDate!$E$6,"RelativePriceError")</f>
        <v>obj_00218#0000</v>
      </c>
    </row>
    <row r="27" spans="2:58">
      <c r="B27" s="110" t="s">
        <v>74</v>
      </c>
      <c r="C27" s="103">
        <v>11.826000000000001</v>
      </c>
      <c r="D27" s="104">
        <v>11.068</v>
      </c>
      <c r="E27" s="104">
        <v>10.616</v>
      </c>
      <c r="F27" s="104">
        <v>10.055999999999999</v>
      </c>
      <c r="G27" s="104">
        <v>9.7720000000000002</v>
      </c>
      <c r="H27" s="104">
        <v>9.5730000000000004</v>
      </c>
      <c r="I27" s="104">
        <v>9.6720000000000006</v>
      </c>
      <c r="J27" s="104">
        <v>9.859</v>
      </c>
      <c r="K27" s="104">
        <v>10.273999999999999</v>
      </c>
      <c r="L27" s="104">
        <v>10.606</v>
      </c>
      <c r="M27" s="105">
        <v>11.079000000000001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0.57965015783067286</v>
      </c>
      <c r="R27" s="131">
        <f ca="1">_xll.qlBlackDeltaCalculatorStrikeFromDelta(_xll.qlBlackDeltaCalculator(,R$6,"Spot",1,1,1,D27%*SQRT($P27)),R$7)</f>
        <v>0.67883092519511012</v>
      </c>
      <c r="S27" s="131">
        <f ca="1">_xll.qlBlackDeltaCalculatorStrikeFromDelta(_xll.qlBlackDeltaCalculator(,S$6,"Spot",1,1,1,E27%*SQRT($P27)),S$7)</f>
        <v>0.74702766249579322</v>
      </c>
      <c r="T27" s="131">
        <f ca="1">_xll.qlBlackDeltaCalculatorStrikeFromDelta(_xll.qlBlackDeltaCalculator(,T$6,"Spot",1,1,1,F27%*SQRT($P27)),T$7)</f>
        <v>0.8487791069637366</v>
      </c>
      <c r="U27" s="131">
        <f ca="1">_xll.qlBlackDeltaCalculatorStrikeFromDelta(_xll.qlBlackDeltaCalculator(,U$6,"Spot",1,1,1,G27%*SQRT($P27)),U$7)</f>
        <v>0.93115331652313016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1.1790205924510246</v>
      </c>
      <c r="X27" s="131">
        <f ca="1">_xll.qlBlackDeltaCalculatorStrikeFromDelta(_xll.qlBlackDeltaCalculator(,X$6,"Spot",1,1,1,J27%*SQRT($P27)),X$7)</f>
        <v>1.295593821268922</v>
      </c>
      <c r="Y27" s="131">
        <f ca="1">_xll.qlBlackDeltaCalculatorStrikeFromDelta(_xll.qlBlackDeltaCalculator(,Y$6,"Spot",1,1,1,K27%*SQRT($P27)),Y$7)</f>
        <v>1.4764315152583041</v>
      </c>
      <c r="Z27" s="131">
        <f ca="1">_xll.qlBlackDeltaCalculatorStrikeFromDelta(_xll.qlBlackDeltaCalculator(,Z$6,"Spot",1,1,1,L27%*SQRT($P27)),Z$7)</f>
        <v>1.6261467452084393</v>
      </c>
      <c r="AA27" s="133">
        <f ca="1">_xll.qlBlackDeltaCalculatorStrikeFromDelta(_xll.qlBlackDeltaCalculator(,AA$6,"Spot",1,1,1,M27%*SQRT($P27)),AA$7)</f>
        <v>1.892381348222395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obj_00224#0000</v>
      </c>
      <c r="AI27" s="161">
        <f ca="1">_xll.qlSabrInterpolatedSmileSectionMaxError(AH27)</f>
        <v>1.1798199476966975E-3</v>
      </c>
      <c r="AJ27" s="162">
        <f ca="1">_xll.qlSabrInterpolatedSmileSectionAlpha(AH27)</f>
        <v>9.3208323222814277E-2</v>
      </c>
      <c r="AK27" s="161">
        <f ca="1">_xll.qlSabrInterpolatedSmileSectionBeta(AH27)</f>
        <v>0.7</v>
      </c>
      <c r="AL27" s="163">
        <f ca="1">_xll.qlSabrInterpolatedSmileSectionRho(AH27)</f>
        <v>3.4114006064861452E-2</v>
      </c>
      <c r="AM27" s="164">
        <f ca="1">_xll.qlSabrInterpolatedSmileSectionNu(AH27)</f>
        <v>0.20214695929279791</v>
      </c>
      <c r="AN27" s="110" t="s">
        <v>74</v>
      </c>
      <c r="AO27" t="str">
        <f t="array" aca="1" ref="AO27" ca="1">_xll.qlInterpolatedSmileSection(,O27,Q27:AA27,C27:M27*(SQRT(P27)/100),1)</f>
        <v>obj_00225#0000</v>
      </c>
      <c r="AR27" t="str">
        <f ca="1">AO27</f>
        <v>obj_00225#0000</v>
      </c>
      <c r="AU27" s="362">
        <f ca="1">T27</f>
        <v>0.8487791069637366</v>
      </c>
      <c r="AV27" s="331" t="str">
        <f ca="1">_xll.qlHestonModelHelper(,$B27,"TARGET",$C$38,Q27,C27/100,ValuationDate!$E$5,ValuationDate!$E$6,"RelativePriceError")</f>
        <v>obj_00226#0000</v>
      </c>
      <c r="AW27" s="332" t="str">
        <f ca="1">_xll.qlHestonModelHelper(,$B27,"TARGET",$C$38,R27,D27/100,ValuationDate!$E$5,ValuationDate!$E$6,"RelativePriceError")</f>
        <v>obj_00227#0000</v>
      </c>
      <c r="AX27" s="332" t="str">
        <f ca="1">_xll.qlHestonModelHelper(,$B27,"TARGET",$C$38,S27,E27/100,ValuationDate!$E$5,ValuationDate!$E$6,"RelativePriceError")</f>
        <v>obj_00228#0000</v>
      </c>
      <c r="AY27" s="332" t="str">
        <f ca="1">_xll.qlHestonModelHelper(,$B27,"TARGET",$C$38,T27,F27/100,ValuationDate!$E$5,ValuationDate!$E$6,"RelativePriceError")</f>
        <v>obj_00229#0000</v>
      </c>
      <c r="AZ27" s="332" t="str">
        <f ca="1">_xll.qlHestonModelHelper(,$B27,"TARGET",$C$38,U27,G27/100,ValuationDate!$E$5,ValuationDate!$E$6,"RelativePriceError")</f>
        <v>obj_0022a#0000</v>
      </c>
      <c r="BA27" s="332" t="str">
        <f ca="1">_xll.qlHestonModelHelper(,$B27,"TARGET",$C$38,V27,H27/100,ValuationDate!$E$5,ValuationDate!$E$6,"RelativePriceError")</f>
        <v>obj_0022b#0000</v>
      </c>
      <c r="BB27" s="332" t="str">
        <f ca="1">_xll.qlHestonModelHelper(,$B27,"TARGET",$C$38,W27,I27/100,ValuationDate!$E$5,ValuationDate!$E$6,"RelativePriceError")</f>
        <v>obj_0022c#0000</v>
      </c>
      <c r="BC27" s="332" t="str">
        <f ca="1">_xll.qlHestonModelHelper(,$B27,"TARGET",$C$38,X27,J27/100,ValuationDate!$E$5,ValuationDate!$E$6,"RelativePriceError")</f>
        <v>obj_0022d#0000</v>
      </c>
      <c r="BD27" s="332" t="str">
        <f ca="1">_xll.qlHestonModelHelper(,$B27,"TARGET",$C$38,Y27,K27/100,ValuationDate!$E$5,ValuationDate!$E$6,"RelativePriceError")</f>
        <v>obj_0022e#0000</v>
      </c>
      <c r="BE27" s="332" t="str">
        <f ca="1">_xll.qlHestonModelHelper(,$B27,"TARGET",$C$38,Z27,L27/100,ValuationDate!$E$5,ValuationDate!$E$6,"RelativePriceError")</f>
        <v>obj_0022f#0000</v>
      </c>
      <c r="BF27" s="333" t="str">
        <f ca="1">_xll.qlHestonModelHelper(,$B27,"TARGET",$C$38,AA27,M27/100,ValuationDate!$E$5,ValuationDate!$E$6,"RelativePriceError")</f>
        <v>obj_00230#0000</v>
      </c>
    </row>
    <row r="28" spans="2:58">
      <c r="B28" s="110" t="s">
        <v>75</v>
      </c>
      <c r="C28" s="103">
        <v>11.138999999999999</v>
      </c>
      <c r="D28" s="104">
        <v>10.694000000000001</v>
      </c>
      <c r="E28" s="104">
        <v>10.369</v>
      </c>
      <c r="F28" s="104">
        <v>9.9359999999999999</v>
      </c>
      <c r="G28" s="104">
        <v>9.7149999999999999</v>
      </c>
      <c r="H28" s="104">
        <v>9.5879999999999992</v>
      </c>
      <c r="I28" s="104">
        <v>9.7050000000000001</v>
      </c>
      <c r="J28" s="104">
        <v>9.8979999999999997</v>
      </c>
      <c r="K28" s="104">
        <v>10.239000000000001</v>
      </c>
      <c r="L28" s="104">
        <v>10.457000000000001</v>
      </c>
      <c r="M28" s="105">
        <v>10.731999999999999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0.53969983721334813</v>
      </c>
      <c r="R28" s="131">
        <f ca="1">_xll.qlBlackDeltaCalculatorStrikeFromDelta(_xll.qlBlackDeltaCalculator(,R$6,"Spot",1,1,1,D28%*SQRT($P28)),R$7)</f>
        <v>0.64072883549719184</v>
      </c>
      <c r="S28" s="131">
        <f ca="1">_xll.qlBlackDeltaCalculatorStrikeFromDelta(_xll.qlBlackDeltaCalculator(,S$6,"Spot",1,1,1,E28%*SQRT($P28)),S$7)</f>
        <v>0.71485403912207424</v>
      </c>
      <c r="T28" s="131">
        <f ca="1">_xll.qlBlackDeltaCalculatorStrikeFromDelta(_xll.qlBlackDeltaCalculator(,T$6,"Spot",1,1,1,F28%*SQRT($P28)),T$7)</f>
        <v>0.83064354472603097</v>
      </c>
      <c r="U28" s="131">
        <f ca="1">_xll.qlBlackDeltaCalculatorStrikeFromDelta(_xll.qlBlackDeltaCalculator(,U$6,"Spot",1,1,1,G28%*SQRT($P28)),U$7)</f>
        <v>0.92848957739154203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1.240576694301627</v>
      </c>
      <c r="X28" s="131">
        <f ca="1">_xll.qlBlackDeltaCalculatorStrikeFromDelta(_xll.qlBlackDeltaCalculator(,X$6,"Spot",1,1,1,J28%*SQRT($P28)),X$7)</f>
        <v>1.3940178881639618</v>
      </c>
      <c r="Y28" s="131">
        <f ca="1">_xll.qlBlackDeltaCalculatorStrikeFromDelta(_xll.qlBlackDeltaCalculator(,Y$6,"Spot",1,1,1,K28%*SQRT($P28)),Y$7)</f>
        <v>1.6320517992136647</v>
      </c>
      <c r="Z28" s="131">
        <f ca="1">_xll.qlBlackDeltaCalculatorStrikeFromDelta(_xll.qlBlackDeltaCalculator(,Z$6,"Spot",1,1,1,L28%*SQRT($P28)),Z$7)</f>
        <v>1.8244649566063031</v>
      </c>
      <c r="AA28" s="133">
        <f ca="1">_xll.qlBlackDeltaCalculatorStrikeFromDelta(_xll.qlBlackDeltaCalculator(,AA$6,"Spot",1,1,1,M28%*SQRT($P28)),AA$7)</f>
        <v>2.1605779180441993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obj_0023c#0000</v>
      </c>
      <c r="AI28" s="161">
        <f ca="1">_xll.qlSabrInterpolatedSmileSectionMaxError(AH28)</f>
        <v>1.4820357371035514E-3</v>
      </c>
      <c r="AJ28" s="162">
        <f ca="1">_xll.qlSabrInterpolatedSmileSectionAlpha(AH28)</f>
        <v>9.3809619259990429E-2</v>
      </c>
      <c r="AK28" s="161">
        <f ca="1">_xll.qlSabrInterpolatedSmileSectionBeta(AH28)</f>
        <v>0.7</v>
      </c>
      <c r="AL28" s="163">
        <f ca="1">_xll.qlSabrInterpolatedSmileSectionRho(AH28)</f>
        <v>0.11636028251727126</v>
      </c>
      <c r="AM28" s="164">
        <f ca="1">_xll.qlSabrInterpolatedSmileSectionNu(AH28)</f>
        <v>0.14559479086838198</v>
      </c>
      <c r="AN28" s="110" t="s">
        <v>75</v>
      </c>
      <c r="AO28" t="str">
        <f t="array" aca="1" ref="AO28" ca="1">_xll.qlInterpolatedSmileSection(,O28,Q28:AA28,C28:M28*(SQRT(P28)/100),1)</f>
        <v>obj_0023d#0000</v>
      </c>
      <c r="AR28" t="str">
        <f ca="1">AO28</f>
        <v>obj_0023d#0000</v>
      </c>
      <c r="AU28" s="362">
        <f ca="1">T28</f>
        <v>0.83064354472603097</v>
      </c>
      <c r="AV28" s="331" t="str">
        <f ca="1">_xll.qlHestonModelHelper(,$B28,"TARGET",$C$38,Q28,C28/100,ValuationDate!$E$5,ValuationDate!$E$6,"RelativePriceError")</f>
        <v>obj_0023e#0000</v>
      </c>
      <c r="AW28" s="332" t="str">
        <f ca="1">_xll.qlHestonModelHelper(,$B28,"TARGET",$C$38,R28,D28/100,ValuationDate!$E$5,ValuationDate!$E$6,"RelativePriceError")</f>
        <v>obj_0023f#0000</v>
      </c>
      <c r="AX28" s="332" t="str">
        <f ca="1">_xll.qlHestonModelHelper(,$B28,"TARGET",$C$38,S28,E28/100,ValuationDate!$E$5,ValuationDate!$E$6,"RelativePriceError")</f>
        <v>obj_00240#0000</v>
      </c>
      <c r="AY28" s="332" t="str">
        <f ca="1">_xll.qlHestonModelHelper(,$B28,"TARGET",$C$38,T28,F28/100,ValuationDate!$E$5,ValuationDate!$E$6,"RelativePriceError")</f>
        <v>obj_00241#0000</v>
      </c>
      <c r="AZ28" s="332" t="str">
        <f ca="1">_xll.qlHestonModelHelper(,$B28,"TARGET",$C$38,U28,G28/100,ValuationDate!$E$5,ValuationDate!$E$6,"RelativePriceError")</f>
        <v>obj_00242#0000</v>
      </c>
      <c r="BA28" s="332" t="str">
        <f ca="1">_xll.qlHestonModelHelper(,$B28,"TARGET",$C$38,V28,H28/100,ValuationDate!$E$5,ValuationDate!$E$6,"RelativePriceError")</f>
        <v>obj_00243#0000</v>
      </c>
      <c r="BB28" s="332" t="str">
        <f ca="1">_xll.qlHestonModelHelper(,$B28,"TARGET",$C$38,W28,I28/100,ValuationDate!$E$5,ValuationDate!$E$6,"RelativePriceError")</f>
        <v>obj_00244#0000</v>
      </c>
      <c r="BC28" s="332" t="str">
        <f ca="1">_xll.qlHestonModelHelper(,$B28,"TARGET",$C$38,X28,J28/100,ValuationDate!$E$5,ValuationDate!$E$6,"RelativePriceError")</f>
        <v>obj_00245#0000</v>
      </c>
      <c r="BD28" s="332" t="str">
        <f ca="1">_xll.qlHestonModelHelper(,$B28,"TARGET",$C$38,Y28,K28/100,ValuationDate!$E$5,ValuationDate!$E$6,"RelativePriceError")</f>
        <v>obj_00246#0000</v>
      </c>
      <c r="BE28" s="332" t="str">
        <f ca="1">_xll.qlHestonModelHelper(,$B28,"TARGET",$C$38,Z28,L28/100,ValuationDate!$E$5,ValuationDate!$E$6,"RelativePriceError")</f>
        <v>obj_00247#0000</v>
      </c>
      <c r="BF28" s="333" t="str">
        <f ca="1">_xll.qlHestonModelHelper(,$B28,"TARGET",$C$38,AA28,M28/100,ValuationDate!$E$5,ValuationDate!$E$6,"RelativePriceError")</f>
        <v>obj_00248#0000</v>
      </c>
    </row>
    <row r="29" spans="2:58">
      <c r="B29" s="110" t="s">
        <v>28</v>
      </c>
      <c r="C29" s="103">
        <v>10.772</v>
      </c>
      <c r="D29" s="104">
        <v>10.449</v>
      </c>
      <c r="E29" s="104">
        <v>10.205</v>
      </c>
      <c r="F29" s="104">
        <v>9.8620000000000001</v>
      </c>
      <c r="G29" s="104">
        <v>9.68</v>
      </c>
      <c r="H29" s="104">
        <v>9.6</v>
      </c>
      <c r="I29" s="104">
        <v>9.7200000000000006</v>
      </c>
      <c r="J29" s="104">
        <v>9.9039999999999999</v>
      </c>
      <c r="K29" s="104">
        <v>10.16</v>
      </c>
      <c r="L29" s="104">
        <v>10.308999999999999</v>
      </c>
      <c r="M29" s="105">
        <v>10.494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0.50837030374119208</v>
      </c>
      <c r="R29" s="131">
        <f ca="1">_xll.qlBlackDeltaCalculatorStrikeFromDelta(_xll.qlBlackDeltaCalculator(,R$6,"Spot",1,1,1,D29%*SQRT($P29)),R$7)</f>
        <v>0.61274319085475148</v>
      </c>
      <c r="S29" s="131">
        <f ca="1">_xll.qlBlackDeltaCalculatorStrikeFromDelta(_xll.qlBlackDeltaCalculator(,S$6,"Spot",1,1,1,E29%*SQRT($P29)),S$7)</f>
        <v>0.69145472388171458</v>
      </c>
      <c r="T29" s="131">
        <f ca="1">_xll.qlBlackDeltaCalculatorStrikeFromDelta(_xll.qlBlackDeltaCalculator(,T$6,"Spot",1,1,1,F29%*SQRT($P29)),T$7)</f>
        <v>0.81852238017086654</v>
      </c>
      <c r="U29" s="131">
        <f ca="1">_xll.qlBlackDeltaCalculatorStrikeFromDelta(_xll.qlBlackDeltaCalculator(,U$6,"Spot",1,1,1,G29%*SQRT($P29)),U$7)</f>
        <v>0.92951082165347942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1.2996513531598333</v>
      </c>
      <c r="X29" s="131">
        <f ca="1">_xll.qlBlackDeltaCalculatorStrikeFromDelta(_xll.qlBlackDeltaCalculator(,X$6,"Spot",1,1,1,J29%*SQRT($P29)),X$7)</f>
        <v>1.4873617690495591</v>
      </c>
      <c r="Y29" s="131">
        <f ca="1">_xll.qlBlackDeltaCalculatorStrikeFromDelta(_xll.qlBlackDeltaCalculator(,Y$6,"Spot",1,1,1,K29%*SQRT($P29)),Y$7)</f>
        <v>1.7760304091905281</v>
      </c>
      <c r="Z29" s="131">
        <f ca="1">_xll.qlBlackDeltaCalculatorStrikeFromDelta(_xll.qlBlackDeltaCalculator(,Z$6,"Spot",1,1,1,L29%*SQRT($P29)),Z$7)</f>
        <v>2.0084986347001399</v>
      </c>
      <c r="AA29" s="133">
        <f ca="1">_xll.qlBlackDeltaCalculatorStrikeFromDelta(_xll.qlBlackDeltaCalculator(,AA$6,"Spot",1,1,1,M29%*SQRT($P29)),AA$7)</f>
        <v>2.416700957615189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obj_00254#0000</v>
      </c>
      <c r="AI29" s="161">
        <f ca="1">_xll.qlSabrInterpolatedSmileSectionMaxError(AH29)</f>
        <v>1.4303094760485802E-3</v>
      </c>
      <c r="AJ29" s="162">
        <f ca="1">_xll.qlSabrInterpolatedSmileSectionAlpha(AH29)</f>
        <v>9.4100366121516343E-2</v>
      </c>
      <c r="AK29" s="161">
        <f ca="1">_xll.qlSabrInterpolatedSmileSectionBeta(AH29)</f>
        <v>0.7</v>
      </c>
      <c r="AL29" s="163">
        <f ca="1">_xll.qlSabrInterpolatedSmileSectionRho(AH29)</f>
        <v>0.18786695086949567</v>
      </c>
      <c r="AM29" s="164">
        <f ca="1">_xll.qlSabrInterpolatedSmileSectionNu(AH29)</f>
        <v>0.1134983558956654</v>
      </c>
      <c r="AN29" s="110" t="s">
        <v>28</v>
      </c>
      <c r="AO29" t="str">
        <f t="array" aca="1" ref="AO29" ca="1">_xll.qlInterpolatedSmileSection(,O29,Q29:AA29,C29:M29*(SQRT(P29)/100),1)</f>
        <v>obj_00255#0000</v>
      </c>
      <c r="AR29" t="str">
        <f ca="1">AO29</f>
        <v>obj_00255#0000</v>
      </c>
      <c r="AU29" s="362">
        <f ca="1">T29</f>
        <v>0.81852238017086654</v>
      </c>
      <c r="AV29" s="331" t="str">
        <f ca="1">_xll.qlHestonModelHelper(,$B29,"TARGET",$C$38,Q29,C29/100,ValuationDate!$E$5,ValuationDate!$E$6,"RelativePriceError")</f>
        <v>obj_00256#0000</v>
      </c>
      <c r="AW29" s="332" t="str">
        <f ca="1">_xll.qlHestonModelHelper(,$B29,"TARGET",$C$38,R29,D29/100,ValuationDate!$E$5,ValuationDate!$E$6,"RelativePriceError")</f>
        <v>obj_00257#0000</v>
      </c>
      <c r="AX29" s="332" t="str">
        <f ca="1">_xll.qlHestonModelHelper(,$B29,"TARGET",$C$38,S29,E29/100,ValuationDate!$E$5,ValuationDate!$E$6,"RelativePriceError")</f>
        <v>obj_00258#0000</v>
      </c>
      <c r="AY29" s="332" t="str">
        <f ca="1">_xll.qlHestonModelHelper(,$B29,"TARGET",$C$38,T29,F29/100,ValuationDate!$E$5,ValuationDate!$E$6,"RelativePriceError")</f>
        <v>obj_00259#0000</v>
      </c>
      <c r="AZ29" s="332" t="str">
        <f ca="1">_xll.qlHestonModelHelper(,$B29,"TARGET",$C$38,U29,G29/100,ValuationDate!$E$5,ValuationDate!$E$6,"RelativePriceError")</f>
        <v>obj_0025a#0000</v>
      </c>
      <c r="BA29" s="332" t="str">
        <f ca="1">_xll.qlHestonModelHelper(,$B29,"TARGET",$C$38,V29,H29/100,ValuationDate!$E$5,ValuationDate!$E$6,"RelativePriceError")</f>
        <v>obj_0025b#0000</v>
      </c>
      <c r="BB29" s="332" t="str">
        <f ca="1">_xll.qlHestonModelHelper(,$B29,"TARGET",$C$38,W29,I29/100,ValuationDate!$E$5,ValuationDate!$E$6,"RelativePriceError")</f>
        <v>obj_0025c#0000</v>
      </c>
      <c r="BC29" s="332" t="str">
        <f ca="1">_xll.qlHestonModelHelper(,$B29,"TARGET",$C$38,X29,J29/100,ValuationDate!$E$5,ValuationDate!$E$6,"RelativePriceError")</f>
        <v>obj_0025d#0000</v>
      </c>
      <c r="BD29" s="332" t="str">
        <f ca="1">_xll.qlHestonModelHelper(,$B29,"TARGET",$C$38,Y29,K29/100,ValuationDate!$E$5,ValuationDate!$E$6,"RelativePriceError")</f>
        <v>obj_0025e#0000</v>
      </c>
      <c r="BE29" s="332" t="str">
        <f ca="1">_xll.qlHestonModelHelper(,$B29,"TARGET",$C$38,Z29,L29/100,ValuationDate!$E$5,ValuationDate!$E$6,"RelativePriceError")</f>
        <v>obj_0025f#0000</v>
      </c>
      <c r="BF29" s="333" t="str">
        <f ca="1">_xll.qlHestonModelHelper(,$B29,"TARGET",$C$38,AA29,M29/100,ValuationDate!$E$5,ValuationDate!$E$6,"RelativePriceError")</f>
        <v>obj_00260#0000</v>
      </c>
    </row>
    <row r="30" spans="2:58">
      <c r="B30" s="111" t="s">
        <v>76</v>
      </c>
      <c r="C30" s="106">
        <v>10.506</v>
      </c>
      <c r="D30" s="107">
        <v>10.254</v>
      </c>
      <c r="E30" s="107">
        <v>10.07</v>
      </c>
      <c r="F30" s="107">
        <v>9.8030000000000008</v>
      </c>
      <c r="G30" s="107">
        <v>9.6579999999999995</v>
      </c>
      <c r="H30" s="107">
        <v>9.6120000000000001</v>
      </c>
      <c r="I30" s="107">
        <v>9.7240000000000002</v>
      </c>
      <c r="J30" s="107">
        <v>9.8719999999999999</v>
      </c>
      <c r="K30" s="107">
        <v>10.06</v>
      </c>
      <c r="L30" s="107">
        <v>10.170999999999999</v>
      </c>
      <c r="M30" s="108">
        <v>10.316000000000001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0.48371235052134631</v>
      </c>
      <c r="R30" s="135">
        <f ca="1">_xll.qlBlackDeltaCalculatorStrikeFromDelta(_xll.qlBlackDeltaCalculator(,R$6,"Spot",1,1,1,D30%*SQRT($P30)),R$7)</f>
        <v>0.59111162583250498</v>
      </c>
      <c r="S30" s="135">
        <f ca="1">_xll.qlBlackDeltaCalculatorStrikeFromDelta(_xll.qlBlackDeltaCalculator(,S$6,"Spot",1,1,1,E30%*SQRT($P30)),S$7)</f>
        <v>0.67356129492759143</v>
      </c>
      <c r="T30" s="135">
        <f ca="1">_xll.qlBlackDeltaCalculatorStrikeFromDelta(_xll.qlBlackDeltaCalculator(,T$6,"Spot",1,1,1,F30%*SQRT($P30)),T$7)</f>
        <v>0.81017311864654062</v>
      </c>
      <c r="U30" s="135">
        <f ca="1">_xll.qlBlackDeltaCalculatorStrikeFromDelta(_xll.qlBlackDeltaCalculator(,U$6,"Spot",1,1,1,G30%*SQRT($P30)),U$7)</f>
        <v>0.93289787186461204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1.3575441972747269</v>
      </c>
      <c r="X30" s="135">
        <f ca="1">_xll.qlBlackDeltaCalculatorStrikeFromDelta(_xll.qlBlackDeltaCalculator(,X$6,"Spot",1,1,1,J30%*SQRT($P30)),X$7)</f>
        <v>1.5760759149940908</v>
      </c>
      <c r="Y30" s="135">
        <f ca="1">_xll.qlBlackDeltaCalculatorStrikeFromDelta(_xll.qlBlackDeltaCalculator(,Y$6,"Spot",1,1,1,K30%*SQRT($P30)),Y$7)</f>
        <v>1.9118761610830781</v>
      </c>
      <c r="Z30" s="135">
        <f ca="1">_xll.qlBlackDeltaCalculatorStrikeFromDelta(_xll.qlBlackDeltaCalculator(,Z$6,"Spot",1,1,1,L30%*SQRT($P30)),Z$7)</f>
        <v>2.1844058276805809</v>
      </c>
      <c r="AA30" s="137">
        <f ca="1">_xll.qlBlackDeltaCalculatorStrikeFromDelta(_xll.qlBlackDeltaCalculator(,AA$6,"Spot",1,1,1,M30%*SQRT($P30)),AA$7)</f>
        <v>2.6692743955325677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obj_0026c#0000</v>
      </c>
      <c r="AI30" s="166">
        <f ca="1">_xll.qlSabrInterpolatedSmileSectionMaxError(AH30)</f>
        <v>1.146821341702256E-3</v>
      </c>
      <c r="AJ30" s="167">
        <f ca="1">_xll.qlSabrInterpolatedSmileSectionAlpha(AH30)</f>
        <v>9.4229303329099998E-2</v>
      </c>
      <c r="AK30" s="166">
        <f ca="1">_xll.qlSabrInterpolatedSmileSectionBeta(AH30)</f>
        <v>0.7</v>
      </c>
      <c r="AL30" s="168">
        <f ca="1">_xll.qlSabrInterpolatedSmileSectionRho(AH30)</f>
        <v>0.26049354479676667</v>
      </c>
      <c r="AM30" s="169">
        <f ca="1">_xll.qlSabrInterpolatedSmileSectionNu(AH30)</f>
        <v>9.1500508236738248E-2</v>
      </c>
      <c r="AN30" s="111" t="s">
        <v>76</v>
      </c>
      <c r="AO30" t="str">
        <f t="array" aca="1" ref="AO30" ca="1">_xll.qlInterpolatedSmileSection(,O30,Q30:AA30,C30:M30*(SQRT(P30)/100),1)</f>
        <v>obj_0026d#0000</v>
      </c>
      <c r="AR30" t="str">
        <f ca="1">AO30</f>
        <v>obj_0026d#0000</v>
      </c>
      <c r="AU30" s="363">
        <f ca="1">T30</f>
        <v>0.81017311864654062</v>
      </c>
      <c r="AV30" s="334" t="str">
        <f ca="1">_xll.qlHestonModelHelper(,$B30,"TARGET",$C$38,Q30,C30/100,ValuationDate!$E$5,ValuationDate!$E$6,"RelativePriceError")</f>
        <v>obj_0026e#0000</v>
      </c>
      <c r="AW30" s="335" t="str">
        <f ca="1">_xll.qlHestonModelHelper(,$B30,"TARGET",$C$38,R30,D30/100,ValuationDate!$E$5,ValuationDate!$E$6,"RelativePriceError")</f>
        <v>obj_0026f#0000</v>
      </c>
      <c r="AX30" s="335" t="str">
        <f ca="1">_xll.qlHestonModelHelper(,$B30,"TARGET",$C$38,S30,E30/100,ValuationDate!$E$5,ValuationDate!$E$6,"RelativePriceError")</f>
        <v>obj_00270#0000</v>
      </c>
      <c r="AY30" s="335" t="str">
        <f ca="1">_xll.qlHestonModelHelper(,$B30,"TARGET",$C$38,T30,F30/100,ValuationDate!$E$5,ValuationDate!$E$6,"RelativePriceError")</f>
        <v>obj_00271#0000</v>
      </c>
      <c r="AZ30" s="335" t="str">
        <f ca="1">_xll.qlHestonModelHelper(,$B30,"TARGET",$C$38,U30,G30/100,ValuationDate!$E$5,ValuationDate!$E$6,"RelativePriceError")</f>
        <v>obj_00272#0000</v>
      </c>
      <c r="BA30" s="335" t="str">
        <f ca="1">_xll.qlHestonModelHelper(,$B30,"TARGET",$C$38,V30,H30/100,ValuationDate!$E$5,ValuationDate!$E$6,"RelativePriceError")</f>
        <v>obj_00273#0000</v>
      </c>
      <c r="BB30" s="335" t="str">
        <f ca="1">_xll.qlHestonModelHelper(,$B30,"TARGET",$C$38,W30,I30/100,ValuationDate!$E$5,ValuationDate!$E$6,"RelativePriceError")</f>
        <v>obj_00274#0000</v>
      </c>
      <c r="BC30" s="335" t="str">
        <f ca="1">_xll.qlHestonModelHelper(,$B30,"TARGET",$C$38,X30,J30/100,ValuationDate!$E$5,ValuationDate!$E$6,"RelativePriceError")</f>
        <v>obj_00275#0000</v>
      </c>
      <c r="BD30" s="335" t="str">
        <f ca="1">_xll.qlHestonModelHelper(,$B30,"TARGET",$C$38,Y30,K30/100,ValuationDate!$E$5,ValuationDate!$E$6,"RelativePriceError")</f>
        <v>obj_00276#0000</v>
      </c>
      <c r="BE30" s="335" t="str">
        <f ca="1">_xll.qlHestonModelHelper(,$B30,"TARGET",$C$38,Z30,L30/100,ValuationDate!$E$5,ValuationDate!$E$6,"RelativePriceError")</f>
        <v>obj_00277#0000</v>
      </c>
      <c r="BF30" s="336" t="str">
        <f ca="1">_xll.qlHestonModelHelper(,$B30,"TARGET",$C$38,AA30,M30/100,ValuationDate!$E$5,ValuationDate!$E$6,"RelativePriceError")</f>
        <v>obj_00278#0000</v>
      </c>
    </row>
    <row r="32" spans="2:58">
      <c r="B32" s="113" t="s">
        <v>92</v>
      </c>
      <c r="C32" s="154" t="str">
        <f ca="1">_xll.qlSmiledSurface(,AH8:AH21,C3,"NullCalendar","Following","Act/365 (Fixed)")</f>
        <v>obj_00279#0000</v>
      </c>
    </row>
    <row r="35" spans="1:16">
      <c r="A35" s="113" t="s">
        <v>257</v>
      </c>
    </row>
    <row r="36" spans="1:16">
      <c r="A36" s="113"/>
    </row>
    <row r="37" spans="1:16" ht="14.4">
      <c r="B37" s="303" t="s">
        <v>258</v>
      </c>
      <c r="C37" s="304" t="str">
        <f ca="1">_xll.qlHestonProcess(,ValuationDate!E5,ValuationDate!E6,C38,C39,C40,C41,C42,C43)</f>
        <v>obj_0027a#0000</v>
      </c>
    </row>
    <row r="38" spans="1:16" ht="14.4">
      <c r="B38" s="305" t="s">
        <v>259</v>
      </c>
      <c r="C38" s="306">
        <v>1</v>
      </c>
    </row>
    <row r="39" spans="1:16" ht="14.4">
      <c r="B39" s="307" t="s">
        <v>260</v>
      </c>
      <c r="C39" s="308">
        <v>0.15</v>
      </c>
    </row>
    <row r="40" spans="1:16" ht="14.4">
      <c r="B40" s="307" t="s">
        <v>117</v>
      </c>
      <c r="C40" s="308">
        <v>1.5</v>
      </c>
    </row>
    <row r="41" spans="1:16" ht="14.4">
      <c r="B41" s="307" t="s">
        <v>261</v>
      </c>
      <c r="C41" s="308">
        <v>0.15</v>
      </c>
    </row>
    <row r="42" spans="1:16" ht="14.4">
      <c r="B42" s="307" t="s">
        <v>262</v>
      </c>
      <c r="C42" s="308">
        <v>0.01</v>
      </c>
    </row>
    <row r="43" spans="1:16" ht="14.4">
      <c r="B43" s="309" t="s">
        <v>263</v>
      </c>
      <c r="C43" s="310">
        <v>0</v>
      </c>
    </row>
    <row r="44" spans="1:16">
      <c r="B44" s="311"/>
      <c r="C44" s="311"/>
    </row>
    <row r="45" spans="1:16" ht="14.4">
      <c r="B45" s="303" t="s">
        <v>264</v>
      </c>
      <c r="C45" s="304" t="str">
        <f ca="1">_xll.qlHestonModel(,C37)</f>
        <v>obj_0027b#0000</v>
      </c>
    </row>
    <row r="48" spans="1:16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</row>
    <row r="49" spans="1:16" ht="14.4">
      <c r="A49" s="337"/>
      <c r="B49" s="338" t="s">
        <v>269</v>
      </c>
      <c r="C49" s="339" t="str">
        <f ca="1">_xll.qlEndCriteria(,C50,C51,C52,C53,C54)</f>
        <v>obj_0027c#0000</v>
      </c>
      <c r="D49" s="337"/>
      <c r="E49" s="338" t="s">
        <v>270</v>
      </c>
      <c r="F49" s="339" t="str">
        <f ca="1">_xll.qlEndCriteria(,F50,F51,F52,F53,F54)</f>
        <v>obj_0027d#0000</v>
      </c>
      <c r="G49" s="337"/>
      <c r="H49" s="338" t="s">
        <v>271</v>
      </c>
      <c r="I49" s="339" t="str">
        <f ca="1">_xll.qlArmijoLineSearch()</f>
        <v>obj_0027e#0000</v>
      </c>
      <c r="J49" s="337"/>
      <c r="K49" s="338" t="s">
        <v>272</v>
      </c>
      <c r="L49" s="339" t="str">
        <f ca="1">_xll.qlConjugateGradient(,L50)</f>
        <v>obj_0027f#0000</v>
      </c>
      <c r="M49" s="337"/>
      <c r="N49" s="337"/>
      <c r="O49" s="337"/>
      <c r="P49" s="337"/>
    </row>
    <row r="50" spans="1:16" ht="14.4">
      <c r="A50" s="337"/>
      <c r="B50" s="340" t="s">
        <v>273</v>
      </c>
      <c r="C50" s="341">
        <v>10000</v>
      </c>
      <c r="D50" s="337"/>
      <c r="E50" s="340" t="s">
        <v>273</v>
      </c>
      <c r="F50" s="341">
        <v>200000</v>
      </c>
      <c r="G50" s="337"/>
      <c r="H50" s="340" t="s">
        <v>274</v>
      </c>
      <c r="I50" s="341"/>
      <c r="J50" s="337"/>
      <c r="K50" s="338" t="s">
        <v>271</v>
      </c>
      <c r="L50" s="342" t="str">
        <f ca="1">I49</f>
        <v>obj_0027e#0000</v>
      </c>
      <c r="M50" s="337"/>
      <c r="N50" s="337"/>
      <c r="O50" s="337"/>
      <c r="P50" s="337"/>
    </row>
    <row r="51" spans="1:16" ht="14.4">
      <c r="A51" s="337"/>
      <c r="B51" s="343" t="s">
        <v>275</v>
      </c>
      <c r="C51" s="344">
        <v>5000</v>
      </c>
      <c r="D51" s="337"/>
      <c r="E51" s="343" t="s">
        <v>275</v>
      </c>
      <c r="F51" s="344">
        <v>10000</v>
      </c>
      <c r="G51" s="337"/>
      <c r="H51" s="343" t="s">
        <v>276</v>
      </c>
      <c r="I51" s="344"/>
      <c r="J51" s="337"/>
      <c r="K51" s="337"/>
      <c r="L51" s="337"/>
      <c r="M51" s="337"/>
      <c r="N51" s="337"/>
      <c r="O51" s="337"/>
      <c r="P51" s="337"/>
    </row>
    <row r="52" spans="1:16" ht="14.4">
      <c r="A52" s="337"/>
      <c r="B52" s="340" t="s">
        <v>277</v>
      </c>
      <c r="C52" s="341">
        <v>1E-8</v>
      </c>
      <c r="D52" s="337"/>
      <c r="E52" s="340" t="s">
        <v>277</v>
      </c>
      <c r="F52" s="341">
        <v>1E-8</v>
      </c>
      <c r="G52" s="337"/>
      <c r="H52" s="345" t="s">
        <v>278</v>
      </c>
      <c r="I52" s="346"/>
      <c r="J52" s="337"/>
      <c r="K52" s="338" t="s">
        <v>279</v>
      </c>
      <c r="L52" s="339" t="str">
        <f ca="1">_xll.qlLevenbergMarquardt()</f>
        <v>obj_00280#0000</v>
      </c>
      <c r="M52" s="337"/>
      <c r="N52" s="337"/>
      <c r="O52" s="340" t="s">
        <v>300</v>
      </c>
    </row>
    <row r="53" spans="1:16" ht="14.4">
      <c r="A53" s="337"/>
      <c r="B53" s="343" t="s">
        <v>280</v>
      </c>
      <c r="C53" s="344">
        <v>1E-8</v>
      </c>
      <c r="D53" s="337"/>
      <c r="E53" s="343" t="s">
        <v>280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obj_000c3#0000</v>
      </c>
    </row>
    <row r="54" spans="1:16" ht="14.4">
      <c r="A54" s="337"/>
      <c r="B54" s="340" t="s">
        <v>281</v>
      </c>
      <c r="C54" s="341">
        <v>1E-8</v>
      </c>
      <c r="D54" s="337"/>
      <c r="E54" s="340" t="s">
        <v>281</v>
      </c>
      <c r="F54" s="341">
        <v>1E-8</v>
      </c>
      <c r="G54" s="337"/>
      <c r="H54" s="340" t="s">
        <v>282</v>
      </c>
      <c r="I54" s="347" t="str">
        <f ca="1">_xll.qlSimulatedAnnealing(,I55,I56,I57,I58)</f>
        <v>obj_00281#0000</v>
      </c>
      <c r="J54" s="337"/>
      <c r="K54" s="337"/>
      <c r="L54" s="337"/>
      <c r="M54" s="337"/>
      <c r="N54" s="337"/>
      <c r="O54" s="344" t="str">
        <f ca="1">BA19</f>
        <v>obj_0016b#0000</v>
      </c>
    </row>
    <row r="55" spans="1:16" ht="14.4">
      <c r="A55" s="337"/>
      <c r="B55" s="337"/>
      <c r="C55" s="337"/>
      <c r="D55" s="337"/>
      <c r="E55" s="337"/>
      <c r="F55" s="337"/>
      <c r="G55" s="337"/>
      <c r="H55" s="348" t="s">
        <v>283</v>
      </c>
      <c r="I55" s="349">
        <v>1</v>
      </c>
      <c r="J55" s="337"/>
      <c r="K55" s="337"/>
      <c r="L55" s="337"/>
      <c r="M55" s="337"/>
      <c r="N55" s="337"/>
      <c r="O55" s="344" t="str">
        <f ca="1">AW19</f>
        <v>obj_00167#0000</v>
      </c>
    </row>
    <row r="56" spans="1:16" ht="14.4">
      <c r="A56" s="337"/>
      <c r="B56" s="337"/>
      <c r="C56" s="337"/>
      <c r="D56" s="337"/>
      <c r="E56" s="337"/>
      <c r="F56" s="337"/>
      <c r="G56" s="337"/>
      <c r="H56" s="350" t="s">
        <v>284</v>
      </c>
      <c r="I56" s="351">
        <v>2</v>
      </c>
      <c r="J56" s="337"/>
      <c r="K56" s="337"/>
      <c r="L56" s="337"/>
      <c r="M56" s="337"/>
      <c r="N56" s="337"/>
      <c r="O56" s="344" t="str">
        <f ca="1">BE19</f>
        <v>obj_0016f#0000</v>
      </c>
    </row>
    <row r="57" spans="1:16" ht="14.4">
      <c r="A57" s="337"/>
      <c r="B57" s="337"/>
      <c r="C57" s="337"/>
      <c r="D57" s="337"/>
      <c r="E57" s="337"/>
      <c r="F57" s="337"/>
      <c r="G57" s="337"/>
      <c r="H57" s="350" t="s">
        <v>274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obj_0022b#0000</v>
      </c>
    </row>
    <row r="58" spans="1:16" ht="14.4">
      <c r="A58" s="337"/>
      <c r="B58" s="337"/>
      <c r="C58" s="337"/>
      <c r="D58" s="337"/>
      <c r="E58" s="337"/>
      <c r="F58" s="337"/>
      <c r="G58" s="337"/>
      <c r="H58" s="352" t="s">
        <v>285</v>
      </c>
      <c r="I58" s="353">
        <v>100</v>
      </c>
      <c r="J58" s="337"/>
      <c r="K58" s="337"/>
      <c r="L58" s="337"/>
      <c r="M58" s="337"/>
      <c r="N58" s="337"/>
      <c r="O58" s="337"/>
      <c r="P58" s="337"/>
    </row>
    <row r="59" spans="1:16" ht="14.4">
      <c r="A59" s="337"/>
      <c r="B59" s="340" t="s">
        <v>286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</row>
    <row r="60" spans="1:16" ht="14.4">
      <c r="A60" s="337"/>
      <c r="B60" s="348" t="s">
        <v>287</v>
      </c>
      <c r="C60" s="341" t="str">
        <f ca="1">C45</f>
        <v>obj_0027b#0000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</row>
    <row r="61" spans="1:16" ht="14.4">
      <c r="A61" s="337"/>
      <c r="B61" s="350" t="s">
        <v>288</v>
      </c>
      <c r="C61" s="344" t="s">
        <v>289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</row>
    <row r="62" spans="1:16" ht="14.4">
      <c r="A62" s="337"/>
      <c r="B62" s="350" t="s">
        <v>290</v>
      </c>
      <c r="C62" s="344" t="str">
        <f ca="1">I54</f>
        <v>obj_00281#0000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</row>
    <row r="63" spans="1:16" ht="14.4">
      <c r="A63" s="337"/>
      <c r="B63" s="350" t="s">
        <v>291</v>
      </c>
      <c r="C63" s="344" t="str">
        <f ca="1">F49</f>
        <v>obj_0027d#0000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</row>
    <row r="64" spans="1:16" ht="14.4">
      <c r="A64" s="337"/>
      <c r="B64" s="350" t="s">
        <v>292</v>
      </c>
      <c r="C64" s="344" t="s">
        <v>289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</row>
    <row r="65" spans="1:16" ht="14.4">
      <c r="A65" s="337"/>
      <c r="B65" s="350" t="s">
        <v>293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</row>
    <row r="66" spans="1:16" ht="14.4">
      <c r="A66" s="337"/>
      <c r="B66" s="352" t="s">
        <v>294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</row>
    <row r="67" spans="1:16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</row>
    <row r="68" spans="1:16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</row>
    <row r="69" spans="1:16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</row>
    <row r="70" spans="1:16" ht="14.4">
      <c r="A70" s="337"/>
      <c r="B70" s="337"/>
      <c r="C70" s="340" t="s">
        <v>295</v>
      </c>
      <c r="D70" s="340" t="s">
        <v>296</v>
      </c>
      <c r="E70" s="340" t="s">
        <v>297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</row>
    <row r="71" spans="1:16" ht="14.4">
      <c r="A71" s="337"/>
      <c r="B71" s="348" t="s">
        <v>261</v>
      </c>
      <c r="C71" s="341" t="b">
        <v>0</v>
      </c>
      <c r="D71" s="355">
        <f ca="1">C41</f>
        <v>0.15</v>
      </c>
      <c r="E71" s="387">
        <f ca="1">_xll.qlHestonModelTheta(C60)</f>
        <v>1.0986384910735343E-2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</row>
    <row r="72" spans="1:16" ht="14.4">
      <c r="A72" s="337"/>
      <c r="B72" s="350" t="s">
        <v>298</v>
      </c>
      <c r="C72" s="344" t="b">
        <v>0</v>
      </c>
      <c r="D72" s="357">
        <f ca="1">C40</f>
        <v>1.5</v>
      </c>
      <c r="E72" s="388">
        <f ca="1">_xll.qlHestonModelKappa(C60)</f>
        <v>0.89308955459254813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</row>
    <row r="73" spans="1:16" ht="14.4">
      <c r="A73" s="337"/>
      <c r="B73" s="350" t="s">
        <v>262</v>
      </c>
      <c r="C73" s="344" t="b">
        <v>0</v>
      </c>
      <c r="D73" s="357">
        <f ca="1">C42</f>
        <v>0.01</v>
      </c>
      <c r="E73" s="388">
        <f ca="1">_xll.qlHestonModelSigma(C60)</f>
        <v>0.24700133537587593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</row>
    <row r="74" spans="1:16" ht="14.4">
      <c r="A74" s="337"/>
      <c r="B74" s="350" t="s">
        <v>299</v>
      </c>
      <c r="C74" s="344" t="b">
        <v>1</v>
      </c>
      <c r="D74" s="357">
        <f ca="1">C43</f>
        <v>0</v>
      </c>
      <c r="E74" s="38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</row>
    <row r="75" spans="1:16" ht="14.4">
      <c r="A75" s="337"/>
      <c r="B75" s="352" t="s">
        <v>260</v>
      </c>
      <c r="C75" s="346" t="b">
        <v>0</v>
      </c>
      <c r="D75" s="359">
        <f ca="1">C39</f>
        <v>0.15</v>
      </c>
      <c r="E75" s="389">
        <f ca="1">_xll.qlHestonModelV0(C60)</f>
        <v>4.4269491211602887E-3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</row>
    <row r="78" spans="1:16">
      <c r="A78" s="113" t="s">
        <v>301</v>
      </c>
    </row>
    <row r="80" spans="1:16" ht="14.4">
      <c r="B80" s="348" t="s">
        <v>302</v>
      </c>
      <c r="C80" s="349" t="str">
        <f ca="1">_xll.qlLocalVolTermStructure(,C32,ValuationDate!E5,ValuationDate!E6,C38,0.001)</f>
        <v>obj_00282#0000</v>
      </c>
    </row>
    <row r="81" spans="2:4" ht="14.4">
      <c r="B81" s="350" t="s">
        <v>303</v>
      </c>
      <c r="C81" s="351" t="str">
        <f ca="1">C60</f>
        <v>obj_0027b#0000</v>
      </c>
    </row>
    <row r="82" spans="2:4" ht="14.4">
      <c r="B82" s="350" t="s">
        <v>304</v>
      </c>
      <c r="C82" s="364">
        <f ca="1">O24</f>
        <v>44844</v>
      </c>
    </row>
    <row r="83" spans="2:4" ht="14.4">
      <c r="B83" s="350" t="s">
        <v>305</v>
      </c>
      <c r="C83" s="365">
        <v>100</v>
      </c>
    </row>
    <row r="84" spans="2:4" ht="14.4">
      <c r="B84" s="350" t="s">
        <v>306</v>
      </c>
      <c r="C84" s="365">
        <v>100</v>
      </c>
    </row>
    <row r="85" spans="2:4" ht="14.4">
      <c r="B85" s="350" t="s">
        <v>307</v>
      </c>
      <c r="C85" s="365">
        <v>20000</v>
      </c>
    </row>
    <row r="86" spans="2:4" ht="14.4">
      <c r="B86" s="350" t="s">
        <v>308</v>
      </c>
      <c r="C86" s="365" t="b">
        <f ca="1">C67</f>
        <v>1</v>
      </c>
    </row>
    <row r="87" spans="2:4" ht="14.4">
      <c r="B87" s="352" t="s">
        <v>308</v>
      </c>
      <c r="C87" s="366"/>
    </row>
    <row r="88" spans="2:4" ht="14.4">
      <c r="B88" s="340" t="s">
        <v>309</v>
      </c>
      <c r="C88" s="354" t="str">
        <f ca="1">_xll.qlHestonSLVMCModel(,C80,C81,C82,C83,C84,C85,,,C86:C86)</f>
        <v>obj_00283#0000</v>
      </c>
    </row>
    <row r="89" spans="2:4">
      <c r="B89" s="337"/>
      <c r="C89" s="337"/>
    </row>
    <row r="90" spans="2:4" ht="14.4">
      <c r="B90" s="338" t="s">
        <v>310</v>
      </c>
      <c r="C90" s="339" t="str">
        <f ca="1">_xll.qlHestonSLVMCModelLeverageFunction(,C88,,C86)</f>
        <v>obj_00284#0000</v>
      </c>
      <c r="D90" t="str">
        <f ca="1">_xll.ohRangeRetrieveError(C90)</f>
        <v/>
      </c>
    </row>
    <row r="93" spans="2:4">
      <c r="B93" s="367" t="s">
        <v>311</v>
      </c>
      <c r="C93" s="368" t="str">
        <f ca="1">_xll.qlHestonProcess(,ValuationDate!E5,ValuationDate!E6,C38,E75,E72,E71,E73,E74)</f>
        <v>obj_00285#0000</v>
      </c>
    </row>
    <row r="94" spans="2:4">
      <c r="B94" s="369" t="s">
        <v>312</v>
      </c>
      <c r="C94" s="370" t="str">
        <f ca="1">C90</f>
        <v>obj_00284#0000</v>
      </c>
    </row>
    <row r="95" spans="2:4" ht="14.4">
      <c r="B95" s="338" t="s">
        <v>313</v>
      </c>
      <c r="C95" s="371" t="str">
        <f ca="1">_xll.qlHestonSLVProcess(,C93,C94)</f>
        <v>obj_00286#0000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02"/>
  <sheetViews>
    <sheetView showGridLines="0" topLeftCell="A65" zoomScale="70" zoomScaleNormal="70" workbookViewId="0">
      <selection activeCell="G81" sqref="G81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4">
        <f ca="1">_xll.qlSettingsEvaluationDate()</f>
        <v>43018</v>
      </c>
      <c r="D3" s="394"/>
      <c r="V3" s="97"/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268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10.956</v>
      </c>
      <c r="D8" s="101">
        <v>10.685</v>
      </c>
      <c r="E8" s="101">
        <v>10.44</v>
      </c>
      <c r="F8" s="101">
        <v>10.26</v>
      </c>
      <c r="G8" s="101">
        <v>10.182</v>
      </c>
      <c r="H8" s="101">
        <v>10.205</v>
      </c>
      <c r="I8" s="101">
        <v>10.327</v>
      </c>
      <c r="J8" s="101">
        <v>10.5</v>
      </c>
      <c r="K8" s="101">
        <v>10.78</v>
      </c>
      <c r="L8" s="101">
        <v>11.105</v>
      </c>
      <c r="M8" s="102">
        <v>11.468999999999999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0.99062800543374674</v>
      </c>
      <c r="R8" s="127">
        <f ca="1">_xll.qlBlackDeltaCalculatorStrikeFromDelta(_xll.qlBlackDeltaCalculator(,R$6,"Spot",1,1,1,D8%*SQRT($P8)),R$7)</f>
        <v>0.99287371103082611</v>
      </c>
      <c r="S8" s="127">
        <f ca="1">_xll.qlBlackDeltaCalculatorStrikeFromDelta(_xll.qlBlackDeltaCalculator(,S$6,"Spot",1,1,1,E8%*SQRT($P8)),S$7)</f>
        <v>0.9943672168964921</v>
      </c>
      <c r="T8" s="127">
        <f ca="1">_xll.qlBlackDeltaCalculatorStrikeFromDelta(_xll.qlBlackDeltaCalculator(,T$6,"Spot",1,1,1,F8%*SQRT($P8)),T$7)</f>
        <v>0.9963986883865259</v>
      </c>
      <c r="U8" s="127">
        <f ca="1">_xll.qlBlackDeltaCalculatorStrikeFromDelta(_xll.qlBlackDeltaCalculator(,U$6,"Spot",1,1,1,G8%*SQRT($P8)),U$7)</f>
        <v>0.99796271354680033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1.0020996210969677</v>
      </c>
      <c r="X8" s="127">
        <f ca="1">_xll.qlBlackDeltaCalculatorStrikeFromDelta(_xll.qlBlackDeltaCalculator(,X$6,"Spot",1,1,1,J8%*SQRT($P8)),X$7)</f>
        <v>1.0037290009710598</v>
      </c>
      <c r="Y8" s="127">
        <f ca="1">_xll.qlBlackDeltaCalculatorStrikeFromDelta(_xll.qlBlackDeltaCalculator(,Y$6,"Spot",1,1,1,K8%*SQRT($P8)),Y$7)</f>
        <v>1.0058812315428802</v>
      </c>
      <c r="Z8" s="127">
        <f ca="1">_xll.qlBlackDeltaCalculatorStrikeFromDelta(_xll.qlBlackDeltaCalculator(,Z$6,"Spot",1,1,1,L8%*SQRT($P8)),Z$7)</f>
        <v>1.0074940095382097</v>
      </c>
      <c r="AA8" s="129">
        <f ca="1">_xll.qlBlackDeltaCalculatorStrikeFromDelta(_xll.qlBlackDeltaCalculator(,AA$6,"Spot",1,1,1,M8%*SQRT($P8)),AA$7)</f>
        <v>1.0099414109814295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obj_00292#0000</v>
      </c>
      <c r="AI8" s="156">
        <f ca="1">_xll.qlSabrInterpolatedSmileSectionMaxError(AH8)</f>
        <v>6.1586313922556979E-4</v>
      </c>
      <c r="AJ8" s="157">
        <f ca="1">_xll.qlSabrInterpolatedSmileSectionAlpha(AH8)</f>
        <v>0.10024812376727306</v>
      </c>
      <c r="AK8" s="156">
        <f ca="1">_xll.qlSabrInterpolatedSmileSectionBeta(AH8)</f>
        <v>0.7</v>
      </c>
      <c r="AL8" s="158">
        <f ca="1">_xll.qlSabrInterpolatedSmileSectionRho(AH8)</f>
        <v>6.9587705209213188E-2</v>
      </c>
      <c r="AM8" s="159">
        <f ca="1">_xll.qlSabrInterpolatedSmileSectionNu(AH8)</f>
        <v>8.8802968130702684</v>
      </c>
      <c r="AN8" s="109" t="s">
        <v>55</v>
      </c>
      <c r="AO8" t="str">
        <f t="array" aca="1" ref="AO8" ca="1">_xll.qlInterpolatedSmileSection(,O8,Q8:AA8,C8:M8*(SQRT(P8)/100),1)</f>
        <v>obj_00293#0000</v>
      </c>
      <c r="AU8" s="361">
        <f ca="1">T8</f>
        <v>0.9963986883865259</v>
      </c>
      <c r="AV8" s="328" t="str">
        <f ca="1">_xll.qlHestonModelHelper(,$B8,"TARGET",$C$38,Q8,C8/100,ValuationDate!$E$5,ValuationDate!$E$6,"RelativePriceError")</f>
        <v>obj_00294#0000</v>
      </c>
      <c r="AW8" s="329" t="str">
        <f ca="1">_xll.qlHestonModelHelper(,$B8,"TARGET",$C$38,R8,D8/100,ValuationDate!$E$5,ValuationDate!$E$6,"RelativePriceError")</f>
        <v>obj_00295#0000</v>
      </c>
      <c r="AX8" s="329" t="str">
        <f ca="1">_xll.qlHestonModelHelper(,$B8,"TARGET",$C$38,S8,E8/100,ValuationDate!$E$5,ValuationDate!$E$6,"RelativePriceError")</f>
        <v>obj_00296#0000</v>
      </c>
      <c r="AY8" s="329" t="str">
        <f ca="1">_xll.qlHestonModelHelper(,$B8,"TARGET",$C$38,T8,F8/100,ValuationDate!$E$5,ValuationDate!$E$6,"RelativePriceError")</f>
        <v>obj_00297#0000</v>
      </c>
      <c r="AZ8" s="329" t="str">
        <f ca="1">_xll.qlHestonModelHelper(,$B8,"TARGET",$C$38,U8,G8/100,ValuationDate!$E$5,ValuationDate!$E$6,"RelativePriceError")</f>
        <v>obj_00298#0000</v>
      </c>
      <c r="BA8" s="329" t="str">
        <f ca="1">_xll.qlHestonModelHelper(,$B8,"TARGET",$C$38,V8,H8/100,ValuationDate!$E$5,ValuationDate!$E$6,"RelativePriceError")</f>
        <v>obj_00299#0000</v>
      </c>
      <c r="BB8" s="329" t="str">
        <f ca="1">_xll.qlHestonModelHelper(,$B8,"TARGET",$C$38,W8,I8/100,ValuationDate!$E$5,ValuationDate!$E$6,"RelativePriceError")</f>
        <v>obj_0029a#0000</v>
      </c>
      <c r="BC8" s="329" t="str">
        <f ca="1">_xll.qlHestonModelHelper(,$B8,"TARGET",$C$38,X8,J8/100,ValuationDate!$E$5,ValuationDate!$E$6,"RelativePriceError")</f>
        <v>obj_0029b#0000</v>
      </c>
      <c r="BD8" s="329" t="str">
        <f ca="1">_xll.qlHestonModelHelper(,$B8,"TARGET",$C$38,Y8,K8/100,ValuationDate!$E$5,ValuationDate!$E$6,"RelativePriceError")</f>
        <v>obj_0029c#0000</v>
      </c>
      <c r="BE8" s="329" t="str">
        <f ca="1">_xll.qlHestonModelHelper(,$B8,"TARGET",$C$38,Z8,L8/100,ValuationDate!$E$5,ValuationDate!$E$6,"RelativePriceError")</f>
        <v>obj_0029d#0000</v>
      </c>
      <c r="BF8" s="330" t="str">
        <f ca="1">_xll.qlHestonModelHelper(,$B8,"TARGET",$C$38,AA8,M8/100,ValuationDate!$E$5,ValuationDate!$E$6,"RelativePriceError")</f>
        <v>obj_0029e#0000</v>
      </c>
    </row>
    <row r="9" spans="2:58">
      <c r="B9" s="110" t="s">
        <v>56</v>
      </c>
      <c r="C9" s="103">
        <v>9.0909999999999993</v>
      </c>
      <c r="D9" s="104">
        <v>8.8699999999999992</v>
      </c>
      <c r="E9" s="104">
        <v>8.7100000000000009</v>
      </c>
      <c r="F9" s="104">
        <v>8.5749999999999993</v>
      </c>
      <c r="G9" s="104">
        <v>8.4849999999999994</v>
      </c>
      <c r="H9" s="104">
        <v>8.4629999999999992</v>
      </c>
      <c r="I9" s="104">
        <v>8.5649999999999995</v>
      </c>
      <c r="J9" s="104">
        <v>8.7149999999999999</v>
      </c>
      <c r="K9" s="104">
        <v>8.9</v>
      </c>
      <c r="L9" s="104">
        <v>9.1449999999999996</v>
      </c>
      <c r="M9" s="105">
        <v>9.4250000000000007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0.97958241069527108</v>
      </c>
      <c r="R9" s="131">
        <f ca="1">_xll.qlBlackDeltaCalculatorStrikeFromDelta(_xll.qlBlackDeltaCalculator(,R$6,"Spot",1,1,1,D9%*SQRT($P9)),R$7)</f>
        <v>0.98445544063956936</v>
      </c>
      <c r="S9" s="131">
        <f ca="1">_xll.qlBlackDeltaCalculatorStrikeFromDelta(_xll.qlBlackDeltaCalculator(,S$6,"Spot",1,1,1,E9%*SQRT($P9)),S$7)</f>
        <v>0.98764816397061517</v>
      </c>
      <c r="T9" s="131">
        <f ca="1">_xll.qlBlackDeltaCalculatorStrikeFromDelta(_xll.qlBlackDeltaCalculator(,T$6,"Spot",1,1,1,F9%*SQRT($P9)),T$7)</f>
        <v>0.99209231742712745</v>
      </c>
      <c r="U9" s="131">
        <f ca="1">_xll.qlBlackDeltaCalculatorStrikeFromDelta(_xll.qlBlackDeltaCalculator(,U$6,"Spot",1,1,1,G9%*SQRT($P9)),U$7)</f>
        <v>0.99555127334694016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1.0046515063578556</v>
      </c>
      <c r="X9" s="131">
        <f ca="1">_xll.qlBlackDeltaCalculatorStrikeFromDelta(_xll.qlBlackDeltaCalculator(,X$6,"Spot",1,1,1,J9%*SQRT($P9)),X$7)</f>
        <v>1.0082470432583086</v>
      </c>
      <c r="Y9" s="131">
        <f ca="1">_xll.qlBlackDeltaCalculatorStrikeFromDelta(_xll.qlBlackDeltaCalculator(,Y$6,"Spot",1,1,1,K9%*SQRT($P9)),Y$7)</f>
        <v>1.012933081139743</v>
      </c>
      <c r="Z9" s="131">
        <f ca="1">_xll.qlBlackDeltaCalculatorStrikeFromDelta(_xll.qlBlackDeltaCalculator(,Z$6,"Spot",1,1,1,L9%*SQRT($P9)),Z$7)</f>
        <v>1.016444078184864</v>
      </c>
      <c r="AA9" s="133">
        <f ca="1">_xll.qlBlackDeltaCalculatorStrikeFromDelta(_xll.qlBlackDeltaCalculator(,AA$6,"Spot",1,1,1,M9%*SQRT($P9)),AA$7)</f>
        <v>1.0217881184073685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obj_002aa#0000</v>
      </c>
      <c r="AI9" s="161">
        <f ca="1">_xll.qlSabrInterpolatedSmileSectionMaxError(AH9)</f>
        <v>3.946826581932017E-4</v>
      </c>
      <c r="AJ9" s="162">
        <f ca="1">_xll.qlSabrInterpolatedSmileSectionAlpha(AH9)</f>
        <v>8.3481544337430671E-2</v>
      </c>
      <c r="AK9" s="161">
        <f ca="1">_xll.qlSabrInterpolatedSmileSectionBeta(AH9)</f>
        <v>0.7</v>
      </c>
      <c r="AL9" s="163">
        <f ca="1">_xll.qlSabrInterpolatedSmileSectionRho(AH9)</f>
        <v>5.7462135706581555E-2</v>
      </c>
      <c r="AM9" s="164">
        <f ca="1">_xll.qlSabrInterpolatedSmileSectionNu(AH9)</f>
        <v>3.2350602496495209</v>
      </c>
      <c r="AN9" s="110" t="s">
        <v>56</v>
      </c>
      <c r="AO9" t="str">
        <f t="array" aca="1" ref="AO9" ca="1">_xll.qlInterpolatedSmileSection(,O9,Q9:AA9,C9:M9*(SQRT(P9)/100),1)</f>
        <v>obj_002ab#0000</v>
      </c>
      <c r="AU9" s="362">
        <f ca="1">T9</f>
        <v>0.99209231742712745</v>
      </c>
      <c r="AV9" s="331" t="str">
        <f ca="1">_xll.qlHestonModelHelper(,$B9,"TARGET",$C$38,Q9,C9/100,ValuationDate!$E$5,ValuationDate!$E$6,"RelativePriceError")</f>
        <v>obj_002ac#0000</v>
      </c>
      <c r="AW9" s="332" t="str">
        <f ca="1">_xll.qlHestonModelHelper(,$B9,"TARGET",$C$38,R9,D9/100,ValuationDate!$E$5,ValuationDate!$E$6,"RelativePriceError")</f>
        <v>obj_002ad#0000</v>
      </c>
      <c r="AX9" s="332" t="str">
        <f ca="1">_xll.qlHestonModelHelper(,$B9,"TARGET",$C$38,S9,E9/100,ValuationDate!$E$5,ValuationDate!$E$6,"RelativePriceError")</f>
        <v>obj_002ae#0000</v>
      </c>
      <c r="AY9" s="332" t="str">
        <f ca="1">_xll.qlHestonModelHelper(,$B9,"TARGET",$C$38,T9,F9/100,ValuationDate!$E$5,ValuationDate!$E$6,"RelativePriceError")</f>
        <v>obj_002af#0000</v>
      </c>
      <c r="AZ9" s="332" t="str">
        <f ca="1">_xll.qlHestonModelHelper(,$B9,"TARGET",$C$38,U9,G9/100,ValuationDate!$E$5,ValuationDate!$E$6,"RelativePriceError")</f>
        <v>obj_002b0#0000</v>
      </c>
      <c r="BA9" s="332" t="str">
        <f ca="1">_xll.qlHestonModelHelper(,$B9,"TARGET",$C$38,V9,H9/100,ValuationDate!$E$5,ValuationDate!$E$6,"RelativePriceError")</f>
        <v>obj_002b1#0000</v>
      </c>
      <c r="BB9" s="332" t="str">
        <f ca="1">_xll.qlHestonModelHelper(,$B9,"TARGET",$C$38,W9,I9/100,ValuationDate!$E$5,ValuationDate!$E$6,"RelativePriceError")</f>
        <v>obj_002b2#0000</v>
      </c>
      <c r="BC9" s="332" t="str">
        <f ca="1">_xll.qlHestonModelHelper(,$B9,"TARGET",$C$38,X9,J9/100,ValuationDate!$E$5,ValuationDate!$E$6,"RelativePriceError")</f>
        <v>obj_002b3#0000</v>
      </c>
      <c r="BD9" s="332" t="str">
        <f ca="1">_xll.qlHestonModelHelper(,$B9,"TARGET",$C$38,Y9,K9/100,ValuationDate!$E$5,ValuationDate!$E$6,"RelativePriceError")</f>
        <v>obj_002b4#0000</v>
      </c>
      <c r="BE9" s="332" t="str">
        <f ca="1">_xll.qlHestonModelHelper(,$B9,"TARGET",$C$38,Z9,L9/100,ValuationDate!$E$5,ValuationDate!$E$6,"RelativePriceError")</f>
        <v>obj_002b5#0000</v>
      </c>
      <c r="BF9" s="333" t="str">
        <f ca="1">_xll.qlHestonModelHelper(,$B9,"TARGET",$C$38,AA9,M9/100,ValuationDate!$E$5,ValuationDate!$E$6,"RelativePriceError")</f>
        <v>obj_002b6#0000</v>
      </c>
    </row>
    <row r="10" spans="2:58">
      <c r="B10" s="110" t="s">
        <v>57</v>
      </c>
      <c r="C10" s="103">
        <v>10.086</v>
      </c>
      <c r="D10" s="104">
        <v>9.8360000000000003</v>
      </c>
      <c r="E10" s="104">
        <v>9.65</v>
      </c>
      <c r="F10" s="104">
        <v>9.4789999999999992</v>
      </c>
      <c r="G10" s="104">
        <v>9.3640000000000008</v>
      </c>
      <c r="H10" s="104">
        <v>9.3149999999999995</v>
      </c>
      <c r="I10" s="104">
        <v>9.391</v>
      </c>
      <c r="J10" s="104">
        <v>9.5210000000000008</v>
      </c>
      <c r="K10" s="104">
        <v>9.69</v>
      </c>
      <c r="L10" s="104">
        <v>9.9090000000000007</v>
      </c>
      <c r="M10" s="105">
        <v>10.170999999999999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0.9682199845120566</v>
      </c>
      <c r="R10" s="131">
        <f ca="1">_xll.qlBlackDeltaCalculatorStrikeFromDelta(_xll.qlBlackDeltaCalculator(,R$6,"Spot",1,1,1,D10%*SQRT($P10)),R$7)</f>
        <v>0.9757960513338656</v>
      </c>
      <c r="S10" s="131">
        <f ca="1">_xll.qlBlackDeltaCalculatorStrikeFromDelta(_xll.qlBlackDeltaCalculator(,S$6,"Spot",1,1,1,E10%*SQRT($P10)),S$7)</f>
        <v>0.98077790900142237</v>
      </c>
      <c r="T10" s="131">
        <f ca="1">_xll.qlBlackDeltaCalculatorStrikeFromDelta(_xll.qlBlackDeltaCalculator(,T$6,"Spot",1,1,1,F10%*SQRT($P10)),T$7)</f>
        <v>0.98772678154524918</v>
      </c>
      <c r="U10" s="131">
        <f ca="1">_xll.qlBlackDeltaCalculatorStrikeFromDelta(_xll.qlBlackDeltaCalculator(,U$6,"Spot",1,1,1,G10%*SQRT($P10)),U$7)</f>
        <v>0.99312545421580734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1.0072823430729068</v>
      </c>
      <c r="X10" s="131">
        <f ca="1">_xll.qlBlackDeltaCalculatorStrikeFromDelta(_xll.qlBlackDeltaCalculator(,X$6,"Spot",1,1,1,J10%*SQRT($P10)),X$7)</f>
        <v>1.0128324412941381</v>
      </c>
      <c r="Y10" s="131">
        <f ca="1">_xll.qlBlackDeltaCalculatorStrikeFromDelta(_xll.qlBlackDeltaCalculator(,Y$6,"Spot",1,1,1,K10%*SQRT($P10)),Y$7)</f>
        <v>1.0200473995696224</v>
      </c>
      <c r="Z10" s="131">
        <f ca="1">_xll.qlBlackDeltaCalculatorStrikeFromDelta(_xll.qlBlackDeltaCalculator(,Z$6,"Spot",1,1,1,L10%*SQRT($P10)),Z$7)</f>
        <v>1.0253753575348497</v>
      </c>
      <c r="AA10" s="133">
        <f ca="1">_xll.qlBlackDeltaCalculatorStrikeFromDelta(_xll.qlBlackDeltaCalculator(,AA$6,"Spot",1,1,1,M10%*SQRT($P10)),AA$7)</f>
        <v>1.0335125769618085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obj_002c2#0000</v>
      </c>
      <c r="AI10" s="161">
        <f ca="1">_xll.qlSabrInterpolatedSmileSectionMaxError(AH10)</f>
        <v>4.2538619766420427E-4</v>
      </c>
      <c r="AJ10" s="162">
        <f ca="1">_xll.qlSabrInterpolatedSmileSectionAlpha(AH10)</f>
        <v>9.1958112269037745E-2</v>
      </c>
      <c r="AK10" s="161">
        <f ca="1">_xll.qlSabrInterpolatedSmileSectionBeta(AH10)</f>
        <v>0.7</v>
      </c>
      <c r="AL10" s="163">
        <f ca="1">_xll.qlSabrInterpolatedSmileSectionRho(AH10)</f>
        <v>2.3080897202000968E-2</v>
      </c>
      <c r="AM10" s="164">
        <f ca="1">_xll.qlSabrInterpolatedSmileSectionNu(AH10)</f>
        <v>2.2129148765790334</v>
      </c>
      <c r="AN10" s="110" t="s">
        <v>57</v>
      </c>
      <c r="AO10" t="str">
        <f t="array" aca="1" ref="AO10" ca="1">_xll.qlInterpolatedSmileSection(,O10,Q10:AA10,C10:M10*(SQRT(P10)/100),1)</f>
        <v>obj_002c3#0000</v>
      </c>
      <c r="AU10" s="362">
        <f ca="1">T10</f>
        <v>0.98772678154524918</v>
      </c>
      <c r="AV10" s="331" t="str">
        <f ca="1">_xll.qlHestonModelHelper(,$B10,"TARGET",$C$38,Q10,C10/100,ValuationDate!$E$5,ValuationDate!$E$6,"RelativePriceError")</f>
        <v>obj_002c4#0000</v>
      </c>
      <c r="AW10" s="332" t="str">
        <f ca="1">_xll.qlHestonModelHelper(,$B10,"TARGET",$C$38,R10,D10/100,ValuationDate!$E$5,ValuationDate!$E$6,"RelativePriceError")</f>
        <v>obj_002c5#0000</v>
      </c>
      <c r="AX10" s="332" t="str">
        <f ca="1">_xll.qlHestonModelHelper(,$B10,"TARGET",$C$38,S10,E10/100,ValuationDate!$E$5,ValuationDate!$E$6,"RelativePriceError")</f>
        <v>obj_002c6#0000</v>
      </c>
      <c r="AY10" s="332" t="str">
        <f ca="1">_xll.qlHestonModelHelper(,$B10,"TARGET",$C$38,T10,F10/100,ValuationDate!$E$5,ValuationDate!$E$6,"RelativePriceError")</f>
        <v>obj_002c7#0000</v>
      </c>
      <c r="AZ10" s="332" t="str">
        <f ca="1">_xll.qlHestonModelHelper(,$B10,"TARGET",$C$38,U10,G10/100,ValuationDate!$E$5,ValuationDate!$E$6,"RelativePriceError")</f>
        <v>obj_002c8#0000</v>
      </c>
      <c r="BA10" s="332" t="str">
        <f ca="1">_xll.qlHestonModelHelper(,$B10,"TARGET",$C$38,V10,H10/100,ValuationDate!$E$5,ValuationDate!$E$6,"RelativePriceError")</f>
        <v>obj_002c9#0000</v>
      </c>
      <c r="BB10" s="332" t="str">
        <f ca="1">_xll.qlHestonModelHelper(,$B10,"TARGET",$C$38,W10,I10/100,ValuationDate!$E$5,ValuationDate!$E$6,"RelativePriceError")</f>
        <v>obj_002ca#0000</v>
      </c>
      <c r="BC10" s="332" t="str">
        <f ca="1">_xll.qlHestonModelHelper(,$B10,"TARGET",$C$38,X10,J10/100,ValuationDate!$E$5,ValuationDate!$E$6,"RelativePriceError")</f>
        <v>obj_002cb#0000</v>
      </c>
      <c r="BD10" s="332" t="str">
        <f ca="1">_xll.qlHestonModelHelper(,$B10,"TARGET",$C$38,Y10,K10/100,ValuationDate!$E$5,ValuationDate!$E$6,"RelativePriceError")</f>
        <v>obj_002cc#0000</v>
      </c>
      <c r="BE10" s="332" t="str">
        <f ca="1">_xll.qlHestonModelHelper(,$B10,"TARGET",$C$38,Z10,L10/100,ValuationDate!$E$5,ValuationDate!$E$6,"RelativePriceError")</f>
        <v>obj_002cd#0000</v>
      </c>
      <c r="BF10" s="333" t="str">
        <f ca="1">_xll.qlHestonModelHelper(,$B10,"TARGET",$C$38,AA10,M10/100,ValuationDate!$E$5,ValuationDate!$E$6,"RelativePriceError")</f>
        <v>obj_002ce#0000</v>
      </c>
    </row>
    <row r="11" spans="2:58">
      <c r="B11" s="110" t="s">
        <v>58</v>
      </c>
      <c r="C11" s="103">
        <v>9.6460000000000008</v>
      </c>
      <c r="D11" s="104">
        <v>9.3670000000000009</v>
      </c>
      <c r="E11" s="104">
        <v>9.15</v>
      </c>
      <c r="F11" s="104">
        <v>8.9830000000000005</v>
      </c>
      <c r="G11" s="104">
        <v>8.8699999999999992</v>
      </c>
      <c r="H11" s="104">
        <v>8.82</v>
      </c>
      <c r="I11" s="104">
        <v>8.83</v>
      </c>
      <c r="J11" s="104">
        <v>8.93</v>
      </c>
      <c r="K11" s="104">
        <v>9.09</v>
      </c>
      <c r="L11" s="104">
        <v>9.2919999999999998</v>
      </c>
      <c r="M11" s="105">
        <v>9.5489999999999995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0.96291550357233091</v>
      </c>
      <c r="R11" s="131">
        <f ca="1">_xll.qlBlackDeltaCalculatorStrikeFromDelta(_xll.qlBlackDeltaCalculator(,R$6,"Spot",1,1,1,D11%*SQRT($P11)),R$7)</f>
        <v>0.97186200890399621</v>
      </c>
      <c r="S11" s="131">
        <f ca="1">_xll.qlBlackDeltaCalculatorStrikeFromDelta(_xll.qlBlackDeltaCalculator(,S$6,"Spot",1,1,1,E11%*SQRT($P11)),S$7)</f>
        <v>0.97774513889027193</v>
      </c>
      <c r="T11" s="131">
        <f ca="1">_xll.qlBlackDeltaCalculatorStrikeFromDelta(_xll.qlBlackDeltaCalculator(,T$6,"Spot",1,1,1,F11%*SQRT($P11)),T$7)</f>
        <v>0.98580075101593156</v>
      </c>
      <c r="U11" s="131">
        <f ca="1">_xll.qlBlackDeltaCalculatorStrikeFromDelta(_xll.qlBlackDeltaCalculator(,U$6,"Spot",1,1,1,G11%*SQRT($P11)),U$7)</f>
        <v>0.99206000160925767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1.0084205987572856</v>
      </c>
      <c r="X11" s="131">
        <f ca="1">_xll.qlBlackDeltaCalculatorStrikeFromDelta(_xll.qlBlackDeltaCalculator(,X$6,"Spot",1,1,1,J11%*SQRT($P11)),X$7)</f>
        <v>1.0147850474530571</v>
      </c>
      <c r="Y11" s="131">
        <f ca="1">_xll.qlBlackDeltaCalculatorStrikeFromDelta(_xll.qlBlackDeltaCalculator(,Y$6,"Spot",1,1,1,K11%*SQRT($P11)),Y$7)</f>
        <v>1.0230983475016189</v>
      </c>
      <c r="Z11" s="131">
        <f ca="1">_xll.qlBlackDeltaCalculatorStrikeFromDelta(_xll.qlBlackDeltaCalculator(,Z$6,"Spot",1,1,1,L11%*SQRT($P11)),Z$7)</f>
        <v>1.0292307585598812</v>
      </c>
      <c r="AA11" s="133">
        <f ca="1">_xll.qlBlackDeltaCalculatorStrikeFromDelta(_xll.qlBlackDeltaCalculator(,AA$6,"Spot",1,1,1,M11%*SQRT($P11)),AA$7)</f>
        <v>1.0386656740461537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obj_002da#0000</v>
      </c>
      <c r="AI11" s="161">
        <f ca="1">_xll.qlSabrInterpolatedSmileSectionMaxError(AH11)</f>
        <v>3.0205438407343577E-4</v>
      </c>
      <c r="AJ11" s="162">
        <f ca="1">_xll.qlSabrInterpolatedSmileSectionAlpha(AH11)</f>
        <v>8.6778266475354263E-2</v>
      </c>
      <c r="AK11" s="161">
        <f ca="1">_xll.qlSabrInterpolatedSmileSectionBeta(AH11)</f>
        <v>0.7</v>
      </c>
      <c r="AL11" s="163">
        <f ca="1">_xll.qlSabrInterpolatedSmileSectionRho(AH11)</f>
        <v>-4.0113920199767537E-3</v>
      </c>
      <c r="AM11" s="164">
        <f ca="1">_xll.qlSabrInterpolatedSmileSectionNu(AH11)</f>
        <v>1.8236660052599665</v>
      </c>
      <c r="AN11" s="110" t="s">
        <v>58</v>
      </c>
      <c r="AO11" t="str">
        <f t="array" aca="1" ref="AO11" ca="1">_xll.qlInterpolatedSmileSection(,O11,Q11:AA11,C11:M11*(SQRT(P11)/100),1)</f>
        <v>obj_002db#0000</v>
      </c>
      <c r="AR11" t="str">
        <f ca="1">AO8</f>
        <v>obj_00293#0000</v>
      </c>
      <c r="AU11" s="362">
        <f ca="1">T11</f>
        <v>0.98580075101593156</v>
      </c>
      <c r="AV11" s="331" t="str">
        <f ca="1">_xll.qlHestonModelHelper(,$B11,"TARGET",$C$38,Q11,C11/100,ValuationDate!$E$5,ValuationDate!$E$6,"RelativePriceError")</f>
        <v>obj_002dc#0000</v>
      </c>
      <c r="AW11" s="332" t="str">
        <f ca="1">_xll.qlHestonModelHelper(,$B11,"TARGET",$C$38,R11,D11/100,ValuationDate!$E$5,ValuationDate!$E$6,"RelativePriceError")</f>
        <v>obj_002dd#0000</v>
      </c>
      <c r="AX11" s="332" t="str">
        <f ca="1">_xll.qlHestonModelHelper(,$B11,"TARGET",$C$38,S11,E11/100,ValuationDate!$E$5,ValuationDate!$E$6,"RelativePriceError")</f>
        <v>obj_002de#0000</v>
      </c>
      <c r="AY11" s="332" t="str">
        <f ca="1">_xll.qlHestonModelHelper(,$B11,"TARGET",$C$38,T11,F11/100,ValuationDate!$E$5,ValuationDate!$E$6,"RelativePriceError")</f>
        <v>obj_002df#0000</v>
      </c>
      <c r="AZ11" s="332" t="str">
        <f ca="1">_xll.qlHestonModelHelper(,$B11,"TARGET",$C$38,U11,G11/100,ValuationDate!$E$5,ValuationDate!$E$6,"RelativePriceError")</f>
        <v>obj_002e0#0000</v>
      </c>
      <c r="BA11" s="332" t="str">
        <f ca="1">_xll.qlHestonModelHelper(,$B11,"TARGET",$C$38,V11,H11/100,ValuationDate!$E$5,ValuationDate!$E$6,"RelativePriceError")</f>
        <v>obj_002e1#0000</v>
      </c>
      <c r="BB11" s="332" t="str">
        <f ca="1">_xll.qlHestonModelHelper(,$B11,"TARGET",$C$38,W11,I11/100,ValuationDate!$E$5,ValuationDate!$E$6,"RelativePriceError")</f>
        <v>obj_002e2#0000</v>
      </c>
      <c r="BC11" s="332" t="str">
        <f ca="1">_xll.qlHestonModelHelper(,$B11,"TARGET",$C$38,X11,J11/100,ValuationDate!$E$5,ValuationDate!$E$6,"RelativePriceError")</f>
        <v>obj_002e3#0000</v>
      </c>
      <c r="BD11" s="332" t="str">
        <f ca="1">_xll.qlHestonModelHelper(,$B11,"TARGET",$C$38,Y11,K11/100,ValuationDate!$E$5,ValuationDate!$E$6,"RelativePriceError")</f>
        <v>obj_002e4#0000</v>
      </c>
      <c r="BE11" s="332" t="str">
        <f ca="1">_xll.qlHestonModelHelper(,$B11,"TARGET",$C$38,Z11,L11/100,ValuationDate!$E$5,ValuationDate!$E$6,"RelativePriceError")</f>
        <v>obj_002e5#0000</v>
      </c>
      <c r="BF11" s="333" t="str">
        <f ca="1">_xll.qlHestonModelHelper(,$B11,"TARGET",$C$38,AA11,M11/100,ValuationDate!$E$5,ValuationDate!$E$6,"RelativePriceError")</f>
        <v>obj_002e6#0000</v>
      </c>
    </row>
    <row r="12" spans="2:58">
      <c r="B12" s="110" t="s">
        <v>59</v>
      </c>
      <c r="C12" s="103">
        <v>8.6389999999999993</v>
      </c>
      <c r="D12" s="104">
        <v>8.3279999999999994</v>
      </c>
      <c r="E12" s="104">
        <v>8.08</v>
      </c>
      <c r="F12" s="104">
        <v>7.883</v>
      </c>
      <c r="G12" s="104">
        <v>7.72</v>
      </c>
      <c r="H12" s="104">
        <v>7.63</v>
      </c>
      <c r="I12" s="104">
        <v>7.6449999999999996</v>
      </c>
      <c r="J12" s="104">
        <v>7.7</v>
      </c>
      <c r="K12" s="104">
        <v>7.83</v>
      </c>
      <c r="L12" s="104">
        <v>8.0500000000000007</v>
      </c>
      <c r="M12" s="105">
        <v>8.3689999999999998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0.95973798206926386</v>
      </c>
      <c r="R12" s="131">
        <f ca="1">_xll.qlBlackDeltaCalculatorStrikeFromDelta(_xll.qlBlackDeltaCalculator(,R$6,"Spot",1,1,1,D12%*SQRT($P12)),R$7)</f>
        <v>0.9696606478674924</v>
      </c>
      <c r="S12" s="131">
        <f ca="1">_xll.qlBlackDeltaCalculatorStrikeFromDelta(_xll.qlBlackDeltaCalculator(,S$6,"Spot",1,1,1,E12%*SQRT($P12)),S$7)</f>
        <v>0.97616053242199852</v>
      </c>
      <c r="T12" s="131">
        <f ca="1">_xll.qlBlackDeltaCalculatorStrikeFromDelta(_xll.qlBlackDeltaCalculator(,T$6,"Spot",1,1,1,F12%*SQRT($P12)),T$7)</f>
        <v>0.98488395467961742</v>
      </c>
      <c r="U12" s="131">
        <f ca="1">_xll.qlBlackDeltaCalculatorStrikeFromDelta(_xll.qlBlackDeltaCalculator(,U$6,"Spot",1,1,1,G12%*SQRT($P12)),U$7)</f>
        <v>0.99161930893882599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1.0088721972448136</v>
      </c>
      <c r="X12" s="131">
        <f ca="1">_xll.qlBlackDeltaCalculatorStrikeFromDelta(_xll.qlBlackDeltaCalculator(,X$6,"Spot",1,1,1,J12%*SQRT($P12)),X$7)</f>
        <v>1.0155064049032272</v>
      </c>
      <c r="Y12" s="131">
        <f ca="1">_xll.qlBlackDeltaCalculatorStrikeFromDelta(_xll.qlBlackDeltaCalculator(,Y$6,"Spot",1,1,1,K12%*SQRT($P12)),Y$7)</f>
        <v>1.0241988558196684</v>
      </c>
      <c r="Z12" s="131">
        <f ca="1">_xll.qlBlackDeltaCalculatorStrikeFromDelta(_xll.qlBlackDeltaCalculator(,Z$6,"Spot",1,1,1,L12%*SQRT($P12)),Z$7)</f>
        <v>1.0308055116411075</v>
      </c>
      <c r="AA12" s="133">
        <f ca="1">_xll.qlBlackDeltaCalculatorStrikeFromDelta(_xll.qlBlackDeltaCalculator(,AA$6,"Spot",1,1,1,M12%*SQRT($P12)),AA$7)</f>
        <v>1.0412428607708311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obj_002f2#0000</v>
      </c>
      <c r="AI12" s="161">
        <f ca="1">_xll.qlSabrInterpolatedSmileSectionMaxError(AH12)</f>
        <v>5.2724498276145171E-4</v>
      </c>
      <c r="AJ12" s="162">
        <f ca="1">_xll.qlSabrInterpolatedSmileSectionAlpha(AH12)</f>
        <v>7.4894546531046588E-2</v>
      </c>
      <c r="AK12" s="161">
        <f ca="1">_xll.qlSabrInterpolatedSmileSectionBeta(AH12)</f>
        <v>0.7</v>
      </c>
      <c r="AL12" s="163">
        <f ca="1">_xll.qlSabrInterpolatedSmileSectionRho(AH12)</f>
        <v>-4.4945318270882641E-2</v>
      </c>
      <c r="AM12" s="164">
        <f ca="1">_xll.qlSabrInterpolatedSmileSectionNu(AH12)</f>
        <v>1.6731295202109377</v>
      </c>
      <c r="AN12" s="110" t="s">
        <v>59</v>
      </c>
      <c r="AO12" t="str">
        <f t="array" aca="1" ref="AO12" ca="1">_xll.qlInterpolatedSmileSection(,O12,Q12:AA12,C12:M12*(SQRT(P12)/100),1)</f>
        <v>obj_002f3#0000</v>
      </c>
      <c r="AR12" t="str">
        <f ca="1">AO12</f>
        <v>obj_002f3#0000</v>
      </c>
      <c r="AU12" s="362">
        <f ca="1">T12</f>
        <v>0.98488395467961742</v>
      </c>
      <c r="AV12" s="331" t="str">
        <f ca="1">_xll.qlHestonModelHelper(,$B12,"TARGET",$C$38,Q12,C12/100,ValuationDate!$E$5,ValuationDate!$E$6,"RelativePriceError")</f>
        <v>obj_002f4#0000</v>
      </c>
      <c r="AW12" s="332" t="str">
        <f ca="1">_xll.qlHestonModelHelper(,$B12,"TARGET",$C$38,R12,D12/100,ValuationDate!$E$5,ValuationDate!$E$6,"RelativePriceError")</f>
        <v>obj_002f5#0000</v>
      </c>
      <c r="AX12" s="332" t="str">
        <f ca="1">_xll.qlHestonModelHelper(,$B12,"TARGET",$C$38,S12,E12/100,ValuationDate!$E$5,ValuationDate!$E$6,"RelativePriceError")</f>
        <v>obj_002f6#0000</v>
      </c>
      <c r="AY12" s="332" t="str">
        <f ca="1">_xll.qlHestonModelHelper(,$B12,"TARGET",$C$38,T12,F12/100,ValuationDate!$E$5,ValuationDate!$E$6,"RelativePriceError")</f>
        <v>obj_002f7#0000</v>
      </c>
      <c r="AZ12" s="332" t="str">
        <f ca="1">_xll.qlHestonModelHelper(,$B12,"TARGET",$C$38,U12,G12/100,ValuationDate!$E$5,ValuationDate!$E$6,"RelativePriceError")</f>
        <v>obj_002f8#0000</v>
      </c>
      <c r="BA12" s="332" t="str">
        <f ca="1">_xll.qlHestonModelHelper(,$B12,"TARGET",$C$38,V12,H12/100,ValuationDate!$E$5,ValuationDate!$E$6,"RelativePriceError")</f>
        <v>obj_002f9#0000</v>
      </c>
      <c r="BB12" s="332" t="str">
        <f ca="1">_xll.qlHestonModelHelper(,$B12,"TARGET",$C$38,W12,I12/100,ValuationDate!$E$5,ValuationDate!$E$6,"RelativePriceError")</f>
        <v>obj_002fa#0000</v>
      </c>
      <c r="BC12" s="332" t="str">
        <f ca="1">_xll.qlHestonModelHelper(,$B12,"TARGET",$C$38,X12,J12/100,ValuationDate!$E$5,ValuationDate!$E$6,"RelativePriceError")</f>
        <v>obj_002fb#0000</v>
      </c>
      <c r="BD12" s="332" t="str">
        <f ca="1">_xll.qlHestonModelHelper(,$B12,"TARGET",$C$38,Y12,K12/100,ValuationDate!$E$5,ValuationDate!$E$6,"RelativePriceError")</f>
        <v>obj_002fc#0000</v>
      </c>
      <c r="BE12" s="332" t="str">
        <f ca="1">_xll.qlHestonModelHelper(,$B12,"TARGET",$C$38,Z12,L12/100,ValuationDate!$E$5,ValuationDate!$E$6,"RelativePriceError")</f>
        <v>obj_002fd#0000</v>
      </c>
      <c r="BF12" s="333" t="str">
        <f ca="1">_xll.qlHestonModelHelper(,$B12,"TARGET",$C$38,AA12,M12/100,ValuationDate!$E$5,ValuationDate!$E$6,"RelativePriceError")</f>
        <v>obj_002fe#0000</v>
      </c>
    </row>
    <row r="13" spans="2:58">
      <c r="B13" s="110" t="s">
        <v>60</v>
      </c>
      <c r="C13" s="103">
        <v>9.0289999999999999</v>
      </c>
      <c r="D13" s="104">
        <v>8.6120000000000001</v>
      </c>
      <c r="E13" s="104">
        <v>8.2899999999999991</v>
      </c>
      <c r="F13" s="104">
        <v>8.0039999999999996</v>
      </c>
      <c r="G13" s="104">
        <v>7.7789999999999999</v>
      </c>
      <c r="H13" s="104">
        <v>7.6120000000000001</v>
      </c>
      <c r="I13" s="104">
        <v>7.6210000000000004</v>
      </c>
      <c r="J13" s="104">
        <v>7.726</v>
      </c>
      <c r="K13" s="104">
        <v>7.88</v>
      </c>
      <c r="L13" s="104">
        <v>8.11</v>
      </c>
      <c r="M13" s="105">
        <v>8.4280000000000008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0.94173411583471656</v>
      </c>
      <c r="R13" s="131">
        <f ca="1">_xll.qlBlackDeltaCalculatorStrikeFromDelta(_xll.qlBlackDeltaCalculator(,R$6,"Spot",1,1,1,D13%*SQRT($P13)),R$7)</f>
        <v>0.95647640223630048</v>
      </c>
      <c r="S13" s="131">
        <f ca="1">_xll.qlBlackDeltaCalculatorStrikeFromDelta(_xll.qlBlackDeltaCalculator(,S$6,"Spot",1,1,1,E13%*SQRT($P13)),S$7)</f>
        <v>0.96603948123415606</v>
      </c>
      <c r="T13" s="131">
        <f ca="1">_xll.qlBlackDeltaCalculatorStrikeFromDelta(_xll.qlBlackDeltaCalculator(,T$6,"Spot",1,1,1,F13%*SQRT($P13)),T$7)</f>
        <v>0.97869561527023052</v>
      </c>
      <c r="U13" s="131">
        <f ca="1">_xll.qlBlackDeltaCalculatorStrikeFromDelta(_xll.qlBlackDeltaCalculator(,U$6,"Spot",1,1,1,G13%*SQRT($P13)),U$7)</f>
        <v>0.98832077521582407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1.0125683830644647</v>
      </c>
      <c r="X13" s="131">
        <f ca="1">_xll.qlBlackDeltaCalculatorStrikeFromDelta(_xll.qlBlackDeltaCalculator(,X$6,"Spot",1,1,1,J13%*SQRT($P13)),X$7)</f>
        <v>1.0220415738613595</v>
      </c>
      <c r="Y13" s="131">
        <f ca="1">_xll.qlBlackDeltaCalculatorStrikeFromDelta(_xll.qlBlackDeltaCalculator(,Y$6,"Spot",1,1,1,K13%*SQRT($P13)),Y$7)</f>
        <v>1.0344879189511673</v>
      </c>
      <c r="Z13" s="131">
        <f ca="1">_xll.qlBlackDeltaCalculatorStrikeFromDelta(_xll.qlBlackDeltaCalculator(,Z$6,"Spot",1,1,1,L13%*SQRT($P13)),Z$7)</f>
        <v>1.0439780833639007</v>
      </c>
      <c r="AA13" s="133">
        <f ca="1">_xll.qlBlackDeltaCalculatorStrikeFromDelta(_xll.qlBlackDeltaCalculator(,AA$6,"Spot",1,1,1,M13%*SQRT($P13)),AA$7)</f>
        <v>1.0589372108435144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obj_0030a#0000</v>
      </c>
      <c r="AI13" s="161">
        <f ca="1">_xll.qlSabrInterpolatedSmileSectionMaxError(AH13)</f>
        <v>7.4467703039861333E-4</v>
      </c>
      <c r="AJ13" s="162">
        <f ca="1">_xll.qlSabrInterpolatedSmileSectionAlpha(AH13)</f>
        <v>7.4647565489292633E-2</v>
      </c>
      <c r="AK13" s="161">
        <f ca="1">_xll.qlSabrInterpolatedSmileSectionBeta(AH13)</f>
        <v>0.7</v>
      </c>
      <c r="AL13" s="163">
        <f ca="1">_xll.qlSabrInterpolatedSmileSectionRho(AH13)</f>
        <v>-7.5167527645747856E-2</v>
      </c>
      <c r="AM13" s="164">
        <f ca="1">_xll.qlSabrInterpolatedSmileSectionNu(AH13)</f>
        <v>1.3428704795015027</v>
      </c>
      <c r="AN13" s="110" t="s">
        <v>60</v>
      </c>
      <c r="AO13" t="str">
        <f t="array" aca="1" ref="AO13" ca="1">_xll.qlInterpolatedSmileSection(,O13,Q13:AA13,C13:M13*(SQRT(P13)/100),1)</f>
        <v>obj_0030b#0000</v>
      </c>
      <c r="AR13" t="str">
        <f ca="1">AO13</f>
        <v>obj_0030b#0000</v>
      </c>
      <c r="AU13" s="362">
        <f ca="1">T13</f>
        <v>0.97869561527023052</v>
      </c>
      <c r="AV13" s="331" t="str">
        <f ca="1">_xll.qlHestonModelHelper(,$B13,"TARGET",$C$38,Q13,C13/100,ValuationDate!$E$5,ValuationDate!$E$6,"RelativePriceError")</f>
        <v>obj_0030c#0000</v>
      </c>
      <c r="AW13" s="332" t="str">
        <f ca="1">_xll.qlHestonModelHelper(,$B13,"TARGET",$C$38,R13,D13/100,ValuationDate!$E$5,ValuationDate!$E$6,"RelativePriceError")</f>
        <v>obj_0030d#0000</v>
      </c>
      <c r="AX13" s="332" t="str">
        <f ca="1">_xll.qlHestonModelHelper(,$B13,"TARGET",$C$38,S13,E13/100,ValuationDate!$E$5,ValuationDate!$E$6,"RelativePriceError")</f>
        <v>obj_0030e#0000</v>
      </c>
      <c r="AY13" s="332" t="str">
        <f ca="1">_xll.qlHestonModelHelper(,$B13,"TARGET",$C$38,T13,F13/100,ValuationDate!$E$5,ValuationDate!$E$6,"RelativePriceError")</f>
        <v>obj_0030f#0000</v>
      </c>
      <c r="AZ13" s="332" t="str">
        <f ca="1">_xll.qlHestonModelHelper(,$B13,"TARGET",$C$38,U13,G13/100,ValuationDate!$E$5,ValuationDate!$E$6,"RelativePriceError")</f>
        <v>obj_00310#0000</v>
      </c>
      <c r="BA13" s="332" t="str">
        <f ca="1">_xll.qlHestonModelHelper(,$B13,"TARGET",$C$38,V13,H13/100,ValuationDate!$E$5,ValuationDate!$E$6,"RelativePriceError")</f>
        <v>obj_00311#0000</v>
      </c>
      <c r="BB13" s="332" t="str">
        <f ca="1">_xll.qlHestonModelHelper(,$B13,"TARGET",$C$38,W13,I13/100,ValuationDate!$E$5,ValuationDate!$E$6,"RelativePriceError")</f>
        <v>obj_00312#0000</v>
      </c>
      <c r="BC13" s="332" t="str">
        <f ca="1">_xll.qlHestonModelHelper(,$B13,"TARGET",$C$38,X13,J13/100,ValuationDate!$E$5,ValuationDate!$E$6,"RelativePriceError")</f>
        <v>obj_00313#0000</v>
      </c>
      <c r="BD13" s="332" t="str">
        <f ca="1">_xll.qlHestonModelHelper(,$B13,"TARGET",$C$38,Y13,K13/100,ValuationDate!$E$5,ValuationDate!$E$6,"RelativePriceError")</f>
        <v>obj_00314#0000</v>
      </c>
      <c r="BE13" s="332" t="str">
        <f ca="1">_xll.qlHestonModelHelper(,$B13,"TARGET",$C$38,Z13,L13/100,ValuationDate!$E$5,ValuationDate!$E$6,"RelativePriceError")</f>
        <v>obj_00315#0000</v>
      </c>
      <c r="BF13" s="333" t="str">
        <f ca="1">_xll.qlHestonModelHelper(,$B13,"TARGET",$C$38,AA13,M13/100,ValuationDate!$E$5,ValuationDate!$E$6,"RelativePriceError")</f>
        <v>obj_00316#0000</v>
      </c>
    </row>
    <row r="14" spans="2:58">
      <c r="B14" s="110" t="s">
        <v>61</v>
      </c>
      <c r="C14" s="103">
        <v>9.4860000000000007</v>
      </c>
      <c r="D14" s="104">
        <v>8.9740000000000002</v>
      </c>
      <c r="E14" s="104">
        <v>8.58</v>
      </c>
      <c r="F14" s="104">
        <v>8.2050000000000001</v>
      </c>
      <c r="G14" s="104">
        <v>7.9059999999999997</v>
      </c>
      <c r="H14" s="104">
        <v>7.7</v>
      </c>
      <c r="I14" s="104">
        <v>7.6580000000000004</v>
      </c>
      <c r="J14" s="104">
        <v>7.7649999999999997</v>
      </c>
      <c r="K14" s="104">
        <v>7.95</v>
      </c>
      <c r="L14" s="104">
        <v>8.2010000000000005</v>
      </c>
      <c r="M14" s="105">
        <v>8.5210000000000008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0.92570347666154618</v>
      </c>
      <c r="R14" s="131">
        <f ca="1">_xll.qlBlackDeltaCalculatorStrikeFromDelta(_xll.qlBlackDeltaCalculator(,R$6,"Spot",1,1,1,D14%*SQRT($P14)),R$7)</f>
        <v>0.94485470244839209</v>
      </c>
      <c r="S14" s="131">
        <f ca="1">_xll.qlBlackDeltaCalculatorStrikeFromDelta(_xll.qlBlackDeltaCalculator(,S$6,"Spot",1,1,1,E14%*SQRT($P14)),S$7)</f>
        <v>0.95722426352554535</v>
      </c>
      <c r="T14" s="131">
        <f ca="1">_xll.qlBlackDeltaCalculatorStrikeFromDelta(_xll.qlBlackDeltaCalculator(,T$6,"Spot",1,1,1,F14%*SQRT($P14)),T$7)</f>
        <v>0.97342355466376962</v>
      </c>
      <c r="U14" s="131">
        <f ca="1">_xll.qlBlackDeltaCalculatorStrikeFromDelta(_xll.qlBlackDeltaCalculator(,U$6,"Spot",1,1,1,G14%*SQRT($P14)),U$7)</f>
        <v>0.98559825780144861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1.0156751018216339</v>
      </c>
      <c r="X14" s="131">
        <f ca="1">_xll.qlBlackDeltaCalculatorStrikeFromDelta(_xll.qlBlackDeltaCalculator(,X$6,"Spot",1,1,1,J14%*SQRT($P14)),X$7)</f>
        <v>1.0274236390747691</v>
      </c>
      <c r="Y14" s="131">
        <f ca="1">_xll.qlBlackDeltaCalculatorStrikeFromDelta(_xll.qlBlackDeltaCalculator(,Y$6,"Spot",1,1,1,K14%*SQRT($P14)),Y$7)</f>
        <v>1.0430652283709834</v>
      </c>
      <c r="Z14" s="131">
        <f ca="1">_xll.qlBlackDeltaCalculatorStrikeFromDelta(_xll.qlBlackDeltaCalculator(,Z$6,"Spot",1,1,1,L14%*SQRT($P14)),Z$7)</f>
        <v>1.0550763709786988</v>
      </c>
      <c r="AA14" s="133">
        <f ca="1">_xll.qlBlackDeltaCalculatorStrikeFromDelta(_xll.qlBlackDeltaCalculator(,AA$6,"Spot",1,1,1,M14%*SQRT($P14)),AA$7)</f>
        <v>1.0738834255435867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obj_00322#0000</v>
      </c>
      <c r="AI14" s="161">
        <f ca="1">_xll.qlSabrInterpolatedSmileSectionMaxError(AH14)</f>
        <v>1.0364491611083992E-3</v>
      </c>
      <c r="AJ14" s="162">
        <f ca="1">_xll.qlSabrInterpolatedSmileSectionAlpha(AH14)</f>
        <v>7.519790293523286E-2</v>
      </c>
      <c r="AK14" s="161">
        <f ca="1">_xll.qlSabrInterpolatedSmileSectionBeta(AH14)</f>
        <v>0.7</v>
      </c>
      <c r="AL14" s="163">
        <f ca="1">_xll.qlSabrInterpolatedSmileSectionRho(AH14)</f>
        <v>-0.11096313609600675</v>
      </c>
      <c r="AM14" s="164">
        <f ca="1">_xll.qlSabrInterpolatedSmileSectionNu(AH14)</f>
        <v>1.1811948778838051</v>
      </c>
      <c r="AN14" s="110" t="s">
        <v>61</v>
      </c>
      <c r="AO14" t="str">
        <f t="array" aca="1" ref="AO14" ca="1">_xll.qlInterpolatedSmileSection(,O14,Q14:AA14,C14:M14*(SQRT(P14)/100),1)</f>
        <v>obj_00323#0000</v>
      </c>
      <c r="AR14" t="str">
        <f ca="1">AO14</f>
        <v>obj_00323#0000</v>
      </c>
      <c r="AU14" s="362">
        <f ca="1">T14</f>
        <v>0.97342355466376962</v>
      </c>
      <c r="AV14" s="331" t="str">
        <f ca="1">_xll.qlHestonModelHelper(,$B14,"TARGET",$C$38,Q14,C14/100,ValuationDate!$E$5,ValuationDate!$E$6,"RelativePriceError")</f>
        <v>obj_00324#0000</v>
      </c>
      <c r="AW14" s="332" t="str">
        <f ca="1">_xll.qlHestonModelHelper(,$B14,"TARGET",$C$38,R14,D14/100,ValuationDate!$E$5,ValuationDate!$E$6,"RelativePriceError")</f>
        <v>obj_00325#0000</v>
      </c>
      <c r="AX14" s="332" t="str">
        <f ca="1">_xll.qlHestonModelHelper(,$B14,"TARGET",$C$38,S14,E14/100,ValuationDate!$E$5,ValuationDate!$E$6,"RelativePriceError")</f>
        <v>obj_00326#0000</v>
      </c>
      <c r="AY14" s="332" t="str">
        <f ca="1">_xll.qlHestonModelHelper(,$B14,"TARGET",$C$38,T14,F14/100,ValuationDate!$E$5,ValuationDate!$E$6,"RelativePriceError")</f>
        <v>obj_00327#0000</v>
      </c>
      <c r="AZ14" s="332" t="str">
        <f ca="1">_xll.qlHestonModelHelper(,$B14,"TARGET",$C$38,U14,G14/100,ValuationDate!$E$5,ValuationDate!$E$6,"RelativePriceError")</f>
        <v>obj_00328#0000</v>
      </c>
      <c r="BA14" s="332" t="str">
        <f ca="1">_xll.qlHestonModelHelper(,$B14,"TARGET",$C$38,V14,H14/100,ValuationDate!$E$5,ValuationDate!$E$6,"RelativePriceError")</f>
        <v>obj_00329#0000</v>
      </c>
      <c r="BB14" s="332" t="str">
        <f ca="1">_xll.qlHestonModelHelper(,$B14,"TARGET",$C$38,W14,I14/100,ValuationDate!$E$5,ValuationDate!$E$6,"RelativePriceError")</f>
        <v>obj_0032a#0000</v>
      </c>
      <c r="BC14" s="332" t="str">
        <f ca="1">_xll.qlHestonModelHelper(,$B14,"TARGET",$C$38,X14,J14/100,ValuationDate!$E$5,ValuationDate!$E$6,"RelativePriceError")</f>
        <v>obj_0032b#0000</v>
      </c>
      <c r="BD14" s="332" t="str">
        <f ca="1">_xll.qlHestonModelHelper(,$B14,"TARGET",$C$38,Y14,K14/100,ValuationDate!$E$5,ValuationDate!$E$6,"RelativePriceError")</f>
        <v>obj_0032c#0000</v>
      </c>
      <c r="BE14" s="332" t="str">
        <f ca="1">_xll.qlHestonModelHelper(,$B14,"TARGET",$C$38,Z14,L14/100,ValuationDate!$E$5,ValuationDate!$E$6,"RelativePriceError")</f>
        <v>obj_0032d#0000</v>
      </c>
      <c r="BF14" s="333" t="str">
        <f ca="1">_xll.qlHestonModelHelper(,$B14,"TARGET",$C$38,AA14,M14/100,ValuationDate!$E$5,ValuationDate!$E$6,"RelativePriceError")</f>
        <v>obj_0032e#0000</v>
      </c>
    </row>
    <row r="15" spans="2:58">
      <c r="B15" s="110" t="s">
        <v>62</v>
      </c>
      <c r="C15" s="103">
        <v>9.9499999999999993</v>
      </c>
      <c r="D15" s="104">
        <v>9.34</v>
      </c>
      <c r="E15" s="104">
        <v>8.8000000000000007</v>
      </c>
      <c r="F15" s="104">
        <v>8.375</v>
      </c>
      <c r="G15" s="104">
        <v>8</v>
      </c>
      <c r="H15" s="104">
        <v>7.7930000000000001</v>
      </c>
      <c r="I15" s="104">
        <v>7.7409999999999997</v>
      </c>
      <c r="J15" s="104">
        <v>7.8250000000000002</v>
      </c>
      <c r="K15" s="104">
        <v>8.02</v>
      </c>
      <c r="L15" s="104">
        <v>8.2539999999999996</v>
      </c>
      <c r="M15" s="105">
        <v>8.5760000000000005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0.91088460075646149</v>
      </c>
      <c r="R15" s="131">
        <f ca="1">_xll.qlBlackDeltaCalculatorStrikeFromDelta(_xll.qlBlackDeltaCalculator(,R$6,"Spot",1,1,1,D15%*SQRT($P15)),R$7)</f>
        <v>0.9342466246107719</v>
      </c>
      <c r="S15" s="131">
        <f ca="1">_xll.qlBlackDeltaCalculatorStrikeFromDelta(_xll.qlBlackDeltaCalculator(,S$6,"Spot",1,1,1,E15%*SQRT($P15)),S$7)</f>
        <v>0.94966990066707346</v>
      </c>
      <c r="T15" s="131">
        <f ca="1">_xll.qlBlackDeltaCalculatorStrikeFromDelta(_xll.qlBlackDeltaCalculator(,T$6,"Spot",1,1,1,F15%*SQRT($P15)),T$7)</f>
        <v>0.96888431826444976</v>
      </c>
      <c r="U15" s="131">
        <f ca="1">_xll.qlBlackDeltaCalculatorStrikeFromDelta(_xll.qlBlackDeltaCalculator(,U$6,"Spot",1,1,1,G15%*SQRT($P15)),U$7)</f>
        <v>0.98332451420860023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1.0184937023419038</v>
      </c>
      <c r="X15" s="131">
        <f ca="1">_xll.qlBlackDeltaCalculatorStrikeFromDelta(_xll.qlBlackDeltaCalculator(,X$6,"Spot",1,1,1,J15%*SQRT($P15)),X$7)</f>
        <v>1.0321769090959656</v>
      </c>
      <c r="Y15" s="131">
        <f ca="1">_xll.qlBlackDeltaCalculatorStrikeFromDelta(_xll.qlBlackDeltaCalculator(,Y$6,"Spot",1,1,1,K15%*SQRT($P15)),Y$7)</f>
        <v>1.0505737930811321</v>
      </c>
      <c r="Z15" s="131">
        <f ca="1">_xll.qlBlackDeltaCalculatorStrikeFromDelta(_xll.qlBlackDeltaCalculator(,Z$6,"Spot",1,1,1,L15%*SQRT($P15)),Z$7)</f>
        <v>1.0645512343341412</v>
      </c>
      <c r="AA15" s="133">
        <f ca="1">_xll.qlBlackDeltaCalculatorStrikeFromDelta(_xll.qlBlackDeltaCalculator(,AA$6,"Spot",1,1,1,M15%*SQRT($P15)),AA$7)</f>
        <v>1.0866796249228343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obj_0033a#0000</v>
      </c>
      <c r="AI15" s="161">
        <f ca="1">_xll.qlSabrInterpolatedSmileSectionMaxError(AH15)</f>
        <v>8.2215611957343893E-4</v>
      </c>
      <c r="AJ15" s="162">
        <f ca="1">_xll.qlSabrInterpolatedSmileSectionAlpha(AH15)</f>
        <v>7.5852083998441344E-2</v>
      </c>
      <c r="AK15" s="161">
        <f ca="1">_xll.qlSabrInterpolatedSmileSectionBeta(AH15)</f>
        <v>0.7</v>
      </c>
      <c r="AL15" s="163">
        <f ca="1">_xll.qlSabrInterpolatedSmileSectionRho(AH15)</f>
        <v>-0.13798817041270359</v>
      </c>
      <c r="AM15" s="164">
        <f ca="1">_xll.qlSabrInterpolatedSmileSectionNu(AH15)</f>
        <v>1.0763289510042453</v>
      </c>
      <c r="AN15" s="110" t="s">
        <v>62</v>
      </c>
      <c r="AO15" t="str">
        <f t="array" aca="1" ref="AO15" ca="1">_xll.qlInterpolatedSmileSection(,O15,Q15:AA15,C15:M15*(SQRT(P15)/100),1)</f>
        <v>obj_0033b#0000</v>
      </c>
      <c r="AR15" t="str">
        <f ca="1">AO15</f>
        <v>obj_0033b#0000</v>
      </c>
      <c r="AU15" s="362">
        <f ca="1">T15</f>
        <v>0.96888431826444976</v>
      </c>
      <c r="AV15" s="331" t="str">
        <f ca="1">_xll.qlHestonModelHelper(,$B15,"TARGET",$C$38,Q15,C15/100,ValuationDate!$E$5,ValuationDate!$E$6,"RelativePriceError")</f>
        <v>obj_0033c#0000</v>
      </c>
      <c r="AW15" s="332" t="str">
        <f ca="1">_xll.qlHestonModelHelper(,$B15,"TARGET",$C$38,R15,D15/100,ValuationDate!$E$5,ValuationDate!$E$6,"RelativePriceError")</f>
        <v>obj_0033d#0000</v>
      </c>
      <c r="AX15" s="332" t="str">
        <f ca="1">_xll.qlHestonModelHelper(,$B15,"TARGET",$C$38,S15,E15/100,ValuationDate!$E$5,ValuationDate!$E$6,"RelativePriceError")</f>
        <v>obj_0033e#0000</v>
      </c>
      <c r="AY15" s="332" t="str">
        <f ca="1">_xll.qlHestonModelHelper(,$B15,"TARGET",$C$38,T15,F15/100,ValuationDate!$E$5,ValuationDate!$E$6,"RelativePriceError")</f>
        <v>obj_0033f#0000</v>
      </c>
      <c r="AZ15" s="332" t="str">
        <f ca="1">_xll.qlHestonModelHelper(,$B15,"TARGET",$C$38,U15,G15/100,ValuationDate!$E$5,ValuationDate!$E$6,"RelativePriceError")</f>
        <v>obj_00340#0000</v>
      </c>
      <c r="BA15" s="332" t="str">
        <f ca="1">_xll.qlHestonModelHelper(,$B15,"TARGET",$C$38,V15,H15/100,ValuationDate!$E$5,ValuationDate!$E$6,"RelativePriceError")</f>
        <v>obj_00341#0000</v>
      </c>
      <c r="BB15" s="332" t="str">
        <f ca="1">_xll.qlHestonModelHelper(,$B15,"TARGET",$C$38,W15,I15/100,ValuationDate!$E$5,ValuationDate!$E$6,"RelativePriceError")</f>
        <v>obj_00342#0000</v>
      </c>
      <c r="BC15" s="332" t="str">
        <f ca="1">_xll.qlHestonModelHelper(,$B15,"TARGET",$C$38,X15,J15/100,ValuationDate!$E$5,ValuationDate!$E$6,"RelativePriceError")</f>
        <v>obj_00343#0000</v>
      </c>
      <c r="BD15" s="332" t="str">
        <f ca="1">_xll.qlHestonModelHelper(,$B15,"TARGET",$C$38,Y15,K15/100,ValuationDate!$E$5,ValuationDate!$E$6,"RelativePriceError")</f>
        <v>obj_00344#0000</v>
      </c>
      <c r="BE15" s="332" t="str">
        <f ca="1">_xll.qlHestonModelHelper(,$B15,"TARGET",$C$38,Z15,L15/100,ValuationDate!$E$5,ValuationDate!$E$6,"RelativePriceError")</f>
        <v>obj_00345#0000</v>
      </c>
      <c r="BF15" s="333" t="str">
        <f ca="1">_xll.qlHestonModelHelper(,$B15,"TARGET",$C$38,AA15,M15/100,ValuationDate!$E$5,ValuationDate!$E$6,"RelativePriceError")</f>
        <v>obj_00346#0000</v>
      </c>
    </row>
    <row r="16" spans="2:58">
      <c r="B16" s="110" t="s">
        <v>63</v>
      </c>
      <c r="C16" s="103">
        <v>10.5</v>
      </c>
      <c r="D16" s="104">
        <v>9.65</v>
      </c>
      <c r="E16" s="104">
        <v>9.02</v>
      </c>
      <c r="F16" s="104">
        <v>8.5</v>
      </c>
      <c r="G16" s="104">
        <v>8.11</v>
      </c>
      <c r="H16" s="104">
        <v>7.8890000000000002</v>
      </c>
      <c r="I16" s="104">
        <v>7.8150000000000004</v>
      </c>
      <c r="J16" s="104">
        <v>7.8920000000000003</v>
      </c>
      <c r="K16" s="104">
        <v>8.1</v>
      </c>
      <c r="L16" s="104">
        <v>8.3800000000000008</v>
      </c>
      <c r="M16" s="105">
        <v>8.6999999999999993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0.89690502877121869</v>
      </c>
      <c r="R16" s="131">
        <f ca="1">_xll.qlBlackDeltaCalculatorStrikeFromDelta(_xll.qlBlackDeltaCalculator(,R$6,"Spot",1,1,1,D16%*SQRT($P16)),R$7)</f>
        <v>0.92531838230756691</v>
      </c>
      <c r="S16" s="131">
        <f ca="1">_xll.qlBlackDeltaCalculatorStrikeFromDelta(_xll.qlBlackDeltaCalculator(,S$6,"Spot",1,1,1,E16%*SQRT($P16)),S$7)</f>
        <v>0.94322832866709572</v>
      </c>
      <c r="T16" s="131">
        <f ca="1">_xll.qlBlackDeltaCalculatorStrikeFromDelta(_xll.qlBlackDeltaCalculator(,T$6,"Spot",1,1,1,F16%*SQRT($P16)),T$7)</f>
        <v>0.96523770826532052</v>
      </c>
      <c r="U16" s="131">
        <f ca="1">_xll.qlBlackDeltaCalculatorStrikeFromDelta(_xll.qlBlackDeltaCalculator(,U$6,"Spot",1,1,1,G16%*SQRT($P16)),U$7)</f>
        <v>0.98143548779315859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1.0208459919539237</v>
      </c>
      <c r="X16" s="131">
        <f ca="1">_xll.qlBlackDeltaCalculatorStrikeFromDelta(_xll.qlBlackDeltaCalculator(,X$6,"Spot",1,1,1,J16%*SQRT($P16)),X$7)</f>
        <v>1.0361646136139102</v>
      </c>
      <c r="Y16" s="131">
        <f ca="1">_xll.qlBlackDeltaCalculatorStrikeFromDelta(_xll.qlBlackDeltaCalculator(,Y$6,"Spot",1,1,1,K16%*SQRT($P16)),Y$7)</f>
        <v>1.0569146880566747</v>
      </c>
      <c r="Z16" s="131">
        <f ca="1">_xll.qlBlackDeltaCalculatorStrikeFromDelta(_xll.qlBlackDeltaCalculator(,Z$6,"Spot",1,1,1,L16%*SQRT($P16)),Z$7)</f>
        <v>1.0730743854115448</v>
      </c>
      <c r="AA16" s="133">
        <f ca="1">_xll.qlBlackDeltaCalculatorStrikeFromDelta(_xll.qlBlackDeltaCalculator(,AA$6,"Spot",1,1,1,M16%*SQRT($P16)),AA$7)</f>
        <v>1.0981293848873745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obj_00352#0000</v>
      </c>
      <c r="AI16" s="161">
        <f ca="1">_xll.qlSabrInterpolatedSmileSectionMaxError(AH16)</f>
        <v>1.0992300134921029E-3</v>
      </c>
      <c r="AJ16" s="162">
        <f ca="1">_xll.qlSabrInterpolatedSmileSectionAlpha(AH16)</f>
        <v>7.6353678277204157E-2</v>
      </c>
      <c r="AK16" s="161">
        <f ca="1">_xll.qlSabrInterpolatedSmileSectionBeta(AH16)</f>
        <v>0.7</v>
      </c>
      <c r="AL16" s="163">
        <f ca="1">_xll.qlSabrInterpolatedSmileSectionRho(AH16)</f>
        <v>-0.15379389762908258</v>
      </c>
      <c r="AM16" s="164">
        <f ca="1">_xll.qlSabrInterpolatedSmileSectionNu(AH16)</f>
        <v>1.03066135912944</v>
      </c>
      <c r="AN16" s="110" t="s">
        <v>63</v>
      </c>
      <c r="AO16" t="str">
        <f t="array" aca="1" ref="AO16" ca="1">_xll.qlInterpolatedSmileSection(,O16,Q16:AA16,C16:M16*(SQRT(P16)/100),1)</f>
        <v>obj_00353#0000</v>
      </c>
      <c r="AR16" t="str">
        <f ca="1">AO16</f>
        <v>obj_00353#0000</v>
      </c>
      <c r="AU16" s="362">
        <f ca="1">T16</f>
        <v>0.96523770826532052</v>
      </c>
      <c r="AV16" s="331" t="str">
        <f ca="1">_xll.qlHestonModelHelper(,$B16,"TARGET",$C$38,Q16,C16/100,ValuationDate!$E$5,ValuationDate!$E$6,"RelativePriceError")</f>
        <v>obj_00354#0000</v>
      </c>
      <c r="AW16" s="332" t="str">
        <f ca="1">_xll.qlHestonModelHelper(,$B16,"TARGET",$C$38,R16,D16/100,ValuationDate!$E$5,ValuationDate!$E$6,"RelativePriceError")</f>
        <v>obj_00355#0000</v>
      </c>
      <c r="AX16" s="332" t="str">
        <f ca="1">_xll.qlHestonModelHelper(,$B16,"TARGET",$C$38,S16,E16/100,ValuationDate!$E$5,ValuationDate!$E$6,"RelativePriceError")</f>
        <v>obj_00356#0000</v>
      </c>
      <c r="AY16" s="332" t="str">
        <f ca="1">_xll.qlHestonModelHelper(,$B16,"TARGET",$C$38,T16,F16/100,ValuationDate!$E$5,ValuationDate!$E$6,"RelativePriceError")</f>
        <v>obj_00357#0000</v>
      </c>
      <c r="AZ16" s="332" t="str">
        <f ca="1">_xll.qlHestonModelHelper(,$B16,"TARGET",$C$38,U16,G16/100,ValuationDate!$E$5,ValuationDate!$E$6,"RelativePriceError")</f>
        <v>obj_00358#0000</v>
      </c>
      <c r="BA16" s="332" t="str">
        <f ca="1">_xll.qlHestonModelHelper(,$B16,"TARGET",$C$38,V16,H16/100,ValuationDate!$E$5,ValuationDate!$E$6,"RelativePriceError")</f>
        <v>obj_00359#0000</v>
      </c>
      <c r="BB16" s="332" t="str">
        <f ca="1">_xll.qlHestonModelHelper(,$B16,"TARGET",$C$38,W16,I16/100,ValuationDate!$E$5,ValuationDate!$E$6,"RelativePriceError")</f>
        <v>obj_0035a#0000</v>
      </c>
      <c r="BC16" s="332" t="str">
        <f ca="1">_xll.qlHestonModelHelper(,$B16,"TARGET",$C$38,X16,J16/100,ValuationDate!$E$5,ValuationDate!$E$6,"RelativePriceError")</f>
        <v>obj_0035b#0000</v>
      </c>
      <c r="BD16" s="332" t="str">
        <f ca="1">_xll.qlHestonModelHelper(,$B16,"TARGET",$C$38,Y16,K16/100,ValuationDate!$E$5,ValuationDate!$E$6,"RelativePriceError")</f>
        <v>obj_0035c#0000</v>
      </c>
      <c r="BE16" s="332" t="str">
        <f ca="1">_xll.qlHestonModelHelper(,$B16,"TARGET",$C$38,Z16,L16/100,ValuationDate!$E$5,ValuationDate!$E$6,"RelativePriceError")</f>
        <v>obj_0035d#0000</v>
      </c>
      <c r="BF16" s="333" t="str">
        <f ca="1">_xll.qlHestonModelHelper(,$B16,"TARGET",$C$38,AA16,M16/100,ValuationDate!$E$5,ValuationDate!$E$6,"RelativePriceError")</f>
        <v>obj_0035e#0000</v>
      </c>
    </row>
    <row r="17" spans="2:58">
      <c r="B17" s="110" t="s">
        <v>64</v>
      </c>
      <c r="C17" s="103">
        <v>10.7</v>
      </c>
      <c r="D17" s="104">
        <v>9.85</v>
      </c>
      <c r="E17" s="104">
        <v>9.18</v>
      </c>
      <c r="F17" s="104">
        <v>8.6</v>
      </c>
      <c r="G17" s="104">
        <v>8.1999999999999993</v>
      </c>
      <c r="H17" s="104">
        <v>7.95</v>
      </c>
      <c r="I17" s="104">
        <v>7.86</v>
      </c>
      <c r="J17" s="104">
        <v>7.9249999999999998</v>
      </c>
      <c r="K17" s="104">
        <v>8.14</v>
      </c>
      <c r="L17" s="104">
        <v>8.4499999999999993</v>
      </c>
      <c r="M17" s="105">
        <v>8.7899999999999991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0.88565719152650635</v>
      </c>
      <c r="R17" s="131">
        <f ca="1">_xll.qlBlackDeltaCalculatorStrikeFromDelta(_xll.qlBlackDeltaCalculator(,R$6,"Spot",1,1,1,D17%*SQRT($P17)),R$7)</f>
        <v>0.9169348883115287</v>
      </c>
      <c r="S17" s="131">
        <f ca="1">_xll.qlBlackDeltaCalculatorStrikeFromDelta(_xll.qlBlackDeltaCalculator(,S$6,"Spot",1,1,1,E17%*SQRT($P17)),S$7)</f>
        <v>0.93698864103933122</v>
      </c>
      <c r="T17" s="131">
        <f ca="1">_xll.qlBlackDeltaCalculatorStrikeFromDelta(_xll.qlBlackDeltaCalculator(,T$6,"Spot",1,1,1,F17%*SQRT($P17)),T$7)</f>
        <v>0.96163880638463595</v>
      </c>
      <c r="U17" s="131">
        <f ca="1">_xll.qlBlackDeltaCalculatorStrikeFromDelta(_xll.qlBlackDeltaCalculator(,U$6,"Spot",1,1,1,G17%*SQRT($P17)),U$7)</f>
        <v>0.97957652144136431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1.0231913029296145</v>
      </c>
      <c r="X17" s="131">
        <f ca="1">_xll.qlBlackDeltaCalculatorStrikeFromDelta(_xll.qlBlackDeltaCalculator(,X$6,"Spot",1,1,1,J17%*SQRT($P17)),X$7)</f>
        <v>1.0400941378934585</v>
      </c>
      <c r="Y17" s="131">
        <f ca="1">_xll.qlBlackDeltaCalculatorStrikeFromDelta(_xll.qlBlackDeltaCalculator(,Y$6,"Spot",1,1,1,K17%*SQRT($P17)),Y$7)</f>
        <v>1.0631388574406659</v>
      </c>
      <c r="Z17" s="131">
        <f ca="1">_xll.qlBlackDeltaCalculatorStrikeFromDelta(_xll.qlBlackDeltaCalculator(,Z$6,"Spot",1,1,1,L17%*SQRT($P17)),Z$7)</f>
        <v>1.0813914387994614</v>
      </c>
      <c r="AA17" s="133">
        <f ca="1">_xll.qlBlackDeltaCalculatorStrikeFromDelta(_xll.qlBlackDeltaCalculator(,AA$6,"Spot",1,1,1,M17%*SQRT($P17)),AA$7)</f>
        <v>1.1096243411411337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obj_0036a#0000</v>
      </c>
      <c r="AI17" s="161">
        <f ca="1">_xll.qlSabrInterpolatedSmileSectionMaxError(AH17)</f>
        <v>9.742621321824213E-4</v>
      </c>
      <c r="AJ17" s="162">
        <f ca="1">_xll.qlSabrInterpolatedSmileSectionAlpha(AH17)</f>
        <v>7.6861190898797047E-2</v>
      </c>
      <c r="AK17" s="161">
        <f ca="1">_xll.qlSabrInterpolatedSmileSectionBeta(AH17)</f>
        <v>0.7</v>
      </c>
      <c r="AL17" s="163">
        <f ca="1">_xll.qlSabrInterpolatedSmileSectionRho(AH17)</f>
        <v>-0.16452615288481298</v>
      </c>
      <c r="AM17" s="164">
        <f ca="1">_xll.qlSabrInterpolatedSmileSectionNu(AH17)</f>
        <v>0.95918653930641018</v>
      </c>
      <c r="AN17" s="110" t="s">
        <v>64</v>
      </c>
      <c r="AO17" t="str">
        <f t="array" aca="1" ref="AO17" ca="1">_xll.qlInterpolatedSmileSection(,O17,Q17:AA17,C17:M17*(SQRT(P17)/100),1)</f>
        <v>obj_0036b#0000</v>
      </c>
      <c r="AR17" t="str">
        <f ca="1">AO17</f>
        <v>obj_0036b#0000</v>
      </c>
      <c r="AU17" s="362">
        <f ca="1">T17</f>
        <v>0.96163880638463595</v>
      </c>
      <c r="AV17" s="331" t="str">
        <f ca="1">_xll.qlHestonModelHelper(,$B17,"TARGET",$C$38,Q17,C17/100,ValuationDate!$E$5,ValuationDate!$E$6,"RelativePriceError")</f>
        <v>obj_0036c#0000</v>
      </c>
      <c r="AW17" s="332" t="str">
        <f ca="1">_xll.qlHestonModelHelper(,$B17,"TARGET",$C$38,R17,D17/100,ValuationDate!$E$5,ValuationDate!$E$6,"RelativePriceError")</f>
        <v>obj_0036d#0000</v>
      </c>
      <c r="AX17" s="332" t="str">
        <f ca="1">_xll.qlHestonModelHelper(,$B17,"TARGET",$C$38,S17,E17/100,ValuationDate!$E$5,ValuationDate!$E$6,"RelativePriceError")</f>
        <v>obj_0036e#0000</v>
      </c>
      <c r="AY17" s="332" t="str">
        <f ca="1">_xll.qlHestonModelHelper(,$B17,"TARGET",$C$38,T17,F17/100,ValuationDate!$E$5,ValuationDate!$E$6,"RelativePriceError")</f>
        <v>obj_0036f#0000</v>
      </c>
      <c r="AZ17" s="332" t="str">
        <f ca="1">_xll.qlHestonModelHelper(,$B17,"TARGET",$C$38,U17,G17/100,ValuationDate!$E$5,ValuationDate!$E$6,"RelativePriceError")</f>
        <v>obj_00370#0000</v>
      </c>
      <c r="BA17" s="332" t="str">
        <f ca="1">_xll.qlHestonModelHelper(,$B17,"TARGET",$C$38,V17,H17/100,ValuationDate!$E$5,ValuationDate!$E$6,"RelativePriceError")</f>
        <v>obj_00371#0000</v>
      </c>
      <c r="BB17" s="332" t="str">
        <f ca="1">_xll.qlHestonModelHelper(,$B17,"TARGET",$C$38,W17,I17/100,ValuationDate!$E$5,ValuationDate!$E$6,"RelativePriceError")</f>
        <v>obj_00372#0000</v>
      </c>
      <c r="BC17" s="332" t="str">
        <f ca="1">_xll.qlHestonModelHelper(,$B17,"TARGET",$C$38,X17,J17/100,ValuationDate!$E$5,ValuationDate!$E$6,"RelativePriceError")</f>
        <v>obj_00373#0000</v>
      </c>
      <c r="BD17" s="332" t="str">
        <f ca="1">_xll.qlHestonModelHelper(,$B17,"TARGET",$C$38,Y17,K17/100,ValuationDate!$E$5,ValuationDate!$E$6,"RelativePriceError")</f>
        <v>obj_00374#0000</v>
      </c>
      <c r="BE17" s="332" t="str">
        <f ca="1">_xll.qlHestonModelHelper(,$B17,"TARGET",$C$38,Z17,L17/100,ValuationDate!$E$5,ValuationDate!$E$6,"RelativePriceError")</f>
        <v>obj_00375#0000</v>
      </c>
      <c r="BF17" s="333" t="str">
        <f ca="1">_xll.qlHestonModelHelper(,$B17,"TARGET",$C$38,AA17,M17/100,ValuationDate!$E$5,ValuationDate!$E$6,"RelativePriceError")</f>
        <v>obj_00376#0000</v>
      </c>
    </row>
    <row r="18" spans="2:58">
      <c r="B18" s="110" t="s">
        <v>65</v>
      </c>
      <c r="C18" s="103">
        <v>11.2</v>
      </c>
      <c r="D18" s="104">
        <v>10.3</v>
      </c>
      <c r="E18" s="104">
        <v>9.56</v>
      </c>
      <c r="F18" s="104">
        <v>8.9499999999999993</v>
      </c>
      <c r="G18" s="104">
        <v>8.48</v>
      </c>
      <c r="H18" s="104">
        <v>8.1449999999999996</v>
      </c>
      <c r="I18" s="104">
        <v>8.0090000000000003</v>
      </c>
      <c r="J18" s="104">
        <v>8.0619999999999994</v>
      </c>
      <c r="K18" s="104">
        <v>8.1999999999999993</v>
      </c>
      <c r="L18" s="104">
        <v>8.4700000000000006</v>
      </c>
      <c r="M18" s="105">
        <v>8.8689999999999998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0.85672995981993683</v>
      </c>
      <c r="R18" s="131">
        <f ca="1">_xll.qlBlackDeltaCalculatorStrikeFromDelta(_xll.qlBlackDeltaCalculator(,R$6,"Spot",1,1,1,D18%*SQRT($P18)),R$7)</f>
        <v>0.89566303762920318</v>
      </c>
      <c r="S18" s="131">
        <f ca="1">_xll.qlBlackDeltaCalculatorStrikeFromDelta(_xll.qlBlackDeltaCalculator(,S$6,"Spot",1,1,1,E18%*SQRT($P18)),S$7)</f>
        <v>0.92102055368577063</v>
      </c>
      <c r="T18" s="131">
        <f ca="1">_xll.qlBlackDeltaCalculatorStrikeFromDelta(_xll.qlBlackDeltaCalculator(,T$6,"Spot",1,1,1,F18%*SQRT($P18)),T$7)</f>
        <v>0.95197935333474304</v>
      </c>
      <c r="U18" s="131">
        <f ca="1">_xll.qlBlackDeltaCalculatorStrikeFromDelta(_xll.qlBlackDeltaCalculator(,U$6,"Spot",1,1,1,G18%*SQRT($P18)),U$7)</f>
        <v>0.97475464109178733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1.0295151824945323</v>
      </c>
      <c r="X18" s="131">
        <f ca="1">_xll.qlBlackDeltaCalculatorStrikeFromDelta(_xll.qlBlackDeltaCalculator(,X$6,"Spot",1,1,1,J18%*SQRT($P18)),X$7)</f>
        <v>1.0507017673066543</v>
      </c>
      <c r="Y18" s="131">
        <f ca="1">_xll.qlBlackDeltaCalculatorStrikeFromDelta(_xll.qlBlackDeltaCalculator(,Y$6,"Spot",1,1,1,K18%*SQRT($P18)),Y$7)</f>
        <v>1.0789788296932448</v>
      </c>
      <c r="Z18" s="131">
        <f ca="1">_xll.qlBlackDeltaCalculatorStrikeFromDelta(_xll.qlBlackDeltaCalculator(,Z$6,"Spot",1,1,1,L18%*SQRT($P18)),Z$7)</f>
        <v>1.1013744194767718</v>
      </c>
      <c r="AA18" s="133">
        <f ca="1">_xll.qlBlackDeltaCalculatorStrikeFromDelta(_xll.qlBlackDeltaCalculator(,AA$6,"Spot",1,1,1,M18%*SQRT($P18)),AA$7)</f>
        <v>1.1378107599571541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obj_00382#0000</v>
      </c>
      <c r="AI18" s="161">
        <f ca="1">_xll.qlSabrInterpolatedSmileSectionMaxError(AH18)</f>
        <v>7.9546053969342667E-4</v>
      </c>
      <c r="AJ18" s="162">
        <f ca="1">_xll.qlSabrInterpolatedSmileSectionAlpha(AH18)</f>
        <v>7.9055501676306511E-2</v>
      </c>
      <c r="AK18" s="161">
        <f ca="1">_xll.qlSabrInterpolatedSmileSectionBeta(AH18)</f>
        <v>0.7</v>
      </c>
      <c r="AL18" s="163">
        <f ca="1">_xll.qlSabrInterpolatedSmileSectionRho(AH18)</f>
        <v>-0.20678846634123518</v>
      </c>
      <c r="AM18" s="164">
        <f ca="1">_xll.qlSabrInterpolatedSmileSectionNu(AH18)</f>
        <v>0.78603262220202275</v>
      </c>
      <c r="AN18" s="110" t="s">
        <v>65</v>
      </c>
      <c r="AO18" t="str">
        <f t="array" aca="1" ref="AO18" ca="1">_xll.qlInterpolatedSmileSection(,O18,Q18:AA18,C18:M18*(SQRT(P18)/100),1)</f>
        <v>obj_00383#0000</v>
      </c>
      <c r="AR18" t="str">
        <f ca="1">AO18</f>
        <v>obj_00383#0000</v>
      </c>
      <c r="AU18" s="362">
        <f ca="1">T18</f>
        <v>0.95197935333474304</v>
      </c>
      <c r="AV18" s="331" t="str">
        <f ca="1">_xll.qlHestonModelHelper(,$B18,"TARGET",$C$38,Q18,C18/100,ValuationDate!$E$5,ValuationDate!$E$6,"RelativePriceError")</f>
        <v>obj_00384#0000</v>
      </c>
      <c r="AW18" s="332" t="str">
        <f ca="1">_xll.qlHestonModelHelper(,$B18,"TARGET",$C$38,R18,D18/100,ValuationDate!$E$5,ValuationDate!$E$6,"RelativePriceError")</f>
        <v>obj_00385#0000</v>
      </c>
      <c r="AX18" s="332" t="str">
        <f ca="1">_xll.qlHestonModelHelper(,$B18,"TARGET",$C$38,S18,E18/100,ValuationDate!$E$5,ValuationDate!$E$6,"RelativePriceError")</f>
        <v>obj_00386#0000</v>
      </c>
      <c r="AY18" s="332" t="str">
        <f ca="1">_xll.qlHestonModelHelper(,$B18,"TARGET",$C$38,T18,F18/100,ValuationDate!$E$5,ValuationDate!$E$6,"RelativePriceError")</f>
        <v>obj_00387#0000</v>
      </c>
      <c r="AZ18" s="332" t="str">
        <f ca="1">_xll.qlHestonModelHelper(,$B18,"TARGET",$C$38,U18,G18/100,ValuationDate!$E$5,ValuationDate!$E$6,"RelativePriceError")</f>
        <v>obj_00388#0000</v>
      </c>
      <c r="BA18" s="332" t="str">
        <f ca="1">_xll.qlHestonModelHelper(,$B18,"TARGET",$C$38,V18,H18/100,ValuationDate!$E$5,ValuationDate!$E$6,"RelativePriceError")</f>
        <v>obj_00389#0000</v>
      </c>
      <c r="BB18" s="332" t="str">
        <f ca="1">_xll.qlHestonModelHelper(,$B18,"TARGET",$C$38,W18,I18/100,ValuationDate!$E$5,ValuationDate!$E$6,"RelativePriceError")</f>
        <v>obj_0038a#0000</v>
      </c>
      <c r="BC18" s="332" t="str">
        <f ca="1">_xll.qlHestonModelHelper(,$B18,"TARGET",$C$38,X18,J18/100,ValuationDate!$E$5,ValuationDate!$E$6,"RelativePriceError")</f>
        <v>obj_0038b#0000</v>
      </c>
      <c r="BD18" s="332" t="str">
        <f ca="1">_xll.qlHestonModelHelper(,$B18,"TARGET",$C$38,Y18,K18/100,ValuationDate!$E$5,ValuationDate!$E$6,"RelativePriceError")</f>
        <v>obj_0038c#0000</v>
      </c>
      <c r="BE18" s="332" t="str">
        <f ca="1">_xll.qlHestonModelHelper(,$B18,"TARGET",$C$38,Z18,L18/100,ValuationDate!$E$5,ValuationDate!$E$6,"RelativePriceError")</f>
        <v>obj_0038d#0000</v>
      </c>
      <c r="BF18" s="333" t="str">
        <f ca="1">_xll.qlHestonModelHelper(,$B18,"TARGET",$C$38,AA18,M18/100,ValuationDate!$E$5,ValuationDate!$E$6,"RelativePriceError")</f>
        <v>obj_0038e#0000</v>
      </c>
    </row>
    <row r="19" spans="2:58">
      <c r="B19" s="110" t="s">
        <v>66</v>
      </c>
      <c r="C19" s="103">
        <v>11.9</v>
      </c>
      <c r="D19" s="104">
        <v>10.7</v>
      </c>
      <c r="E19" s="104">
        <v>9.6999999999999993</v>
      </c>
      <c r="F19" s="104">
        <v>8.9499999999999993</v>
      </c>
      <c r="G19" s="104">
        <v>8.4499999999999993</v>
      </c>
      <c r="H19" s="104">
        <v>8.1999999999999993</v>
      </c>
      <c r="I19" s="104">
        <v>8.1150000000000002</v>
      </c>
      <c r="J19" s="104">
        <v>8.1460000000000008</v>
      </c>
      <c r="K19" s="104">
        <v>8.25</v>
      </c>
      <c r="L19" s="104">
        <v>8.5</v>
      </c>
      <c r="M19" s="105">
        <v>8.9380000000000006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0.82807041876881904</v>
      </c>
      <c r="R19" s="131">
        <f ca="1">_xll.qlBlackDeltaCalculatorStrikeFromDelta(_xll.qlBlackDeltaCalculator(,R$6,"Spot",1,1,1,D19%*SQRT($P19)),R$7)</f>
        <v>0.87686562692488823</v>
      </c>
      <c r="S19" s="131">
        <f ca="1">_xll.qlBlackDeltaCalculatorStrikeFromDelta(_xll.qlBlackDeltaCalculator(,S$6,"Spot",1,1,1,E19%*SQRT($P19)),S$7)</f>
        <v>0.90861888704936067</v>
      </c>
      <c r="T19" s="131">
        <f ca="1">_xll.qlBlackDeltaCalculatorStrikeFromDelta(_xll.qlBlackDeltaCalculator(,T$6,"Spot",1,1,1,F19%*SQRT($P19)),T$7)</f>
        <v>0.94519718900243144</v>
      </c>
      <c r="U19" s="131">
        <f ca="1">_xll.qlBlackDeltaCalculatorStrikeFromDelta(_xll.qlBlackDeltaCalculator(,U$6,"Spot",1,1,1,G19%*SQRT($P19)),U$7)</f>
        <v>0.97142670869024694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1.0351656032805781</v>
      </c>
      <c r="X19" s="131">
        <f ca="1">_xll.qlBlackDeltaCalculatorStrikeFromDelta(_xll.qlBlackDeltaCalculator(,X$6,"Spot",1,1,1,J19%*SQRT($P19)),X$7)</f>
        <v>1.0599924663197497</v>
      </c>
      <c r="Y19" s="131">
        <f ca="1">_xll.qlBlackDeltaCalculatorStrikeFromDelta(_xll.qlBlackDeltaCalculator(,Y$6,"Spot",1,1,1,K19%*SQRT($P19)),Y$7)</f>
        <v>1.09298105905855</v>
      </c>
      <c r="Z19" s="131">
        <f ca="1">_xll.qlBlackDeltaCalculatorStrikeFromDelta(_xll.qlBlackDeltaCalculator(,Z$6,"Spot",1,1,1,L19%*SQRT($P19)),Z$7)</f>
        <v>1.1191219257451632</v>
      </c>
      <c r="AA19" s="133">
        <f ca="1">_xll.qlBlackDeltaCalculatorStrikeFromDelta(_xll.qlBlackDeltaCalculator(,AA$6,"Spot",1,1,1,M19%*SQRT($P19)),AA$7)</f>
        <v>1.1630099270357892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obj_0039a#0000</v>
      </c>
      <c r="AI19" s="161">
        <f ca="1">_xll.qlSabrInterpolatedSmileSectionMaxError(AH19)</f>
        <v>1.5806079418457936E-3</v>
      </c>
      <c r="AJ19" s="162">
        <f ca="1">_xll.qlSabrInterpolatedSmileSectionAlpha(AH19)</f>
        <v>7.894803857007264E-2</v>
      </c>
      <c r="AK19" s="161">
        <f ca="1">_xll.qlSabrInterpolatedSmileSectionBeta(AH19)</f>
        <v>0.7</v>
      </c>
      <c r="AL19" s="163">
        <f ca="1">_xll.qlSabrInterpolatedSmileSectionRho(AH19)</f>
        <v>-0.21121802373865683</v>
      </c>
      <c r="AM19" s="164">
        <f ca="1">_xll.qlSabrInterpolatedSmileSectionNu(AH19)</f>
        <v>0.72554222021186998</v>
      </c>
      <c r="AN19" s="110" t="s">
        <v>66</v>
      </c>
      <c r="AO19" t="str">
        <f t="array" aca="1" ref="AO19" ca="1">_xll.qlInterpolatedSmileSection(,O19,Q19:AA19,C19:M19*(SQRT(P19)/100),1)</f>
        <v>obj_0039b#0000</v>
      </c>
      <c r="AR19" t="str">
        <f ca="1">AO19</f>
        <v>obj_0039b#0000</v>
      </c>
      <c r="AU19" s="362">
        <f ca="1">T19</f>
        <v>0.94519718900243144</v>
      </c>
      <c r="AV19" s="331" t="str">
        <f ca="1">_xll.qlHestonModelHelper(,$B19,"TARGET",$C$38,Q19,C19/100,ValuationDate!$E$5,ValuationDate!$E$6,"RelativePriceError")</f>
        <v>obj_0039c#0000</v>
      </c>
      <c r="AW19" s="332" t="str">
        <f ca="1">_xll.qlHestonModelHelper(,$B19,"TARGET",$C$38,R19,D19/100,ValuationDate!$E$5,ValuationDate!$E$6,"RelativePriceError")</f>
        <v>obj_0039d#0000</v>
      </c>
      <c r="AX19" s="332" t="str">
        <f ca="1">_xll.qlHestonModelHelper(,$B19,"TARGET",$C$38,S19,E19/100,ValuationDate!$E$5,ValuationDate!$E$6,"RelativePriceError")</f>
        <v>obj_0039e#0000</v>
      </c>
      <c r="AY19" s="332" t="str">
        <f ca="1">_xll.qlHestonModelHelper(,$B19,"TARGET",$C$38,T19,F19/100,ValuationDate!$E$5,ValuationDate!$E$6,"RelativePriceError")</f>
        <v>obj_0039f#0000</v>
      </c>
      <c r="AZ19" s="332" t="str">
        <f ca="1">_xll.qlHestonModelHelper(,$B19,"TARGET",$C$38,U19,G19/100,ValuationDate!$E$5,ValuationDate!$E$6,"RelativePriceError")</f>
        <v>obj_003a0#0000</v>
      </c>
      <c r="BA19" s="332" t="str">
        <f ca="1">_xll.qlHestonModelHelper(,$B19,"TARGET",$C$38,V19,H19/100,ValuationDate!$E$5,ValuationDate!$E$6,"RelativePriceError")</f>
        <v>obj_003a1#0000</v>
      </c>
      <c r="BB19" s="332" t="str">
        <f ca="1">_xll.qlHestonModelHelper(,$B19,"TARGET",$C$38,W19,I19/100,ValuationDate!$E$5,ValuationDate!$E$6,"RelativePriceError")</f>
        <v>obj_003a2#0000</v>
      </c>
      <c r="BC19" s="332" t="str">
        <f ca="1">_xll.qlHestonModelHelper(,$B19,"TARGET",$C$38,X19,J19/100,ValuationDate!$E$5,ValuationDate!$E$6,"RelativePriceError")</f>
        <v>obj_003a3#0000</v>
      </c>
      <c r="BD19" s="332" t="str">
        <f ca="1">_xll.qlHestonModelHelper(,$B19,"TARGET",$C$38,Y19,K19/100,ValuationDate!$E$5,ValuationDate!$E$6,"RelativePriceError")</f>
        <v>obj_003a4#0000</v>
      </c>
      <c r="BE19" s="332" t="str">
        <f ca="1">_xll.qlHestonModelHelper(,$B19,"TARGET",$C$38,Z19,L19/100,ValuationDate!$E$5,ValuationDate!$E$6,"RelativePriceError")</f>
        <v>obj_003a5#0000</v>
      </c>
      <c r="BF19" s="333" t="str">
        <f ca="1">_xll.qlHestonModelHelper(,$B19,"TARGET",$C$38,AA19,M19/100,ValuationDate!$E$5,ValuationDate!$E$6,"RelativePriceError")</f>
        <v>obj_003a6#0000</v>
      </c>
    </row>
    <row r="20" spans="2:58">
      <c r="B20" s="110" t="s">
        <v>67</v>
      </c>
      <c r="C20" s="103">
        <v>11.965</v>
      </c>
      <c r="D20" s="104">
        <v>11.084</v>
      </c>
      <c r="E20" s="104">
        <v>10.494999999999999</v>
      </c>
      <c r="F20" s="104">
        <v>9.66</v>
      </c>
      <c r="G20" s="104">
        <v>9.109</v>
      </c>
      <c r="H20" s="104">
        <v>8.625</v>
      </c>
      <c r="I20" s="104">
        <v>8.4160000000000004</v>
      </c>
      <c r="J20" s="104">
        <v>8.4250000000000007</v>
      </c>
      <c r="K20" s="104">
        <v>8.6050000000000004</v>
      </c>
      <c r="L20" s="104">
        <v>8.8010000000000002</v>
      </c>
      <c r="M20" s="105">
        <v>9.1080000000000005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0.79437418230918122</v>
      </c>
      <c r="R20" s="131">
        <f ca="1">_xll.qlBlackDeltaCalculatorStrikeFromDelta(_xll.qlBlackDeltaCalculator(,R$6,"Spot",1,1,1,D20%*SQRT($P20)),R$7)</f>
        <v>0.84815966403739651</v>
      </c>
      <c r="S20" s="131">
        <f ca="1">_xll.qlBlackDeltaCalculatorStrikeFromDelta(_xll.qlBlackDeltaCalculator(,S$6,"Spot",1,1,1,E20%*SQRT($P20)),S$7)</f>
        <v>0.88258000734452891</v>
      </c>
      <c r="T20" s="131">
        <f ca="1">_xll.qlBlackDeltaCalculatorStrikeFromDelta(_xll.qlBlackDeltaCalculator(,T$6,"Spot",1,1,1,F20%*SQRT($P20)),T$7)</f>
        <v>0.92981429394116633</v>
      </c>
      <c r="U20" s="131">
        <f ca="1">_xll.qlBlackDeltaCalculatorStrikeFromDelta(_xll.qlBlackDeltaCalculator(,U$6,"Spot",1,1,1,G20%*SQRT($P20)),U$7)</f>
        <v>0.9639169547572537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1.0460340457130792</v>
      </c>
      <c r="X20" s="131">
        <f ca="1">_xll.qlBlackDeltaCalculatorStrikeFromDelta(_xll.qlBlackDeltaCalculator(,X$6,"Spot",1,1,1,J20%*SQRT($P20)),X$7)</f>
        <v>1.0777590786932962</v>
      </c>
      <c r="Y20" s="131">
        <f ca="1">_xll.qlBlackDeltaCalculatorStrikeFromDelta(_xll.qlBlackDeltaCalculator(,Y$6,"Spot",1,1,1,K20%*SQRT($P20)),Y$7)</f>
        <v>1.1215677442255225</v>
      </c>
      <c r="Z20" s="131">
        <f ca="1">_xll.qlBlackDeltaCalculatorStrikeFromDelta(_xll.qlBlackDeltaCalculator(,Z$6,"Spot",1,1,1,L20%*SQRT($P20)),Z$7)</f>
        <v>1.1547444976969221</v>
      </c>
      <c r="AA20" s="133">
        <f ca="1">_xll.qlBlackDeltaCalculatorStrikeFromDelta(_xll.qlBlackDeltaCalculator(,AA$6,"Spot",1,1,1,M20%*SQRT($P20)),AA$7)</f>
        <v>1.2087843962476381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obj_003b2#0000</v>
      </c>
      <c r="AI20" s="161">
        <f ca="1">_xll.qlSabrInterpolatedSmileSectionMaxError(AH20)</f>
        <v>2.4293443549651822E-3</v>
      </c>
      <c r="AJ20" s="162">
        <f ca="1">_xll.qlSabrInterpolatedSmileSectionAlpha(AH20)</f>
        <v>8.448065077241923E-2</v>
      </c>
      <c r="AK20" s="161">
        <f ca="1">_xll.qlSabrInterpolatedSmileSectionBeta(AH20)</f>
        <v>0.7</v>
      </c>
      <c r="AL20" s="163">
        <f ca="1">_xll.qlSabrInterpolatedSmileSectionRho(AH20)</f>
        <v>-0.25333323770728927</v>
      </c>
      <c r="AM20" s="164">
        <f ca="1">_xll.qlSabrInterpolatedSmileSectionNu(AH20)</f>
        <v>0.55290505349985297</v>
      </c>
      <c r="AN20" s="110" t="s">
        <v>67</v>
      </c>
      <c r="AO20" t="str">
        <f t="array" aca="1" ref="AO20" ca="1">_xll.qlInterpolatedSmileSection(,O20,Q20:AA20,C20:M20*(SQRT(P20)/100),1)</f>
        <v>obj_003b3#0000</v>
      </c>
      <c r="AR20" t="str">
        <f ca="1">AO20</f>
        <v>obj_003b3#0000</v>
      </c>
      <c r="AU20" s="362">
        <f ca="1">T20</f>
        <v>0.92981429394116633</v>
      </c>
      <c r="AV20" s="331" t="str">
        <f ca="1">_xll.qlHestonModelHelper(,$B20,"TARGET",$C$38,Q20,C20/100,ValuationDate!$E$5,ValuationDate!$E$6,"RelativePriceError")</f>
        <v>obj_003b4#0000</v>
      </c>
      <c r="AW20" s="332" t="str">
        <f ca="1">_xll.qlHestonModelHelper(,$B20,"TARGET",$C$38,R20,D20/100,ValuationDate!$E$5,ValuationDate!$E$6,"RelativePriceError")</f>
        <v>obj_003b5#0000</v>
      </c>
      <c r="AX20" s="332" t="str">
        <f ca="1">_xll.qlHestonModelHelper(,$B20,"TARGET",$C$38,S20,E20/100,ValuationDate!$E$5,ValuationDate!$E$6,"RelativePriceError")</f>
        <v>obj_003b6#0000</v>
      </c>
      <c r="AY20" s="332" t="str">
        <f ca="1">_xll.qlHestonModelHelper(,$B20,"TARGET",$C$38,T20,F20/100,ValuationDate!$E$5,ValuationDate!$E$6,"RelativePriceError")</f>
        <v>obj_003b7#0000</v>
      </c>
      <c r="AZ20" s="332" t="str">
        <f ca="1">_xll.qlHestonModelHelper(,$B20,"TARGET",$C$38,U20,G20/100,ValuationDate!$E$5,ValuationDate!$E$6,"RelativePriceError")</f>
        <v>obj_003b8#0000</v>
      </c>
      <c r="BA20" s="332" t="str">
        <f ca="1">_xll.qlHestonModelHelper(,$B20,"TARGET",$C$38,V20,H20/100,ValuationDate!$E$5,ValuationDate!$E$6,"RelativePriceError")</f>
        <v>obj_003b9#0000</v>
      </c>
      <c r="BB20" s="332" t="str">
        <f ca="1">_xll.qlHestonModelHelper(,$B20,"TARGET",$C$38,W20,I20/100,ValuationDate!$E$5,ValuationDate!$E$6,"RelativePriceError")</f>
        <v>obj_003ba#0000</v>
      </c>
      <c r="BC20" s="332" t="str">
        <f ca="1">_xll.qlHestonModelHelper(,$B20,"TARGET",$C$38,X20,J20/100,ValuationDate!$E$5,ValuationDate!$E$6,"RelativePriceError")</f>
        <v>obj_003bb#0000</v>
      </c>
      <c r="BD20" s="332" t="str">
        <f ca="1">_xll.qlHestonModelHelper(,$B20,"TARGET",$C$38,Y20,K20/100,ValuationDate!$E$5,ValuationDate!$E$6,"RelativePriceError")</f>
        <v>obj_003bc#0000</v>
      </c>
      <c r="BE20" s="332" t="str">
        <f ca="1">_xll.qlHestonModelHelper(,$B20,"TARGET",$C$38,Z20,L20/100,ValuationDate!$E$5,ValuationDate!$E$6,"RelativePriceError")</f>
        <v>obj_003bd#0000</v>
      </c>
      <c r="BF20" s="333" t="str">
        <f ca="1">_xll.qlHestonModelHelper(,$B20,"TARGET",$C$38,AA20,M20/100,ValuationDate!$E$5,ValuationDate!$E$6,"RelativePriceError")</f>
        <v>obj_003be#0000</v>
      </c>
    </row>
    <row r="21" spans="2:58">
      <c r="B21" s="110" t="s">
        <v>68</v>
      </c>
      <c r="C21" s="103">
        <v>12.358000000000001</v>
      </c>
      <c r="D21" s="104">
        <v>11.427</v>
      </c>
      <c r="E21" s="104">
        <v>10.804</v>
      </c>
      <c r="F21" s="104">
        <v>9.91</v>
      </c>
      <c r="G21" s="104">
        <v>9.33</v>
      </c>
      <c r="H21" s="104">
        <v>8.8149999999999995</v>
      </c>
      <c r="I21" s="104">
        <v>8.5749999999999993</v>
      </c>
      <c r="J21" s="104">
        <v>8.56</v>
      </c>
      <c r="K21" s="104">
        <v>8.7309999999999999</v>
      </c>
      <c r="L21" s="104">
        <v>8.9220000000000006</v>
      </c>
      <c r="M21" s="105">
        <v>9.2140000000000004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0.76170449207681101</v>
      </c>
      <c r="R21" s="131">
        <f ca="1">_xll.qlBlackDeltaCalculatorStrikeFromDelta(_xll.qlBlackDeltaCalculator(,R$6,"Spot",1,1,1,D21%*SQRT($P21)),R$7)</f>
        <v>0.82362174773054742</v>
      </c>
      <c r="S21" s="131">
        <f ca="1">_xll.qlBlackDeltaCalculatorStrikeFromDelta(_xll.qlBlackDeltaCalculator(,S$6,"Spot",1,1,1,E21%*SQRT($P21)),S$7)</f>
        <v>0.86356534563507192</v>
      </c>
      <c r="T21" s="131">
        <f ca="1">_xll.qlBlackDeltaCalculatorStrikeFromDelta(_xll.qlBlackDeltaCalculator(,T$6,"Spot",1,1,1,F21%*SQRT($P21)),T$7)</f>
        <v>0.91878056594973478</v>
      </c>
      <c r="U21" s="131">
        <f ca="1">_xll.qlBlackDeltaCalculatorStrikeFromDelta(_xll.qlBlackDeltaCalculator(,U$6,"Spot",1,1,1,G21%*SQRT($P21)),U$7)</f>
        <v>0.95873875752447335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1.0555694855911104</v>
      </c>
      <c r="X21" s="131">
        <f ca="1">_xll.qlBlackDeltaCalculatorStrikeFromDelta(_xll.qlBlackDeltaCalculator(,X$6,"Spot",1,1,1,J21%*SQRT($P21)),X$7)</f>
        <v>1.093057538449995</v>
      </c>
      <c r="Y21" s="131">
        <f ca="1">_xll.qlBlackDeltaCalculatorStrikeFromDelta(_xll.qlBlackDeltaCalculator(,Y$6,"Spot",1,1,1,K21%*SQRT($P21)),Y$7)</f>
        <v>1.1452198583924125</v>
      </c>
      <c r="Z21" s="131">
        <f ca="1">_xll.qlBlackDeltaCalculatorStrikeFromDelta(_xll.qlBlackDeltaCalculator(,Z$6,"Spot",1,1,1,L21%*SQRT($P21)),Z$7)</f>
        <v>1.184903610975292</v>
      </c>
      <c r="AA21" s="133">
        <f ca="1">_xll.qlBlackDeltaCalculatorStrikeFromDelta(_xll.qlBlackDeltaCalculator(,AA$6,"Spot",1,1,1,M21%*SQRT($P21)),AA$7)</f>
        <v>1.2495999749322553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obj_003ca#0000</v>
      </c>
      <c r="AI21" s="161">
        <f ca="1">_xll.qlSabrInterpolatedSmileSectionMaxError(AH21)</f>
        <v>2.5866694665446638E-3</v>
      </c>
      <c r="AJ21" s="162">
        <f ca="1">_xll.qlSabrInterpolatedSmileSectionAlpha(AH21)</f>
        <v>8.6455014986070319E-2</v>
      </c>
      <c r="AK21" s="161">
        <f ca="1">_xll.qlSabrInterpolatedSmileSectionBeta(AH21)</f>
        <v>0.7</v>
      </c>
      <c r="AL21" s="163">
        <f ca="1">_xll.qlSabrInterpolatedSmileSectionRho(AH21)</f>
        <v>-0.26813949858326108</v>
      </c>
      <c r="AM21" s="164">
        <f ca="1">_xll.qlSabrInterpolatedSmileSectionNu(AH21)</f>
        <v>0.48156763174461653</v>
      </c>
      <c r="AN21" s="110" t="s">
        <v>68</v>
      </c>
      <c r="AO21" t="str">
        <f t="array" aca="1" ref="AO21" ca="1">_xll.qlInterpolatedSmileSection(,O21,Q21:AA21,C21:M21*(SQRT(P21)/100),1)</f>
        <v>obj_003cb#0000</v>
      </c>
      <c r="AR21" t="str">
        <f ca="1">AO21</f>
        <v>obj_003cb#0000</v>
      </c>
      <c r="AU21" s="362">
        <f ca="1">T21</f>
        <v>0.91878056594973478</v>
      </c>
      <c r="AV21" s="331" t="str">
        <f ca="1">_xll.qlHestonModelHelper(,$B21,"TARGET",$C$38,Q21,C21/100,ValuationDate!$E$5,ValuationDate!$E$6,"RelativePriceError")</f>
        <v>obj_003cc#0000</v>
      </c>
      <c r="AW21" s="332" t="str">
        <f ca="1">_xll.qlHestonModelHelper(,$B21,"TARGET",$C$38,R21,D21/100,ValuationDate!$E$5,ValuationDate!$E$6,"RelativePriceError")</f>
        <v>obj_003cd#0000</v>
      </c>
      <c r="AX21" s="332" t="str">
        <f ca="1">_xll.qlHestonModelHelper(,$B21,"TARGET",$C$38,S21,E21/100,ValuationDate!$E$5,ValuationDate!$E$6,"RelativePriceError")</f>
        <v>obj_003ce#0000</v>
      </c>
      <c r="AY21" s="332" t="str">
        <f ca="1">_xll.qlHestonModelHelper(,$B21,"TARGET",$C$38,T21,F21/100,ValuationDate!$E$5,ValuationDate!$E$6,"RelativePriceError")</f>
        <v>obj_003cf#0000</v>
      </c>
      <c r="AZ21" s="332" t="str">
        <f ca="1">_xll.qlHestonModelHelper(,$B21,"TARGET",$C$38,U21,G21/100,ValuationDate!$E$5,ValuationDate!$E$6,"RelativePriceError")</f>
        <v>obj_003d0#0000</v>
      </c>
      <c r="BA21" s="332" t="str">
        <f ca="1">_xll.qlHestonModelHelper(,$B21,"TARGET",$C$38,V21,H21/100,ValuationDate!$E$5,ValuationDate!$E$6,"RelativePriceError")</f>
        <v>obj_003d1#0000</v>
      </c>
      <c r="BB21" s="332" t="str">
        <f ca="1">_xll.qlHestonModelHelper(,$B21,"TARGET",$C$38,W21,I21/100,ValuationDate!$E$5,ValuationDate!$E$6,"RelativePriceError")</f>
        <v>obj_003d2#0000</v>
      </c>
      <c r="BC21" s="332" t="str">
        <f ca="1">_xll.qlHestonModelHelper(,$B21,"TARGET",$C$38,X21,J21/100,ValuationDate!$E$5,ValuationDate!$E$6,"RelativePriceError")</f>
        <v>obj_003d3#0000</v>
      </c>
      <c r="BD21" s="332" t="str">
        <f ca="1">_xll.qlHestonModelHelper(,$B21,"TARGET",$C$38,Y21,K21/100,ValuationDate!$E$5,ValuationDate!$E$6,"RelativePriceError")</f>
        <v>obj_003d4#0000</v>
      </c>
      <c r="BE21" s="332" t="str">
        <f ca="1">_xll.qlHestonModelHelper(,$B21,"TARGET",$C$38,Z21,L21/100,ValuationDate!$E$5,ValuationDate!$E$6,"RelativePriceError")</f>
        <v>obj_003d5#0000</v>
      </c>
      <c r="BF21" s="333" t="str">
        <f ca="1">_xll.qlHestonModelHelper(,$B21,"TARGET",$C$38,AA21,M21/100,ValuationDate!$E$5,ValuationDate!$E$6,"RelativePriceError")</f>
        <v>obj_003d6#0000</v>
      </c>
    </row>
    <row r="22" spans="2:58">
      <c r="B22" s="110" t="s">
        <v>69</v>
      </c>
      <c r="C22" s="103">
        <v>12.836</v>
      </c>
      <c r="D22" s="104">
        <v>11.872</v>
      </c>
      <c r="E22" s="104">
        <v>11.225</v>
      </c>
      <c r="F22" s="104">
        <v>10.314</v>
      </c>
      <c r="G22" s="104">
        <v>9.73</v>
      </c>
      <c r="H22" s="104">
        <v>9.2050000000000001</v>
      </c>
      <c r="I22" s="104">
        <v>8.9350000000000005</v>
      </c>
      <c r="J22" s="104">
        <v>8.9009999999999998</v>
      </c>
      <c r="K22" s="104">
        <v>9.06</v>
      </c>
      <c r="L22" s="104">
        <v>9.2520000000000007</v>
      </c>
      <c r="M22" s="105">
        <v>9.5229999999999997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0.71097092986028654</v>
      </c>
      <c r="R22" s="131">
        <f ca="1">_xll.qlBlackDeltaCalculatorStrikeFromDelta(_xll.qlBlackDeltaCalculator(,R$6,"Spot",1,1,1,D22%*SQRT($P22)),R$7)</f>
        <v>0.78467661860597337</v>
      </c>
      <c r="S22" s="131">
        <f ca="1">_xll.qlBlackDeltaCalculatorStrikeFromDelta(_xll.qlBlackDeltaCalculator(,S$6,"Spot",1,1,1,E22%*SQRT($P22)),S$7)</f>
        <v>0.83303400252260174</v>
      </c>
      <c r="T22" s="131">
        <f ca="1">_xll.qlBlackDeltaCalculatorStrikeFromDelta(_xll.qlBlackDeltaCalculator(,T$6,"Spot",1,1,1,F22%*SQRT($P22)),T$7)</f>
        <v>0.90070543707506312</v>
      </c>
      <c r="U22" s="131">
        <f ca="1">_xll.qlBlackDeltaCalculatorStrikeFromDelta(_xll.qlBlackDeltaCalculator(,U$6,"Spot",1,1,1,G22%*SQRT($P22)),U$7)</f>
        <v>0.95051319198120676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1.0742739118608102</v>
      </c>
      <c r="X22" s="131">
        <f ca="1">_xll.qlBlackDeltaCalculatorStrikeFromDelta(_xll.qlBlackDeltaCalculator(,X$6,"Spot",1,1,1,J22%*SQRT($P22)),X$7)</f>
        <v>1.1229155505920434</v>
      </c>
      <c r="Y22" s="131">
        <f ca="1">_xll.qlBlackDeltaCalculatorStrikeFromDelta(_xll.qlBlackDeltaCalculator(,Y$6,"Spot",1,1,1,K22%*SQRT($P22)),Y$7)</f>
        <v>1.1912927977506937</v>
      </c>
      <c r="Z22" s="131">
        <f ca="1">_xll.qlBlackDeltaCalculatorStrikeFromDelta(_xll.qlBlackDeltaCalculator(,Z$6,"Spot",1,1,1,L22%*SQRT($P22)),Z$7)</f>
        <v>1.243976618415944</v>
      </c>
      <c r="AA22" s="133">
        <f ca="1">_xll.qlBlackDeltaCalculatorStrikeFromDelta(_xll.qlBlackDeltaCalculator(,AA$6,"Spot",1,1,1,M22%*SQRT($P22)),AA$7)</f>
        <v>1.3298242977220274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obj_003e2#0000</v>
      </c>
      <c r="AI22" s="161">
        <f ca="1">_xll.qlSabrInterpolatedSmileSectionMaxError(AH22)</f>
        <v>2.607783999284824E-3</v>
      </c>
      <c r="AJ22" s="162">
        <f ca="1">_xll.qlSabrInterpolatedSmileSectionAlpha(AH22)</f>
        <v>9.0469724245115971E-2</v>
      </c>
      <c r="AK22" s="161">
        <f ca="1">_xll.qlSabrInterpolatedSmileSectionBeta(AH22)</f>
        <v>0.7</v>
      </c>
      <c r="AL22" s="163">
        <f ca="1">_xll.qlSabrInterpolatedSmileSectionRho(AH22)</f>
        <v>-0.26637572847063595</v>
      </c>
      <c r="AM22" s="164">
        <f ca="1">_xll.qlSabrInterpolatedSmileSectionNu(AH22)</f>
        <v>0.38608639220638324</v>
      </c>
      <c r="AN22" s="110" t="s">
        <v>69</v>
      </c>
      <c r="AO22" t="str">
        <f t="array" aca="1" ref="AO22" ca="1">_xll.qlInterpolatedSmileSection(,O22,Q22:AA22,C22:M22*(SQRT(P22)/100),1)</f>
        <v>obj_003e3#0000</v>
      </c>
      <c r="AR22" t="str">
        <f ca="1">AO22</f>
        <v>obj_003e3#0000</v>
      </c>
      <c r="AU22" s="362">
        <f ca="1">T22</f>
        <v>0.90070543707506312</v>
      </c>
      <c r="AV22" s="331" t="str">
        <f ca="1">_xll.qlHestonModelHelper(,$B22,"TARGET",$C$38,Q22,C22/100,ValuationDate!$E$5,ValuationDate!$E$6,"RelativePriceError")</f>
        <v>obj_003e4#0000</v>
      </c>
      <c r="AW22" s="332" t="str">
        <f ca="1">_xll.qlHestonModelHelper(,$B22,"TARGET",$C$38,R22,D22/100,ValuationDate!$E$5,ValuationDate!$E$6,"RelativePriceError")</f>
        <v>obj_003e5#0000</v>
      </c>
      <c r="AX22" s="332" t="str">
        <f ca="1">_xll.qlHestonModelHelper(,$B22,"TARGET",$C$38,S22,E22/100,ValuationDate!$E$5,ValuationDate!$E$6,"RelativePriceError")</f>
        <v>obj_003e6#0000</v>
      </c>
      <c r="AY22" s="332" t="str">
        <f ca="1">_xll.qlHestonModelHelper(,$B22,"TARGET",$C$38,T22,F22/100,ValuationDate!$E$5,ValuationDate!$E$6,"RelativePriceError")</f>
        <v>obj_003e7#0000</v>
      </c>
      <c r="AZ22" s="332" t="str">
        <f ca="1">_xll.qlHestonModelHelper(,$B22,"TARGET",$C$38,U22,G22/100,ValuationDate!$E$5,ValuationDate!$E$6,"RelativePriceError")</f>
        <v>obj_003e8#0000</v>
      </c>
      <c r="BA22" s="332" t="str">
        <f ca="1">_xll.qlHestonModelHelper(,$B22,"TARGET",$C$38,V22,H22/100,ValuationDate!$E$5,ValuationDate!$E$6,"RelativePriceError")</f>
        <v>obj_003e9#0000</v>
      </c>
      <c r="BB22" s="332" t="str">
        <f ca="1">_xll.qlHestonModelHelper(,$B22,"TARGET",$C$38,W22,I22/100,ValuationDate!$E$5,ValuationDate!$E$6,"RelativePriceError")</f>
        <v>obj_003ea#0000</v>
      </c>
      <c r="BC22" s="332" t="str">
        <f ca="1">_xll.qlHestonModelHelper(,$B22,"TARGET",$C$38,X22,J22/100,ValuationDate!$E$5,ValuationDate!$E$6,"RelativePriceError")</f>
        <v>obj_003eb#0000</v>
      </c>
      <c r="BD22" s="332" t="str">
        <f ca="1">_xll.qlHestonModelHelper(,$B22,"TARGET",$C$38,Y22,K22/100,ValuationDate!$E$5,ValuationDate!$E$6,"RelativePriceError")</f>
        <v>obj_003ec#0000</v>
      </c>
      <c r="BE22" s="332" t="str">
        <f ca="1">_xll.qlHestonModelHelper(,$B22,"TARGET",$C$38,Z22,L22/100,ValuationDate!$E$5,ValuationDate!$E$6,"RelativePriceError")</f>
        <v>obj_003ed#0000</v>
      </c>
      <c r="BF22" s="333" t="str">
        <f ca="1">_xll.qlHestonModelHelper(,$B22,"TARGET",$C$38,AA22,M22/100,ValuationDate!$E$5,ValuationDate!$E$6,"RelativePriceError")</f>
        <v>obj_003ee#0000</v>
      </c>
    </row>
    <row r="23" spans="2:58">
      <c r="B23" s="110" t="s">
        <v>70</v>
      </c>
      <c r="C23" s="103">
        <v>13.037000000000001</v>
      </c>
      <c r="D23" s="104">
        <v>12.045999999999999</v>
      </c>
      <c r="E23" s="104">
        <v>11.39</v>
      </c>
      <c r="F23" s="104">
        <v>10.471</v>
      </c>
      <c r="G23" s="104">
        <v>9.8840000000000003</v>
      </c>
      <c r="H23" s="104">
        <v>9.35</v>
      </c>
      <c r="I23" s="104">
        <v>9.0660000000000007</v>
      </c>
      <c r="J23" s="104">
        <v>9.0239999999999991</v>
      </c>
      <c r="K23" s="104">
        <v>9.1850000000000005</v>
      </c>
      <c r="L23" s="104">
        <v>9.3889999999999993</v>
      </c>
      <c r="M23" s="105">
        <v>9.6549999999999994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0.67367328291974127</v>
      </c>
      <c r="R23" s="131">
        <f ca="1">_xll.qlBlackDeltaCalculatorStrikeFromDelta(_xll.qlBlackDeltaCalculator(,R$6,"Spot",1,1,1,D23%*SQRT($P23)),R$7)</f>
        <v>0.75592280276219426</v>
      </c>
      <c r="S23" s="131">
        <f ca="1">_xll.qlBlackDeltaCalculatorStrikeFromDelta(_xll.qlBlackDeltaCalculator(,S$6,"Spot",1,1,1,E23%*SQRT($P23)),S$7)</f>
        <v>0.81040903521219765</v>
      </c>
      <c r="T23" s="131">
        <f ca="1">_xll.qlBlackDeltaCalculatorStrikeFromDelta(_xll.qlBlackDeltaCalculator(,T$6,"Spot",1,1,1,F23%*SQRT($P23)),T$7)</f>
        <v>0.88749124592147144</v>
      </c>
      <c r="U23" s="131">
        <f ca="1">_xll.qlBlackDeltaCalculatorStrikeFromDelta(_xll.qlBlackDeltaCalculator(,U$6,"Spot",1,1,1,G23%*SQRT($P23)),U$7)</f>
        <v>0.94493025626170035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1.0901768819487498</v>
      </c>
      <c r="X23" s="131">
        <f ca="1">_xll.qlBlackDeltaCalculatorStrikeFromDelta(_xll.qlBlackDeltaCalculator(,X$6,"Spot",1,1,1,J23%*SQRT($P23)),X$7)</f>
        <v>1.1480573606153563</v>
      </c>
      <c r="Y23" s="131">
        <f ca="1">_xll.qlBlackDeltaCalculatorStrikeFromDelta(_xll.qlBlackDeltaCalculator(,Y$6,"Spot",1,1,1,K23%*SQRT($P23)),Y$7)</f>
        <v>1.2304037991054866</v>
      </c>
      <c r="Z23" s="131">
        <f ca="1">_xll.qlBlackDeltaCalculatorStrikeFromDelta(_xll.qlBlackDeltaCalculator(,Z$6,"Spot",1,1,1,L23%*SQRT($P23)),Z$7)</f>
        <v>1.2948241480294014</v>
      </c>
      <c r="AA23" s="133">
        <f ca="1">_xll.qlBlackDeltaCalculatorStrikeFromDelta(_xll.qlBlackDeltaCalculator(,AA$6,"Spot",1,1,1,M23%*SQRT($P23)),AA$7)</f>
        <v>1.39988006559435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obj_003fa#0000</v>
      </c>
      <c r="AI23" s="161">
        <f ca="1">_xll.qlSabrInterpolatedSmileSectionMaxError(AH23)</f>
        <v>2.6688469893389188E-3</v>
      </c>
      <c r="AJ23" s="162">
        <f ca="1">_xll.qlSabrInterpolatedSmileSectionAlpha(AH23)</f>
        <v>9.2015756143163208E-2</v>
      </c>
      <c r="AK23" s="161">
        <f ca="1">_xll.qlSabrInterpolatedSmileSectionBeta(AH23)</f>
        <v>0.7</v>
      </c>
      <c r="AL23" s="163">
        <f ca="1">_xll.qlSabrInterpolatedSmileSectionRho(AH23)</f>
        <v>-0.26184926358410482</v>
      </c>
      <c r="AM23" s="164">
        <f ca="1">_xll.qlSabrInterpolatedSmileSectionNu(AH23)</f>
        <v>0.33378922750414641</v>
      </c>
      <c r="AN23" s="110" t="s">
        <v>70</v>
      </c>
      <c r="AO23" t="str">
        <f t="array" aca="1" ref="AO23" ca="1">_xll.qlInterpolatedSmileSection(,O23,Q23:AA23,C23:M23*(SQRT(P23)/100),1)</f>
        <v>obj_003fb#0000</v>
      </c>
      <c r="AR23" t="str">
        <f ca="1">AO23</f>
        <v>obj_003fb#0000</v>
      </c>
      <c r="AU23" s="362">
        <f ca="1">T23</f>
        <v>0.88749124592147144</v>
      </c>
      <c r="AV23" s="331" t="str">
        <f ca="1">_xll.qlHestonModelHelper(,$B23,"TARGET",$C$38,Q23,C23/100,ValuationDate!$E$5,ValuationDate!$E$6,"RelativePriceError")</f>
        <v>obj_003fc#0000</v>
      </c>
      <c r="AW23" s="332" t="str">
        <f ca="1">_xll.qlHestonModelHelper(,$B23,"TARGET",$C$38,R23,D23/100,ValuationDate!$E$5,ValuationDate!$E$6,"RelativePriceError")</f>
        <v>obj_003fd#0000</v>
      </c>
      <c r="AX23" s="332" t="str">
        <f ca="1">_xll.qlHestonModelHelper(,$B23,"TARGET",$C$38,S23,E23/100,ValuationDate!$E$5,ValuationDate!$E$6,"RelativePriceError")</f>
        <v>obj_003fe#0000</v>
      </c>
      <c r="AY23" s="332" t="str">
        <f ca="1">_xll.qlHestonModelHelper(,$B23,"TARGET",$C$38,T23,F23/100,ValuationDate!$E$5,ValuationDate!$E$6,"RelativePriceError")</f>
        <v>obj_003ff#0000</v>
      </c>
      <c r="AZ23" s="332" t="str">
        <f ca="1">_xll.qlHestonModelHelper(,$B23,"TARGET",$C$38,U23,G23/100,ValuationDate!$E$5,ValuationDate!$E$6,"RelativePriceError")</f>
        <v>obj_00400#0000</v>
      </c>
      <c r="BA23" s="332" t="str">
        <f ca="1">_xll.qlHestonModelHelper(,$B23,"TARGET",$C$38,V23,H23/100,ValuationDate!$E$5,ValuationDate!$E$6,"RelativePriceError")</f>
        <v>obj_00401#0000</v>
      </c>
      <c r="BB23" s="332" t="str">
        <f ca="1">_xll.qlHestonModelHelper(,$B23,"TARGET",$C$38,W23,I23/100,ValuationDate!$E$5,ValuationDate!$E$6,"RelativePriceError")</f>
        <v>obj_00402#0000</v>
      </c>
      <c r="BC23" s="332" t="str">
        <f ca="1">_xll.qlHestonModelHelper(,$B23,"TARGET",$C$38,X23,J23/100,ValuationDate!$E$5,ValuationDate!$E$6,"RelativePriceError")</f>
        <v>obj_00403#0000</v>
      </c>
      <c r="BD23" s="332" t="str">
        <f ca="1">_xll.qlHestonModelHelper(,$B23,"TARGET",$C$38,Y23,K23/100,ValuationDate!$E$5,ValuationDate!$E$6,"RelativePriceError")</f>
        <v>obj_00404#0000</v>
      </c>
      <c r="BE23" s="332" t="str">
        <f ca="1">_xll.qlHestonModelHelper(,$B23,"TARGET",$C$38,Z23,L23/100,ValuationDate!$E$5,ValuationDate!$E$6,"RelativePriceError")</f>
        <v>obj_00405#0000</v>
      </c>
      <c r="BF23" s="333" t="str">
        <f ca="1">_xll.qlHestonModelHelper(,$B23,"TARGET",$C$38,AA23,M23/100,ValuationDate!$E$5,ValuationDate!$E$6,"RelativePriceError")</f>
        <v>obj_00406#0000</v>
      </c>
    </row>
    <row r="24" spans="2:58">
      <c r="B24" s="110" t="s">
        <v>71</v>
      </c>
      <c r="C24" s="103">
        <v>13.154999999999999</v>
      </c>
      <c r="D24" s="104">
        <v>12.154</v>
      </c>
      <c r="E24" s="104">
        <v>11.494</v>
      </c>
      <c r="F24" s="104">
        <v>10.571999999999999</v>
      </c>
      <c r="G24" s="104">
        <v>9.9939999999999998</v>
      </c>
      <c r="H24" s="104">
        <v>9.4670000000000005</v>
      </c>
      <c r="I24" s="104">
        <v>9.1910000000000007</v>
      </c>
      <c r="J24" s="104">
        <v>9.1470000000000002</v>
      </c>
      <c r="K24" s="104">
        <v>9.3010000000000002</v>
      </c>
      <c r="L24" s="104">
        <v>9.4909999999999997</v>
      </c>
      <c r="M24" s="105">
        <v>9.7490000000000006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0.64359423371232982</v>
      </c>
      <c r="R24" s="131">
        <f ca="1">_xll.qlBlackDeltaCalculatorStrikeFromDelta(_xll.qlBlackDeltaCalculator(,R$6,"Spot",1,1,1,D24%*SQRT($P24)),R$7)</f>
        <v>0.73239543884073599</v>
      </c>
      <c r="S24" s="131">
        <f ca="1">_xll.qlBlackDeltaCalculatorStrikeFromDelta(_xll.qlBlackDeltaCalculator(,S$6,"Spot",1,1,1,E24%*SQRT($P24)),S$7)</f>
        <v>0.79183329472478703</v>
      </c>
      <c r="T24" s="131">
        <f ca="1">_xll.qlBlackDeltaCalculatorStrikeFromDelta(_xll.qlBlackDeltaCalculator(,T$6,"Spot",1,1,1,F24%*SQRT($P24)),T$7)</f>
        <v>0.87674946774261975</v>
      </c>
      <c r="U24" s="131">
        <f ca="1">_xll.qlBlackDeltaCalculatorStrikeFromDelta(_xll.qlBlackDeltaCalculator(,U$6,"Spot",1,1,1,G24%*SQRT($P24)),U$7)</f>
        <v>0.94068356012734411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1.1055487237224266</v>
      </c>
      <c r="X24" s="131">
        <f ca="1">_xll.qlBlackDeltaCalculatorStrikeFromDelta(_xll.qlBlackDeltaCalculator(,X$6,"Spot",1,1,1,J24%*SQRT($P24)),X$7)</f>
        <v>1.1722461087545686</v>
      </c>
      <c r="Y24" s="131">
        <f ca="1">_xll.qlBlackDeltaCalculatorStrikeFromDelta(_xll.qlBlackDeltaCalculator(,Y$6,"Spot",1,1,1,K24%*SQRT($P24)),Y$7)</f>
        <v>1.26776058722526</v>
      </c>
      <c r="Z24" s="131">
        <f ca="1">_xll.qlBlackDeltaCalculatorStrikeFromDelta(_xll.qlBlackDeltaCalculator(,Z$6,"Spot",1,1,1,L24%*SQRT($P24)),Z$7)</f>
        <v>1.3425679573294833</v>
      </c>
      <c r="AA24" s="133">
        <f ca="1">_xll.qlBlackDeltaCalculatorStrikeFromDelta(_xll.qlBlackDeltaCalculator(,AA$6,"Spot",1,1,1,M24%*SQRT($P24)),AA$7)</f>
        <v>1.4658578803173692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obj_00412#0000</v>
      </c>
      <c r="AI24" s="161">
        <f ca="1">_xll.qlSabrInterpolatedSmileSectionMaxError(AH24)</f>
        <v>2.5659056405553382E-3</v>
      </c>
      <c r="AJ24" s="162">
        <f ca="1">_xll.qlSabrInterpolatedSmileSectionAlpha(AH24)</f>
        <v>9.3324481714031099E-2</v>
      </c>
      <c r="AK24" s="161">
        <f ca="1">_xll.qlSabrInterpolatedSmileSectionBeta(AH24)</f>
        <v>0.7</v>
      </c>
      <c r="AL24" s="163">
        <f ca="1">_xll.qlSabrInterpolatedSmileSectionRho(AH24)</f>
        <v>-0.25318141939559702</v>
      </c>
      <c r="AM24" s="164">
        <f ca="1">_xll.qlSabrInterpolatedSmileSectionNu(AH24)</f>
        <v>0.29583278651457462</v>
      </c>
      <c r="AN24" s="110" t="s">
        <v>71</v>
      </c>
      <c r="AO24" t="str">
        <f t="array" aca="1" ref="AO24" ca="1">_xll.qlInterpolatedSmileSection(,O24,Q24:AA24,C24:M24*(SQRT(P24)/100),1)</f>
        <v>obj_00413#0000</v>
      </c>
      <c r="AR24" t="str">
        <f ca="1">AO24</f>
        <v>obj_00413#0000</v>
      </c>
      <c r="AU24" s="362">
        <f ca="1">T24</f>
        <v>0.87674946774261975</v>
      </c>
      <c r="AV24" s="331" t="str">
        <f ca="1">_xll.qlHestonModelHelper(,$B24,"TARGET",$C$38,Q24,C24/100,ValuationDate!$E$5,ValuationDate!$E$6,"RelativePriceError")</f>
        <v>obj_00414#0000</v>
      </c>
      <c r="AW24" s="332" t="str">
        <f ca="1">_xll.qlHestonModelHelper(,$B24,"TARGET",$C$38,R24,D24/100,ValuationDate!$E$5,ValuationDate!$E$6,"RelativePriceError")</f>
        <v>obj_00415#0000</v>
      </c>
      <c r="AX24" s="332" t="str">
        <f ca="1">_xll.qlHestonModelHelper(,$B24,"TARGET",$C$38,S24,E24/100,ValuationDate!$E$5,ValuationDate!$E$6,"RelativePriceError")</f>
        <v>obj_00416#0000</v>
      </c>
      <c r="AY24" s="332" t="str">
        <f ca="1">_xll.qlHestonModelHelper(,$B24,"TARGET",$C$38,T24,F24/100,ValuationDate!$E$5,ValuationDate!$E$6,"RelativePriceError")</f>
        <v>obj_00417#0000</v>
      </c>
      <c r="AZ24" s="332" t="str">
        <f ca="1">_xll.qlHestonModelHelper(,$B24,"TARGET",$C$38,U24,G24/100,ValuationDate!$E$5,ValuationDate!$E$6,"RelativePriceError")</f>
        <v>obj_00418#0000</v>
      </c>
      <c r="BA24" s="332" t="str">
        <f ca="1">_xll.qlHestonModelHelper(,$B24,"TARGET",$C$38,V24,H24/100,ValuationDate!$E$5,ValuationDate!$E$6,"RelativePriceError")</f>
        <v>obj_00419#0000</v>
      </c>
      <c r="BB24" s="332" t="str">
        <f ca="1">_xll.qlHestonModelHelper(,$B24,"TARGET",$C$38,W24,I24/100,ValuationDate!$E$5,ValuationDate!$E$6,"RelativePriceError")</f>
        <v>obj_0041a#0000</v>
      </c>
      <c r="BC24" s="332" t="str">
        <f ca="1">_xll.qlHestonModelHelper(,$B24,"TARGET",$C$38,X24,J24/100,ValuationDate!$E$5,ValuationDate!$E$6,"RelativePriceError")</f>
        <v>obj_0041b#0000</v>
      </c>
      <c r="BD24" s="332" t="str">
        <f ca="1">_xll.qlHestonModelHelper(,$B24,"TARGET",$C$38,Y24,K24/100,ValuationDate!$E$5,ValuationDate!$E$6,"RelativePriceError")</f>
        <v>obj_0041c#0000</v>
      </c>
      <c r="BE24" s="332" t="str">
        <f ca="1">_xll.qlHestonModelHelper(,$B24,"TARGET",$C$38,Z24,L24/100,ValuationDate!$E$5,ValuationDate!$E$6,"RelativePriceError")</f>
        <v>obj_0041d#0000</v>
      </c>
      <c r="BF24" s="333" t="str">
        <f ca="1">_xll.qlHestonModelHelper(,$B24,"TARGET",$C$38,AA24,M24/100,ValuationDate!$E$5,ValuationDate!$E$6,"RelativePriceError")</f>
        <v>obj_0041e#0000</v>
      </c>
    </row>
    <row r="25" spans="2:58">
      <c r="B25" s="110" t="s">
        <v>72</v>
      </c>
      <c r="C25" s="103">
        <v>13.21</v>
      </c>
      <c r="D25" s="104">
        <v>12.269</v>
      </c>
      <c r="E25" s="104">
        <v>11.632999999999999</v>
      </c>
      <c r="F25" s="104">
        <v>10.76</v>
      </c>
      <c r="G25" s="104">
        <v>10.196999999999999</v>
      </c>
      <c r="H25" s="104">
        <v>9.673</v>
      </c>
      <c r="I25" s="104">
        <v>9.3940000000000001</v>
      </c>
      <c r="J25" s="104">
        <v>9.3450000000000006</v>
      </c>
      <c r="K25" s="104">
        <v>9.4480000000000004</v>
      </c>
      <c r="L25" s="104">
        <v>9.5739999999999998</v>
      </c>
      <c r="M25" s="105">
        <v>9.7840000000000007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0.6187932013835914</v>
      </c>
      <c r="R25" s="131">
        <f ca="1">_xll.qlBlackDeltaCalculatorStrikeFromDelta(_xll.qlBlackDeltaCalculator(,R$6,"Spot",1,1,1,D25%*SQRT($P25)),R$7)</f>
        <v>0.7117341734461996</v>
      </c>
      <c r="S25" s="131">
        <f ca="1">_xll.qlBlackDeltaCalculatorStrikeFromDelta(_xll.qlBlackDeltaCalculator(,S$6,"Spot",1,1,1,E25%*SQRT($P25)),S$7)</f>
        <v>0.77508569619692491</v>
      </c>
      <c r="T25" s="131">
        <f ca="1">_xll.qlBlackDeltaCalculatorStrikeFromDelta(_xll.qlBlackDeltaCalculator(,T$6,"Spot",1,1,1,F25%*SQRT($P25)),T$7)</f>
        <v>0.86669911963071222</v>
      </c>
      <c r="U25" s="131">
        <f ca="1">_xll.qlBlackDeltaCalculatorStrikeFromDelta(_xll.qlBlackDeltaCalculator(,U$6,"Spot",1,1,1,G25%*SQRT($P25)),U$7)</f>
        <v>0.93701377156703969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1.1220649482981726</v>
      </c>
      <c r="X25" s="131">
        <f ca="1">_xll.qlBlackDeltaCalculatorStrikeFromDelta(_xll.qlBlackDeltaCalculator(,X$6,"Spot",1,1,1,J25%*SQRT($P25)),X$7)</f>
        <v>1.1979836700604696</v>
      </c>
      <c r="Y25" s="131">
        <f ca="1">_xll.qlBlackDeltaCalculatorStrikeFromDelta(_xll.qlBlackDeltaCalculator(,Y$6,"Spot",1,1,1,K25%*SQRT($P25)),Y$7)</f>
        <v>1.3056563773086924</v>
      </c>
      <c r="Z25" s="131">
        <f ca="1">_xll.qlBlackDeltaCalculatorStrikeFromDelta(_xll.qlBlackDeltaCalculator(,Z$6,"Spot",1,1,1,L25%*SQRT($P25)),Z$7)</f>
        <v>1.3883577604717248</v>
      </c>
      <c r="AA25" s="133">
        <f ca="1">_xll.qlBlackDeltaCalculatorStrikeFromDelta(_xll.qlBlackDeltaCalculator(,AA$6,"Spot",1,1,1,M25%*SQRT($P25)),AA$7)</f>
        <v>1.5265702556523288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obj_0042a#0000</v>
      </c>
      <c r="AI25" s="161">
        <f ca="1">_xll.qlSabrInterpolatedSmileSectionMaxError(AH25)</f>
        <v>2.4626519592479412E-3</v>
      </c>
      <c r="AJ25" s="162">
        <f ca="1">_xll.qlSabrInterpolatedSmileSectionAlpha(AH25)</f>
        <v>9.5825791919954356E-2</v>
      </c>
      <c r="AK25" s="161">
        <f ca="1">_xll.qlSabrInterpolatedSmileSectionBeta(AH25)</f>
        <v>0.7</v>
      </c>
      <c r="AL25" s="163">
        <f ca="1">_xll.qlSabrInterpolatedSmileSectionRho(AH25)</f>
        <v>-0.25095119496323287</v>
      </c>
      <c r="AM25" s="164">
        <f ca="1">_xll.qlSabrInterpolatedSmileSectionNu(AH25)</f>
        <v>0.25644285280465146</v>
      </c>
      <c r="AN25" s="110" t="s">
        <v>72</v>
      </c>
      <c r="AO25" t="str">
        <f t="array" aca="1" ref="AO25" ca="1">_xll.qlInterpolatedSmileSection(,O25,Q25:AA25,C25:M25*(SQRT(P25)/100),1)</f>
        <v>obj_0042b#0000</v>
      </c>
      <c r="AR25" t="str">
        <f ca="1">AO25</f>
        <v>obj_0042b#0000</v>
      </c>
      <c r="AU25" s="362">
        <f ca="1">T25</f>
        <v>0.86669911963071222</v>
      </c>
      <c r="AV25" s="331" t="str">
        <f ca="1">_xll.qlHestonModelHelper(,$B25,"TARGET",$C$38,Q25,C25/100,ValuationDate!$E$5,ValuationDate!$E$6,"RelativePriceError")</f>
        <v>obj_0042c#0000</v>
      </c>
      <c r="AW25" s="332" t="str">
        <f ca="1">_xll.qlHestonModelHelper(,$B25,"TARGET",$C$38,R25,D25/100,ValuationDate!$E$5,ValuationDate!$E$6,"RelativePriceError")</f>
        <v>obj_0042d#0000</v>
      </c>
      <c r="AX25" s="332" t="str">
        <f ca="1">_xll.qlHestonModelHelper(,$B25,"TARGET",$C$38,S25,E25/100,ValuationDate!$E$5,ValuationDate!$E$6,"RelativePriceError")</f>
        <v>obj_0042e#0000</v>
      </c>
      <c r="AY25" s="332" t="str">
        <f ca="1">_xll.qlHestonModelHelper(,$B25,"TARGET",$C$38,T25,F25/100,ValuationDate!$E$5,ValuationDate!$E$6,"RelativePriceError")</f>
        <v>obj_0042f#0000</v>
      </c>
      <c r="AZ25" s="332" t="str">
        <f ca="1">_xll.qlHestonModelHelper(,$B25,"TARGET",$C$38,U25,G25/100,ValuationDate!$E$5,ValuationDate!$E$6,"RelativePriceError")</f>
        <v>obj_00430#0000</v>
      </c>
      <c r="BA25" s="332" t="str">
        <f ca="1">_xll.qlHestonModelHelper(,$B25,"TARGET",$C$38,V25,H25/100,ValuationDate!$E$5,ValuationDate!$E$6,"RelativePriceError")</f>
        <v>obj_00431#0000</v>
      </c>
      <c r="BB25" s="332" t="str">
        <f ca="1">_xll.qlHestonModelHelper(,$B25,"TARGET",$C$38,W25,I25/100,ValuationDate!$E$5,ValuationDate!$E$6,"RelativePriceError")</f>
        <v>obj_00432#0000</v>
      </c>
      <c r="BC25" s="332" t="str">
        <f ca="1">_xll.qlHestonModelHelper(,$B25,"TARGET",$C$38,X25,J25/100,ValuationDate!$E$5,ValuationDate!$E$6,"RelativePriceError")</f>
        <v>obj_00433#0000</v>
      </c>
      <c r="BD25" s="332" t="str">
        <f ca="1">_xll.qlHestonModelHelper(,$B25,"TARGET",$C$38,Y25,K25/100,ValuationDate!$E$5,ValuationDate!$E$6,"RelativePriceError")</f>
        <v>obj_00434#0000</v>
      </c>
      <c r="BE25" s="332" t="str">
        <f ca="1">_xll.qlHestonModelHelper(,$B25,"TARGET",$C$38,Z25,L25/100,ValuationDate!$E$5,ValuationDate!$E$6,"RelativePriceError")</f>
        <v>obj_00435#0000</v>
      </c>
      <c r="BF25" s="333" t="str">
        <f ca="1">_xll.qlHestonModelHelper(,$B25,"TARGET",$C$38,AA25,M25/100,ValuationDate!$E$5,ValuationDate!$E$6,"RelativePriceError")</f>
        <v>obj_00436#0000</v>
      </c>
    </row>
    <row r="26" spans="2:58">
      <c r="B26" s="110" t="s">
        <v>73</v>
      </c>
      <c r="C26" s="103">
        <v>13.247999999999999</v>
      </c>
      <c r="D26" s="104">
        <v>12.324999999999999</v>
      </c>
      <c r="E26" s="104">
        <v>11.738</v>
      </c>
      <c r="F26" s="104">
        <v>10.895</v>
      </c>
      <c r="G26" s="104">
        <v>10.337999999999999</v>
      </c>
      <c r="H26" s="104">
        <v>9.8149999999999995</v>
      </c>
      <c r="I26" s="104">
        <v>9.5329999999999995</v>
      </c>
      <c r="J26" s="104">
        <v>9.4749999999999996</v>
      </c>
      <c r="K26" s="104">
        <v>9.5429999999999993</v>
      </c>
      <c r="L26" s="104">
        <v>9.6449999999999996</v>
      </c>
      <c r="M26" s="105">
        <v>9.8130000000000006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0.59733008389449249</v>
      </c>
      <c r="R26" s="131">
        <f ca="1">_xll.qlBlackDeltaCalculatorStrikeFromDelta(_xll.qlBlackDeltaCalculator(,R$6,"Spot",1,1,1,D26%*SQRT($P26)),R$7)</f>
        <v>0.69429758233579097</v>
      </c>
      <c r="S26" s="131">
        <f ca="1">_xll.qlBlackDeltaCalculatorStrikeFromDelta(_xll.qlBlackDeltaCalculator(,S$6,"Spot",1,1,1,E26%*SQRT($P26)),S$7)</f>
        <v>0.76053133888209856</v>
      </c>
      <c r="T26" s="131">
        <f ca="1">_xll.qlBlackDeltaCalculatorStrikeFromDelta(_xll.qlBlackDeltaCalculator(,T$6,"Spot",1,1,1,F26%*SQRT($P26)),T$7)</f>
        <v>0.85819581914239651</v>
      </c>
      <c r="U26" s="131">
        <f ca="1">_xll.qlBlackDeltaCalculatorStrikeFromDelta(_xll.qlBlackDeltaCalculator(,U$6,"Spot",1,1,1,G26%*SQRT($P26)),U$7)</f>
        <v>0.93426237002886647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1.1377533631372641</v>
      </c>
      <c r="X26" s="131">
        <f ca="1">_xll.qlBlackDeltaCalculatorStrikeFromDelta(_xll.qlBlackDeltaCalculator(,X$6,"Spot",1,1,1,J26%*SQRT($P26)),X$7)</f>
        <v>1.2221317256571371</v>
      </c>
      <c r="Y26" s="131">
        <f ca="1">_xll.qlBlackDeltaCalculatorStrikeFromDelta(_xll.qlBlackDeltaCalculator(,Y$6,"Spot",1,1,1,K26%*SQRT($P26)),Y$7)</f>
        <v>1.3413604296561252</v>
      </c>
      <c r="Z26" s="131">
        <f ca="1">_xll.qlBlackDeltaCalculatorStrikeFromDelta(_xll.qlBlackDeltaCalculator(,Z$6,"Spot",1,1,1,L26%*SQRT($P26)),Z$7)</f>
        <v>1.4329601970647603</v>
      </c>
      <c r="AA26" s="133">
        <f ca="1">_xll.qlBlackDeltaCalculatorStrikeFromDelta(_xll.qlBlackDeltaCalculator(,AA$6,"Spot",1,1,1,M26%*SQRT($P26)),AA$7)</f>
        <v>1.5855733724071714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obj_00442#0000</v>
      </c>
      <c r="AI26" s="161">
        <f ca="1">_xll.qlSabrInterpolatedSmileSectionMaxError(AH26)</f>
        <v>2.387328470009803E-3</v>
      </c>
      <c r="AJ26" s="162">
        <f ca="1">_xll.qlSabrInterpolatedSmileSectionAlpha(AH26)</f>
        <v>9.7576399674320774E-2</v>
      </c>
      <c r="AK26" s="161">
        <f ca="1">_xll.qlSabrInterpolatedSmileSectionBeta(AH26)</f>
        <v>0.7</v>
      </c>
      <c r="AL26" s="163">
        <f ca="1">_xll.qlSabrInterpolatedSmileSectionRho(AH26)</f>
        <v>-0.2473090523243249</v>
      </c>
      <c r="AM26" s="164">
        <f ca="1">_xll.qlSabrInterpolatedSmileSectionNu(AH26)</f>
        <v>0.22838729467403798</v>
      </c>
      <c r="AN26" s="110" t="s">
        <v>73</v>
      </c>
      <c r="AO26" t="str">
        <f t="array" aca="1" ref="AO26" ca="1">_xll.qlInterpolatedSmileSection(,O26,Q26:AA26,C26:M26*(SQRT(P26)/100),1)</f>
        <v>obj_00443#0000</v>
      </c>
      <c r="AR26" t="str">
        <f ca="1">AO26</f>
        <v>obj_00443#0000</v>
      </c>
      <c r="AU26" s="362">
        <f ca="1">T26</f>
        <v>0.85819581914239651</v>
      </c>
      <c r="AV26" s="331" t="str">
        <f ca="1">_xll.qlHestonModelHelper(,$B26,"TARGET",$C$38,Q26,C26/100,ValuationDate!$E$5,ValuationDate!$E$6,"RelativePriceError")</f>
        <v>obj_00444#0000</v>
      </c>
      <c r="AW26" s="332" t="str">
        <f ca="1">_xll.qlHestonModelHelper(,$B26,"TARGET",$C$38,R26,D26/100,ValuationDate!$E$5,ValuationDate!$E$6,"RelativePriceError")</f>
        <v>obj_00445#0000</v>
      </c>
      <c r="AX26" s="332" t="str">
        <f ca="1">_xll.qlHestonModelHelper(,$B26,"TARGET",$C$38,S26,E26/100,ValuationDate!$E$5,ValuationDate!$E$6,"RelativePriceError")</f>
        <v>obj_00446#0000</v>
      </c>
      <c r="AY26" s="332" t="str">
        <f ca="1">_xll.qlHestonModelHelper(,$B26,"TARGET",$C$38,T26,F26/100,ValuationDate!$E$5,ValuationDate!$E$6,"RelativePriceError")</f>
        <v>obj_00447#0000</v>
      </c>
      <c r="AZ26" s="332" t="str">
        <f ca="1">_xll.qlHestonModelHelper(,$B26,"TARGET",$C$38,U26,G26/100,ValuationDate!$E$5,ValuationDate!$E$6,"RelativePriceError")</f>
        <v>obj_00448#0000</v>
      </c>
      <c r="BA26" s="332" t="str">
        <f ca="1">_xll.qlHestonModelHelper(,$B26,"TARGET",$C$38,V26,H26/100,ValuationDate!$E$5,ValuationDate!$E$6,"RelativePriceError")</f>
        <v>obj_00449#0000</v>
      </c>
      <c r="BB26" s="332" t="str">
        <f ca="1">_xll.qlHestonModelHelper(,$B26,"TARGET",$C$38,W26,I26/100,ValuationDate!$E$5,ValuationDate!$E$6,"RelativePriceError")</f>
        <v>obj_0044a#0000</v>
      </c>
      <c r="BC26" s="332" t="str">
        <f ca="1">_xll.qlHestonModelHelper(,$B26,"TARGET",$C$38,X26,J26/100,ValuationDate!$E$5,ValuationDate!$E$6,"RelativePriceError")</f>
        <v>obj_0044b#0000</v>
      </c>
      <c r="BD26" s="332" t="str">
        <f ca="1">_xll.qlHestonModelHelper(,$B26,"TARGET",$C$38,Y26,K26/100,ValuationDate!$E$5,ValuationDate!$E$6,"RelativePriceError")</f>
        <v>obj_0044c#0000</v>
      </c>
      <c r="BE26" s="332" t="str">
        <f ca="1">_xll.qlHestonModelHelper(,$B26,"TARGET",$C$38,Z26,L26/100,ValuationDate!$E$5,ValuationDate!$E$6,"RelativePriceError")</f>
        <v>obj_0044d#0000</v>
      </c>
      <c r="BF26" s="333" t="str">
        <f ca="1">_xll.qlHestonModelHelper(,$B26,"TARGET",$C$38,AA26,M26/100,ValuationDate!$E$5,ValuationDate!$E$6,"RelativePriceError")</f>
        <v>obj_0044e#0000</v>
      </c>
    </row>
    <row r="27" spans="2:58">
      <c r="B27" s="110" t="s">
        <v>74</v>
      </c>
      <c r="C27" s="103">
        <v>13.097</v>
      </c>
      <c r="D27" s="104">
        <v>12.244999999999999</v>
      </c>
      <c r="E27" s="104">
        <v>11.71</v>
      </c>
      <c r="F27" s="104">
        <v>10.946999999999999</v>
      </c>
      <c r="G27" s="104">
        <v>10.442</v>
      </c>
      <c r="H27" s="104">
        <v>9.9550000000000001</v>
      </c>
      <c r="I27" s="104">
        <v>9.6769999999999996</v>
      </c>
      <c r="J27" s="104">
        <v>9.6020000000000003</v>
      </c>
      <c r="K27" s="104">
        <v>9.65</v>
      </c>
      <c r="L27" s="104">
        <v>9.7349999999999994</v>
      </c>
      <c r="M27" s="105">
        <v>9.8640000000000008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0.5512249703444082</v>
      </c>
      <c r="R27" s="131">
        <f ca="1">_xll.qlBlackDeltaCalculatorStrikeFromDelta(_xll.qlBlackDeltaCalculator(,R$6,"Spot",1,1,1,D27%*SQRT($P27)),R$7)</f>
        <v>0.6561483344801462</v>
      </c>
      <c r="S27" s="131">
        <f ca="1">_xll.qlBlackDeltaCalculatorStrikeFromDelta(_xll.qlBlackDeltaCalculator(,S$6,"Spot",1,1,1,E27%*SQRT($P27)),S$7)</f>
        <v>0.72957025215495597</v>
      </c>
      <c r="T27" s="131">
        <f ca="1">_xll.qlBlackDeltaCalculatorStrikeFromDelta(_xll.qlBlackDeltaCalculator(,T$6,"Spot",1,1,1,F27%*SQRT($P27)),T$7)</f>
        <v>0.84062980445010071</v>
      </c>
      <c r="U27" s="131">
        <f ca="1">_xll.qlBlackDeltaCalculatorStrikeFromDelta(_xll.qlBlackDeltaCalculator(,U$6,"Spot",1,1,1,G27%*SQRT($P27)),U$7)</f>
        <v>0.92985924221429406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1.179149513858176</v>
      </c>
      <c r="X27" s="131">
        <f ca="1">_xll.qlBlackDeltaCalculatorStrikeFromDelta(_xll.qlBlackDeltaCalculator(,X$6,"Spot",1,1,1,J27%*SQRT($P27)),X$7)</f>
        <v>1.2852894097378533</v>
      </c>
      <c r="Y27" s="131">
        <f ca="1">_xll.qlBlackDeltaCalculatorStrikeFromDelta(_xll.qlBlackDeltaCalculator(,Y$6,"Spot",1,1,1,K27%*SQRT($P27)),Y$7)</f>
        <v>1.4375657083482751</v>
      </c>
      <c r="Z27" s="131">
        <f ca="1">_xll.qlBlackDeltaCalculatorStrikeFromDelta(_xll.qlBlackDeltaCalculator(,Z$6,"Spot",1,1,1,L27%*SQRT($P27)),Z$7)</f>
        <v>1.5558809160745242</v>
      </c>
      <c r="AA27" s="133">
        <f ca="1">_xll.qlBlackDeltaCalculatorStrikeFromDelta(_xll.qlBlackDeltaCalculator(,AA$6,"Spot",1,1,1,M27%*SQRT($P27)),AA$7)</f>
        <v>1.753985844356815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obj_0045a#0000</v>
      </c>
      <c r="AI27" s="161">
        <f ca="1">_xll.qlSabrInterpolatedSmileSectionMaxError(AH27)</f>
        <v>2.2114565561857646E-3</v>
      </c>
      <c r="AJ27" s="162">
        <f ca="1">_xll.qlSabrInterpolatedSmileSectionAlpha(AH27)</f>
        <v>9.9264495192366478E-2</v>
      </c>
      <c r="AK27" s="161">
        <f ca="1">_xll.qlSabrInterpolatedSmileSectionBeta(AH27)</f>
        <v>0.7</v>
      </c>
      <c r="AL27" s="163">
        <f ca="1">_xll.qlSabrInterpolatedSmileSectionRho(AH27)</f>
        <v>-0.21549541638925648</v>
      </c>
      <c r="AM27" s="164">
        <f ca="1">_xll.qlSabrInterpolatedSmileSectionNu(AH27)</f>
        <v>0.17910206469712034</v>
      </c>
      <c r="AN27" s="110" t="s">
        <v>74</v>
      </c>
      <c r="AO27" t="str">
        <f t="array" aca="1" ref="AO27" ca="1">_xll.qlInterpolatedSmileSection(,O27,Q27:AA27,C27:M27*(SQRT(P27)/100),1)</f>
        <v>obj_0045b#0000</v>
      </c>
      <c r="AR27" t="str">
        <f ca="1">AO27</f>
        <v>obj_0045b#0000</v>
      </c>
      <c r="AU27" s="362">
        <f ca="1">T27</f>
        <v>0.84062980445010071</v>
      </c>
      <c r="AV27" s="331" t="str">
        <f ca="1">_xll.qlHestonModelHelper(,$B27,"TARGET",$C$38,Q27,C27/100,ValuationDate!$E$5,ValuationDate!$E$6,"RelativePriceError")</f>
        <v>obj_0045c#0000</v>
      </c>
      <c r="AW27" s="332" t="str">
        <f ca="1">_xll.qlHestonModelHelper(,$B27,"TARGET",$C$38,R27,D27/100,ValuationDate!$E$5,ValuationDate!$E$6,"RelativePriceError")</f>
        <v>obj_0045d#0000</v>
      </c>
      <c r="AX27" s="332" t="str">
        <f ca="1">_xll.qlHestonModelHelper(,$B27,"TARGET",$C$38,S27,E27/100,ValuationDate!$E$5,ValuationDate!$E$6,"RelativePriceError")</f>
        <v>obj_0045e#0000</v>
      </c>
      <c r="AY27" s="332" t="str">
        <f ca="1">_xll.qlHestonModelHelper(,$B27,"TARGET",$C$38,T27,F27/100,ValuationDate!$E$5,ValuationDate!$E$6,"RelativePriceError")</f>
        <v>obj_0045f#0000</v>
      </c>
      <c r="AZ27" s="332" t="str">
        <f ca="1">_xll.qlHestonModelHelper(,$B27,"TARGET",$C$38,U27,G27/100,ValuationDate!$E$5,ValuationDate!$E$6,"RelativePriceError")</f>
        <v>obj_00460#0000</v>
      </c>
      <c r="BA27" s="332" t="str">
        <f ca="1">_xll.qlHestonModelHelper(,$B27,"TARGET",$C$38,V27,H27/100,ValuationDate!$E$5,ValuationDate!$E$6,"RelativePriceError")</f>
        <v>obj_00461#0000</v>
      </c>
      <c r="BB27" s="332" t="str">
        <f ca="1">_xll.qlHestonModelHelper(,$B27,"TARGET",$C$38,W27,I27/100,ValuationDate!$E$5,ValuationDate!$E$6,"RelativePriceError")</f>
        <v>obj_00462#0000</v>
      </c>
      <c r="BC27" s="332" t="str">
        <f ca="1">_xll.qlHestonModelHelper(,$B27,"TARGET",$C$38,X27,J27/100,ValuationDate!$E$5,ValuationDate!$E$6,"RelativePriceError")</f>
        <v>obj_00463#0000</v>
      </c>
      <c r="BD27" s="332" t="str">
        <f ca="1">_xll.qlHestonModelHelper(,$B27,"TARGET",$C$38,Y27,K27/100,ValuationDate!$E$5,ValuationDate!$E$6,"RelativePriceError")</f>
        <v>obj_00464#0000</v>
      </c>
      <c r="BE27" s="332" t="str">
        <f ca="1">_xll.qlHestonModelHelper(,$B27,"TARGET",$C$38,Z27,L27/100,ValuationDate!$E$5,ValuationDate!$E$6,"RelativePriceError")</f>
        <v>obj_00465#0000</v>
      </c>
      <c r="BF27" s="333" t="str">
        <f ca="1">_xll.qlHestonModelHelper(,$B27,"TARGET",$C$38,AA27,M27/100,ValuationDate!$E$5,ValuationDate!$E$6,"RelativePriceError")</f>
        <v>obj_00466#0000</v>
      </c>
    </row>
    <row r="28" spans="2:58">
      <c r="B28" s="110" t="s">
        <v>75</v>
      </c>
      <c r="C28" s="103">
        <v>12.997999999999999</v>
      </c>
      <c r="D28" s="104">
        <v>12.137</v>
      </c>
      <c r="E28" s="104">
        <v>11.545</v>
      </c>
      <c r="F28" s="104">
        <v>10.792</v>
      </c>
      <c r="G28" s="104">
        <v>10.336</v>
      </c>
      <c r="H28" s="104">
        <v>9.9260000000000002</v>
      </c>
      <c r="I28" s="104">
        <v>9.7089999999999996</v>
      </c>
      <c r="J28" s="104">
        <v>9.6519999999999992</v>
      </c>
      <c r="K28" s="104">
        <v>9.6809999999999992</v>
      </c>
      <c r="L28" s="104">
        <v>9.7460000000000004</v>
      </c>
      <c r="M28" s="105">
        <v>9.8780000000000001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0.49582351734619173</v>
      </c>
      <c r="R28" s="131">
        <f ca="1">_xll.qlBlackDeltaCalculatorStrikeFromDelta(_xll.qlBlackDeltaCalculator(,R$6,"Spot",1,1,1,D28%*SQRT($P28)),R$7)</f>
        <v>0.61135928431047115</v>
      </c>
      <c r="S28" s="131">
        <f ca="1">_xll.qlBlackDeltaCalculatorStrikeFromDelta(_xll.qlBlackDeltaCalculator(,S$6,"Spot",1,1,1,E28%*SQRT($P28)),S$7)</f>
        <v>0.69519871053216642</v>
      </c>
      <c r="T28" s="131">
        <f ca="1">_xll.qlBlackDeltaCalculatorStrikeFromDelta(_xll.qlBlackDeltaCalculator(,T$6,"Spot",1,1,1,F28%*SQRT($P28)),T$7)</f>
        <v>0.82315828180757511</v>
      </c>
      <c r="U28" s="131">
        <f ca="1">_xll.qlBlackDeltaCalculatorStrikeFromDelta(_xll.qlBlackDeltaCalculator(,U$6,"Spot",1,1,1,G28%*SQRT($P28)),U$7)</f>
        <v>0.9285589952588964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1.2407230909181697</v>
      </c>
      <c r="X28" s="131">
        <f ca="1">_xll.qlBlackDeltaCalculatorStrikeFromDelta(_xll.qlBlackDeltaCalculator(,X$6,"Spot",1,1,1,J28%*SQRT($P28)),X$7)</f>
        <v>1.3800944789115721</v>
      </c>
      <c r="Y28" s="131">
        <f ca="1">_xll.qlBlackDeltaCalculatorStrikeFromDelta(_xll.qlBlackDeltaCalculator(,Y$6,"Spot",1,1,1,K28%*SQRT($P28)),Y$7)</f>
        <v>1.5826308961711546</v>
      </c>
      <c r="Z28" s="131">
        <f ca="1">_xll.qlBlackDeltaCalculatorStrikeFromDelta(_xll.qlBlackDeltaCalculator(,Z$6,"Spot",1,1,1,L28%*SQRT($P28)),Z$7)</f>
        <v>1.7422942651279032</v>
      </c>
      <c r="AA28" s="133">
        <f ca="1">_xll.qlBlackDeltaCalculatorStrikeFromDelta(_xll.qlBlackDeltaCalculator(,AA$6,"Spot",1,1,1,M28%*SQRT($P28)),AA$7)</f>
        <v>2.0192810468947586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obj_00472#0000</v>
      </c>
      <c r="AI28" s="161">
        <f ca="1">_xll.qlSabrInterpolatedSmileSectionMaxError(AH28)</f>
        <v>1.6139638324001726E-3</v>
      </c>
      <c r="AJ28" s="162">
        <f ca="1">_xll.qlSabrInterpolatedSmileSectionAlpha(AH28)</f>
        <v>9.8906307821104975E-2</v>
      </c>
      <c r="AK28" s="161">
        <f ca="1">_xll.qlSabrInterpolatedSmileSectionBeta(AH28)</f>
        <v>0.7</v>
      </c>
      <c r="AL28" s="163">
        <f ca="1">_xll.qlSabrInterpolatedSmileSectionRho(AH28)</f>
        <v>-0.16444394477920907</v>
      </c>
      <c r="AM28" s="164">
        <f ca="1">_xll.qlSabrInterpolatedSmileSectionNu(AH28)</f>
        <v>0.1459952306556154</v>
      </c>
      <c r="AN28" s="110" t="s">
        <v>75</v>
      </c>
      <c r="AO28" t="str">
        <f t="array" aca="1" ref="AO28" ca="1">_xll.qlInterpolatedSmileSection(,O28,Q28:AA28,C28:M28*(SQRT(P28)/100),1)</f>
        <v>obj_00473#0000</v>
      </c>
      <c r="AR28" t="str">
        <f ca="1">AO28</f>
        <v>obj_00473#0000</v>
      </c>
      <c r="AU28" s="362">
        <f ca="1">T28</f>
        <v>0.82315828180757511</v>
      </c>
      <c r="AV28" s="331" t="str">
        <f ca="1">_xll.qlHestonModelHelper(,$B28,"TARGET",$C$38,Q28,C28/100,ValuationDate!$E$5,ValuationDate!$E$6,"RelativePriceError")</f>
        <v>obj_00474#0000</v>
      </c>
      <c r="AW28" s="332" t="str">
        <f ca="1">_xll.qlHestonModelHelper(,$B28,"TARGET",$C$38,R28,D28/100,ValuationDate!$E$5,ValuationDate!$E$6,"RelativePriceError")</f>
        <v>obj_00475#0000</v>
      </c>
      <c r="AX28" s="332" t="str">
        <f ca="1">_xll.qlHestonModelHelper(,$B28,"TARGET",$C$38,S28,E28/100,ValuationDate!$E$5,ValuationDate!$E$6,"RelativePriceError")</f>
        <v>obj_00476#0000</v>
      </c>
      <c r="AY28" s="332" t="str">
        <f ca="1">_xll.qlHestonModelHelper(,$B28,"TARGET",$C$38,T28,F28/100,ValuationDate!$E$5,ValuationDate!$E$6,"RelativePriceError")</f>
        <v>obj_00477#0000</v>
      </c>
      <c r="AZ28" s="332" t="str">
        <f ca="1">_xll.qlHestonModelHelper(,$B28,"TARGET",$C$38,U28,G28/100,ValuationDate!$E$5,ValuationDate!$E$6,"RelativePriceError")</f>
        <v>obj_00478#0000</v>
      </c>
      <c r="BA28" s="332" t="str">
        <f ca="1">_xll.qlHestonModelHelper(,$B28,"TARGET",$C$38,V28,H28/100,ValuationDate!$E$5,ValuationDate!$E$6,"RelativePriceError")</f>
        <v>obj_00479#0000</v>
      </c>
      <c r="BB28" s="332" t="str">
        <f ca="1">_xll.qlHestonModelHelper(,$B28,"TARGET",$C$38,W28,I28/100,ValuationDate!$E$5,ValuationDate!$E$6,"RelativePriceError")</f>
        <v>obj_0047a#0000</v>
      </c>
      <c r="BC28" s="332" t="str">
        <f ca="1">_xll.qlHestonModelHelper(,$B28,"TARGET",$C$38,X28,J28/100,ValuationDate!$E$5,ValuationDate!$E$6,"RelativePriceError")</f>
        <v>obj_0047b#0000</v>
      </c>
      <c r="BD28" s="332" t="str">
        <f ca="1">_xll.qlHestonModelHelper(,$B28,"TARGET",$C$38,Y28,K28/100,ValuationDate!$E$5,ValuationDate!$E$6,"RelativePriceError")</f>
        <v>obj_0047c#0000</v>
      </c>
      <c r="BE28" s="332" t="str">
        <f ca="1">_xll.qlHestonModelHelper(,$B28,"TARGET",$C$38,Z28,L28/100,ValuationDate!$E$5,ValuationDate!$E$6,"RelativePriceError")</f>
        <v>obj_0047d#0000</v>
      </c>
      <c r="BF28" s="333" t="str">
        <f ca="1">_xll.qlHestonModelHelper(,$B28,"TARGET",$C$38,AA28,M28/100,ValuationDate!$E$5,ValuationDate!$E$6,"RelativePriceError")</f>
        <v>obj_0047e#0000</v>
      </c>
    </row>
    <row r="29" spans="2:58">
      <c r="B29" s="110" t="s">
        <v>28</v>
      </c>
      <c r="C29" s="103">
        <v>12.913</v>
      </c>
      <c r="D29" s="104">
        <v>12.048</v>
      </c>
      <c r="E29" s="104">
        <v>11.465999999999999</v>
      </c>
      <c r="F29" s="104">
        <v>10.734999999999999</v>
      </c>
      <c r="G29" s="104">
        <v>10.295</v>
      </c>
      <c r="H29" s="104">
        <v>9.9030000000000005</v>
      </c>
      <c r="I29" s="104">
        <v>9.6999999999999993</v>
      </c>
      <c r="J29" s="104">
        <v>9.6509999999999998</v>
      </c>
      <c r="K29" s="104">
        <v>9.6869999999999994</v>
      </c>
      <c r="L29" s="104">
        <v>9.7550000000000008</v>
      </c>
      <c r="M29" s="105">
        <v>9.8889999999999993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0.45687433001855149</v>
      </c>
      <c r="R29" s="131">
        <f ca="1">_xll.qlBlackDeltaCalculatorStrikeFromDelta(_xll.qlBlackDeltaCalculator(,R$6,"Spot",1,1,1,D29%*SQRT($P29)),R$7)</f>
        <v>0.57955978268714403</v>
      </c>
      <c r="S29" s="131">
        <f ca="1">_xll.qlBlackDeltaCalculatorStrikeFromDelta(_xll.qlBlackDeltaCalculator(,S$6,"Spot",1,1,1,E29%*SQRT($P29)),S$7)</f>
        <v>0.67026641196375669</v>
      </c>
      <c r="T29" s="131">
        <f ca="1">_xll.qlBlackDeltaCalculatorStrikeFromDelta(_xll.qlBlackDeltaCalculator(,T$6,"Spot",1,1,1,F29%*SQRT($P29)),T$7)</f>
        <v>0.81171716573297181</v>
      </c>
      <c r="U29" s="131">
        <f ca="1">_xll.qlBlackDeltaCalculatorStrikeFromDelta(_xll.qlBlackDeltaCalculator(,U$6,"Spot",1,1,1,G29%*SQRT($P29)),U$7)</f>
        <v>0.93108460266060855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1.2986985056516349</v>
      </c>
      <c r="X29" s="131">
        <f ca="1">_xll.qlBlackDeltaCalculatorStrikeFromDelta(_xll.qlBlackDeltaCalculator(,X$6,"Spot",1,1,1,J29%*SQRT($P29)),X$7)</f>
        <v>1.468760711866179</v>
      </c>
      <c r="Y29" s="131">
        <f ca="1">_xll.qlBlackDeltaCalculatorStrikeFromDelta(_xll.qlBlackDeltaCalculator(,Y$6,"Spot",1,1,1,K29%*SQRT($P29)),Y$7)</f>
        <v>1.7212578177585602</v>
      </c>
      <c r="Z29" s="131">
        <f ca="1">_xll.qlBlackDeltaCalculatorStrikeFromDelta(_xll.qlBlackDeltaCalculator(,Z$6,"Spot",1,1,1,L29%*SQRT($P29)),Z$7)</f>
        <v>1.9241846169712999</v>
      </c>
      <c r="AA29" s="133">
        <f ca="1">_xll.qlBlackDeltaCalculatorStrikeFromDelta(_xll.qlBlackDeltaCalculator(,AA$6,"Spot",1,1,1,M29%*SQRT($P29)),AA$7)</f>
        <v>2.2831227086411605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obj_0048a#0000</v>
      </c>
      <c r="AI29" s="161">
        <f ca="1">_xll.qlSabrInterpolatedSmileSectionMaxError(AH29)</f>
        <v>1.7609006175499931E-3</v>
      </c>
      <c r="AJ29" s="162">
        <f ca="1">_xll.qlSabrInterpolatedSmileSectionAlpha(AH29)</f>
        <v>9.8727452643167513E-2</v>
      </c>
      <c r="AK29" s="161">
        <f ca="1">_xll.qlSabrInterpolatedSmileSectionBeta(AH29)</f>
        <v>0.7</v>
      </c>
      <c r="AL29" s="163">
        <f ca="1">_xll.qlSabrInterpolatedSmileSectionRho(AH29)</f>
        <v>-0.13162558683828426</v>
      </c>
      <c r="AM29" s="164">
        <f ca="1">_xll.qlSabrInterpolatedSmileSectionNu(AH29)</f>
        <v>0.12631191496553948</v>
      </c>
      <c r="AN29" s="110" t="s">
        <v>28</v>
      </c>
      <c r="AO29" t="str">
        <f t="array" aca="1" ref="AO29" ca="1">_xll.qlInterpolatedSmileSection(,O29,Q29:AA29,C29:M29*(SQRT(P29)/100),1)</f>
        <v>obj_0048b#0000</v>
      </c>
      <c r="AR29" t="str">
        <f ca="1">AO29</f>
        <v>obj_0048b#0000</v>
      </c>
      <c r="AU29" s="362">
        <f ca="1">T29</f>
        <v>0.81171716573297181</v>
      </c>
      <c r="AV29" s="331" t="str">
        <f ca="1">_xll.qlHestonModelHelper(,$B29,"TARGET",$C$38,Q29,C29/100,ValuationDate!$E$5,ValuationDate!$E$6,"RelativePriceError")</f>
        <v>obj_0048c#0000</v>
      </c>
      <c r="AW29" s="332" t="str">
        <f ca="1">_xll.qlHestonModelHelper(,$B29,"TARGET",$C$38,R29,D29/100,ValuationDate!$E$5,ValuationDate!$E$6,"RelativePriceError")</f>
        <v>obj_0048d#0000</v>
      </c>
      <c r="AX29" s="332" t="str">
        <f ca="1">_xll.qlHestonModelHelper(,$B29,"TARGET",$C$38,S29,E29/100,ValuationDate!$E$5,ValuationDate!$E$6,"RelativePriceError")</f>
        <v>obj_0048e#0000</v>
      </c>
      <c r="AY29" s="332" t="str">
        <f ca="1">_xll.qlHestonModelHelper(,$B29,"TARGET",$C$38,T29,F29/100,ValuationDate!$E$5,ValuationDate!$E$6,"RelativePriceError")</f>
        <v>obj_0048f#0000</v>
      </c>
      <c r="AZ29" s="332" t="str">
        <f ca="1">_xll.qlHestonModelHelper(,$B29,"TARGET",$C$38,U29,G29/100,ValuationDate!$E$5,ValuationDate!$E$6,"RelativePriceError")</f>
        <v>obj_00490#0000</v>
      </c>
      <c r="BA29" s="332" t="str">
        <f ca="1">_xll.qlHestonModelHelper(,$B29,"TARGET",$C$38,V29,H29/100,ValuationDate!$E$5,ValuationDate!$E$6,"RelativePriceError")</f>
        <v>obj_00491#0000</v>
      </c>
      <c r="BB29" s="332" t="str">
        <f ca="1">_xll.qlHestonModelHelper(,$B29,"TARGET",$C$38,W29,I29/100,ValuationDate!$E$5,ValuationDate!$E$6,"RelativePriceError")</f>
        <v>obj_00492#0000</v>
      </c>
      <c r="BC29" s="332" t="str">
        <f ca="1">_xll.qlHestonModelHelper(,$B29,"TARGET",$C$38,X29,J29/100,ValuationDate!$E$5,ValuationDate!$E$6,"RelativePriceError")</f>
        <v>obj_00493#0000</v>
      </c>
      <c r="BD29" s="332" t="str">
        <f ca="1">_xll.qlHestonModelHelper(,$B29,"TARGET",$C$38,Y29,K29/100,ValuationDate!$E$5,ValuationDate!$E$6,"RelativePriceError")</f>
        <v>obj_00494#0000</v>
      </c>
      <c r="BE29" s="332" t="str">
        <f ca="1">_xll.qlHestonModelHelper(,$B29,"TARGET",$C$38,Z29,L29/100,ValuationDate!$E$5,ValuationDate!$E$6,"RelativePriceError")</f>
        <v>obj_00495#0000</v>
      </c>
      <c r="BF29" s="333" t="str">
        <f ca="1">_xll.qlHestonModelHelper(,$B29,"TARGET",$C$38,AA29,M29/100,ValuationDate!$E$5,ValuationDate!$E$6,"RelativePriceError")</f>
        <v>obj_00496#0000</v>
      </c>
    </row>
    <row r="30" spans="2:58">
      <c r="B30" s="111" t="s">
        <v>76</v>
      </c>
      <c r="C30" s="106">
        <v>12.837999999999999</v>
      </c>
      <c r="D30" s="107">
        <v>11.971</v>
      </c>
      <c r="E30" s="107">
        <v>11.398</v>
      </c>
      <c r="F30" s="107">
        <v>10.686</v>
      </c>
      <c r="G30" s="107">
        <v>10.260999999999999</v>
      </c>
      <c r="H30" s="107">
        <v>9.8840000000000003</v>
      </c>
      <c r="I30" s="107">
        <v>9.6920000000000002</v>
      </c>
      <c r="J30" s="107">
        <v>9.65</v>
      </c>
      <c r="K30" s="107">
        <v>9.6929999999999996</v>
      </c>
      <c r="L30" s="107">
        <v>9.7639999999999993</v>
      </c>
      <c r="M30" s="108">
        <v>9.9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0.42740410187568012</v>
      </c>
      <c r="R30" s="135">
        <f ca="1">_xll.qlBlackDeltaCalculatorStrikeFromDelta(_xll.qlBlackDeltaCalculator(,R$6,"Spot",1,1,1,D30%*SQRT($P30)),R$7)</f>
        <v>0.55539483736157358</v>
      </c>
      <c r="S30" s="135">
        <f ca="1">_xll.qlBlackDeltaCalculatorStrikeFromDelta(_xll.qlBlackDeltaCalculator(,S$6,"Spot",1,1,1,E30%*SQRT($P30)),S$7)</f>
        <v>0.65157826174180766</v>
      </c>
      <c r="T30" s="135">
        <f ca="1">_xll.qlBlackDeltaCalculatorStrikeFromDelta(_xll.qlBlackDeltaCalculator(,T$6,"Spot",1,1,1,F30%*SQRT($P30)),T$7)</f>
        <v>0.80439387551418418</v>
      </c>
      <c r="U30" s="135">
        <f ca="1">_xll.qlBlackDeltaCalculatorStrikeFromDelta(_xll.qlBlackDeltaCalculator(,U$6,"Spot",1,1,1,G30%*SQRT($P30)),U$7)</f>
        <v>0.93607754506762286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1.3556532806290722</v>
      </c>
      <c r="X30" s="135">
        <f ca="1">_xll.qlBlackDeltaCalculatorStrikeFromDelta(_xll.qlBlackDeltaCalculator(,X$6,"Spot",1,1,1,J30%*SQRT($P30)),X$7)</f>
        <v>1.5558592188461726</v>
      </c>
      <c r="Y30" s="135">
        <f ca="1">_xll.qlBlackDeltaCalculatorStrikeFromDelta(_xll.qlBlackDeltaCalculator(,Y$6,"Spot",1,1,1,K30%*SQRT($P30)),Y$7)</f>
        <v>1.8589142704694974</v>
      </c>
      <c r="Z30" s="135">
        <f ca="1">_xll.qlBlackDeltaCalculatorStrikeFromDelta(_xll.qlBlackDeltaCalculator(,Z$6,"Spot",1,1,1,L30%*SQRT($P30)),Z$7)</f>
        <v>2.1066670726633272</v>
      </c>
      <c r="AA30" s="137">
        <f ca="1">_xll.qlBlackDeltaCalculatorStrikeFromDelta(_xll.qlBlackDeltaCalculator(,AA$6,"Spot",1,1,1,M30%*SQRT($P30)),AA$7)</f>
        <v>2.5524743949517297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obj_004a2#0000</v>
      </c>
      <c r="AI30" s="166">
        <f ca="1">_xll.qlSabrInterpolatedSmileSectionMaxError(AH30)</f>
        <v>1.8791730693117625E-3</v>
      </c>
      <c r="AJ30" s="167">
        <f ca="1">_xll.qlSabrInterpolatedSmileSectionAlpha(AH30)</f>
        <v>9.8541060535775382E-2</v>
      </c>
      <c r="AK30" s="166">
        <f ca="1">_xll.qlSabrInterpolatedSmileSectionBeta(AH30)</f>
        <v>0.7</v>
      </c>
      <c r="AL30" s="168">
        <f ca="1">_xll.qlSabrInterpolatedSmileSectionRho(AH30)</f>
        <v>-0.10255226296550655</v>
      </c>
      <c r="AM30" s="169">
        <f ca="1">_xll.qlSabrInterpolatedSmileSectionNu(AH30)</f>
        <v>0.11298156199135341</v>
      </c>
      <c r="AN30" s="111" t="s">
        <v>76</v>
      </c>
      <c r="AO30" t="str">
        <f t="array" aca="1" ref="AO30" ca="1">_xll.qlInterpolatedSmileSection(,O30,Q30:AA30,C30:M30*(SQRT(P30)/100),1)</f>
        <v>obj_004a3#0000</v>
      </c>
      <c r="AR30" t="str">
        <f ca="1">AO30</f>
        <v>obj_004a3#0000</v>
      </c>
      <c r="AU30" s="363">
        <f ca="1">T30</f>
        <v>0.80439387551418418</v>
      </c>
      <c r="AV30" s="334" t="str">
        <f ca="1">_xll.qlHestonModelHelper(,$B30,"TARGET",$C$38,Q30,C30/100,ValuationDate!$E$5,ValuationDate!$E$6,"RelativePriceError")</f>
        <v>obj_004a4#0000</v>
      </c>
      <c r="AW30" s="335" t="str">
        <f ca="1">_xll.qlHestonModelHelper(,$B30,"TARGET",$C$38,R30,D30/100,ValuationDate!$E$5,ValuationDate!$E$6,"RelativePriceError")</f>
        <v>obj_004a5#0000</v>
      </c>
      <c r="AX30" s="335" t="str">
        <f ca="1">_xll.qlHestonModelHelper(,$B30,"TARGET",$C$38,S30,E30/100,ValuationDate!$E$5,ValuationDate!$E$6,"RelativePriceError")</f>
        <v>obj_004a6#0000</v>
      </c>
      <c r="AY30" s="335" t="str">
        <f ca="1">_xll.qlHestonModelHelper(,$B30,"TARGET",$C$38,T30,F30/100,ValuationDate!$E$5,ValuationDate!$E$6,"RelativePriceError")</f>
        <v>obj_004a7#0000</v>
      </c>
      <c r="AZ30" s="335" t="str">
        <f ca="1">_xll.qlHestonModelHelper(,$B30,"TARGET",$C$38,U30,G30/100,ValuationDate!$E$5,ValuationDate!$E$6,"RelativePriceError")</f>
        <v>obj_004a8#0000</v>
      </c>
      <c r="BA30" s="335" t="str">
        <f ca="1">_xll.qlHestonModelHelper(,$B30,"TARGET",$C$38,V30,H30/100,ValuationDate!$E$5,ValuationDate!$E$6,"RelativePriceError")</f>
        <v>obj_004a9#0000</v>
      </c>
      <c r="BB30" s="335" t="str">
        <f ca="1">_xll.qlHestonModelHelper(,$B30,"TARGET",$C$38,W30,I30/100,ValuationDate!$E$5,ValuationDate!$E$6,"RelativePriceError")</f>
        <v>obj_004aa#0000</v>
      </c>
      <c r="BC30" s="335" t="str">
        <f ca="1">_xll.qlHestonModelHelper(,$B30,"TARGET",$C$38,X30,J30/100,ValuationDate!$E$5,ValuationDate!$E$6,"RelativePriceError")</f>
        <v>obj_004ab#0000</v>
      </c>
      <c r="BD30" s="335" t="str">
        <f ca="1">_xll.qlHestonModelHelper(,$B30,"TARGET",$C$38,Y30,K30/100,ValuationDate!$E$5,ValuationDate!$E$6,"RelativePriceError")</f>
        <v>obj_004ac#0000</v>
      </c>
      <c r="BE30" s="335" t="str">
        <f ca="1">_xll.qlHestonModelHelper(,$B30,"TARGET",$C$38,Z30,L30/100,ValuationDate!$E$5,ValuationDate!$E$6,"RelativePriceError")</f>
        <v>obj_004ad#0000</v>
      </c>
      <c r="BF30" s="336" t="str">
        <f ca="1">_xll.qlHestonModelHelper(,$B30,"TARGET",$C$38,AA30,M30/100,ValuationDate!$E$5,ValuationDate!$E$6,"RelativePriceError")</f>
        <v>obj_004ae#0000</v>
      </c>
    </row>
    <row r="31" spans="2:58">
      <c r="C31">
        <f ca="1">C19/100</f>
        <v>0.11900000000000001</v>
      </c>
      <c r="D31">
        <f ca="1">D19/100</f>
        <v>0.107</v>
      </c>
      <c r="E31">
        <f ca="1">E19/100</f>
        <v>9.6999999999999989E-2</v>
      </c>
      <c r="F31">
        <f ca="1">F19/100</f>
        <v>8.9499999999999996E-2</v>
      </c>
      <c r="G31">
        <f ca="1">G19/100</f>
        <v>8.4499999999999992E-2</v>
      </c>
      <c r="H31">
        <f ca="1">H19/100</f>
        <v>8.199999999999999E-2</v>
      </c>
      <c r="I31">
        <f ca="1">I19/100</f>
        <v>8.115E-2</v>
      </c>
      <c r="J31">
        <f ca="1">J19/100</f>
        <v>8.1460000000000005E-2</v>
      </c>
      <c r="K31">
        <f ca="1">K19/100</f>
        <v>8.2500000000000004E-2</v>
      </c>
      <c r="L31">
        <f ca="1">L19/100</f>
        <v>8.5000000000000006E-2</v>
      </c>
      <c r="M31">
        <f ca="1">M19/100</f>
        <v>8.9380000000000001E-2</v>
      </c>
    </row>
    <row r="33" spans="1:15">
      <c r="C33" s="113" t="s">
        <v>92</v>
      </c>
      <c r="D33" s="154" t="str">
        <f ca="1">_xll.qlSmiledSurface(,AH8:AH21,C3,"NullCalendar","Following","Act/365 (Fixed)")</f>
        <v>obj_004af#0000</v>
      </c>
    </row>
    <row r="35" spans="1:15">
      <c r="A35" s="113" t="s">
        <v>257</v>
      </c>
    </row>
    <row r="36" spans="1:15">
      <c r="A36" s="113"/>
    </row>
    <row r="37" spans="1:15" ht="14.4">
      <c r="B37" s="303" t="s">
        <v>258</v>
      </c>
      <c r="C37" s="304" t="str">
        <f ca="1">_xll.qlHestonProcess(,ValuationDate!E5,ValuationDate!E6,C38,C39,C40,C41,C42,C43)</f>
        <v>obj_004b0#0000</v>
      </c>
    </row>
    <row r="38" spans="1:15" ht="14.4">
      <c r="B38" s="305" t="s">
        <v>259</v>
      </c>
      <c r="C38" s="306">
        <v>1</v>
      </c>
    </row>
    <row r="39" spans="1:15" ht="14.4">
      <c r="B39" s="307" t="s">
        <v>260</v>
      </c>
      <c r="C39" s="308">
        <v>0.15</v>
      </c>
    </row>
    <row r="40" spans="1:15" ht="14.4">
      <c r="B40" s="307" t="s">
        <v>117</v>
      </c>
      <c r="C40" s="308">
        <v>1.5</v>
      </c>
    </row>
    <row r="41" spans="1:15" ht="14.4">
      <c r="B41" s="307" t="s">
        <v>261</v>
      </c>
      <c r="C41" s="308">
        <v>0.15</v>
      </c>
    </row>
    <row r="42" spans="1:15" ht="14.4">
      <c r="B42" s="307" t="s">
        <v>262</v>
      </c>
      <c r="C42" s="308">
        <v>0.01</v>
      </c>
    </row>
    <row r="43" spans="1:15" ht="14.4">
      <c r="B43" s="309" t="s">
        <v>263</v>
      </c>
      <c r="C43" s="310">
        <v>0</v>
      </c>
    </row>
    <row r="44" spans="1:15">
      <c r="B44" s="311"/>
      <c r="C44" s="311"/>
    </row>
    <row r="45" spans="1:15" ht="14.4">
      <c r="B45" s="303" t="s">
        <v>264</v>
      </c>
      <c r="C45" s="304" t="str">
        <f ca="1">_xll.qlHestonModel(,C37)</f>
        <v>obj_004b1#0000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269</v>
      </c>
      <c r="C49" s="339" t="str">
        <f ca="1">_xll.qlEndCriteria(,C50,C51,C52,C53,C54)</f>
        <v>obj_004b2#0000</v>
      </c>
      <c r="D49" s="337"/>
      <c r="E49" s="338" t="s">
        <v>270</v>
      </c>
      <c r="F49" s="339" t="str">
        <f ca="1">_xll.qlEndCriteria(,F50,F51,F52,F53,F54)</f>
        <v>obj_004b3#0000</v>
      </c>
      <c r="G49" s="337"/>
      <c r="H49" s="338" t="s">
        <v>271</v>
      </c>
      <c r="I49" s="339" t="str">
        <f ca="1">_xll.qlArmijoLineSearch()</f>
        <v>obj_004b4#0000</v>
      </c>
      <c r="J49" s="337"/>
      <c r="K49" s="338" t="s">
        <v>272</v>
      </c>
      <c r="L49" s="339" t="str">
        <f ca="1">_xll.qlConjugateGradient(,L50)</f>
        <v>obj_004b5#0000</v>
      </c>
      <c r="M49" s="337"/>
      <c r="N49" s="337"/>
      <c r="O49" s="337"/>
    </row>
    <row r="50" spans="1:15" ht="14.4">
      <c r="A50" s="337"/>
      <c r="B50" s="340" t="s">
        <v>273</v>
      </c>
      <c r="C50" s="341">
        <v>10000</v>
      </c>
      <c r="D50" s="337"/>
      <c r="E50" s="340" t="s">
        <v>273</v>
      </c>
      <c r="F50" s="341">
        <v>200000</v>
      </c>
      <c r="G50" s="337"/>
      <c r="H50" s="340" t="s">
        <v>274</v>
      </c>
      <c r="I50" s="341"/>
      <c r="J50" s="337"/>
      <c r="K50" s="338" t="s">
        <v>271</v>
      </c>
      <c r="L50" s="342" t="str">
        <f ca="1">I49</f>
        <v>obj_004b4#0000</v>
      </c>
      <c r="M50" s="337"/>
      <c r="N50" s="337"/>
      <c r="O50" s="337"/>
    </row>
    <row r="51" spans="1:15" ht="14.4">
      <c r="A51" s="337"/>
      <c r="B51" s="343" t="s">
        <v>275</v>
      </c>
      <c r="C51" s="344">
        <v>5000</v>
      </c>
      <c r="D51" s="337"/>
      <c r="E51" s="343" t="s">
        <v>275</v>
      </c>
      <c r="F51" s="344">
        <v>10000</v>
      </c>
      <c r="G51" s="337"/>
      <c r="H51" s="343" t="s">
        <v>276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277</v>
      </c>
      <c r="C52" s="341">
        <v>1E-8</v>
      </c>
      <c r="D52" s="337"/>
      <c r="E52" s="340" t="s">
        <v>277</v>
      </c>
      <c r="F52" s="341">
        <v>1E-8</v>
      </c>
      <c r="G52" s="337"/>
      <c r="H52" s="345" t="s">
        <v>278</v>
      </c>
      <c r="I52" s="346"/>
      <c r="J52" s="337"/>
      <c r="K52" s="338" t="s">
        <v>279</v>
      </c>
      <c r="L52" s="339" t="str">
        <f ca="1">_xll.qlLevenbergMarquardt()</f>
        <v>obj_004b6#0000</v>
      </c>
      <c r="M52" s="337"/>
      <c r="N52" s="337"/>
      <c r="O52" s="340" t="s">
        <v>300</v>
      </c>
    </row>
    <row r="53" spans="1:15" ht="14.4">
      <c r="A53" s="337"/>
      <c r="B53" s="343" t="s">
        <v>280</v>
      </c>
      <c r="C53" s="344">
        <v>1E-8</v>
      </c>
      <c r="D53" s="337"/>
      <c r="E53" s="343" t="s">
        <v>280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obj_002f9#0000</v>
      </c>
    </row>
    <row r="54" spans="1:15" ht="14.4">
      <c r="A54" s="337"/>
      <c r="B54" s="340" t="s">
        <v>281</v>
      </c>
      <c r="C54" s="341">
        <v>1E-8</v>
      </c>
      <c r="D54" s="337"/>
      <c r="E54" s="340" t="s">
        <v>281</v>
      </c>
      <c r="F54" s="341">
        <v>1E-8</v>
      </c>
      <c r="G54" s="337"/>
      <c r="H54" s="340" t="s">
        <v>282</v>
      </c>
      <c r="I54" s="347" t="str">
        <f ca="1">_xll.qlSimulatedAnnealing(,I55,I56,I57,I58)</f>
        <v>obj_004b7#0000</v>
      </c>
      <c r="J54" s="337"/>
      <c r="K54" s="337"/>
      <c r="L54" s="337"/>
      <c r="M54" s="337"/>
      <c r="N54" s="337"/>
      <c r="O54" s="344" t="str">
        <f ca="1">BA19</f>
        <v>obj_003a1#0000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283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obj_0039c#0000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284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obj_003a6#0000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274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obj_00461#0000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285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286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287</v>
      </c>
      <c r="C60" s="341" t="str">
        <f ca="1">C45</f>
        <v>obj_004b1#0000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288</v>
      </c>
      <c r="C61" s="344" t="s">
        <v>289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290</v>
      </c>
      <c r="C62" s="344" t="str">
        <f ca="1">I54</f>
        <v>obj_004b7#0000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291</v>
      </c>
      <c r="C63" s="344" t="str">
        <f ca="1">F49</f>
        <v>obj_004b3#0000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292</v>
      </c>
      <c r="C64" s="344" t="s">
        <v>289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293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294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295</v>
      </c>
      <c r="D70" s="340" t="s">
        <v>296</v>
      </c>
      <c r="E70" s="340" t="s">
        <v>297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261</v>
      </c>
      <c r="C71" s="341" t="b">
        <v>0</v>
      </c>
      <c r="D71" s="355">
        <f ca="1">C41</f>
        <v>0.15</v>
      </c>
      <c r="E71" s="356">
        <f ca="1">_xll.qlHestonModelTheta(C60)</f>
        <v>1.0654075876269545E-2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298</v>
      </c>
      <c r="C72" s="344" t="b">
        <v>0</v>
      </c>
      <c r="D72" s="357">
        <f ca="1">C40</f>
        <v>1.5</v>
      </c>
      <c r="E72" s="358">
        <f ca="1">_xll.qlHestonModelKappa(C60)</f>
        <v>0.62878569981243038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262</v>
      </c>
      <c r="C73" s="344" t="b">
        <v>0</v>
      </c>
      <c r="D73" s="357">
        <f ca="1">C42</f>
        <v>0.01</v>
      </c>
      <c r="E73" s="358">
        <f ca="1">_xll.qlHestonModelSigma(C60)</f>
        <v>0.24141508726070454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299</v>
      </c>
      <c r="C74" s="344" t="b">
        <v>1</v>
      </c>
      <c r="D74" s="357">
        <f ca="1">C43</f>
        <v>0</v>
      </c>
      <c r="E74" s="35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260</v>
      </c>
      <c r="C75" s="346" t="b">
        <v>0</v>
      </c>
      <c r="D75" s="359">
        <f ca="1">C39</f>
        <v>0.15</v>
      </c>
      <c r="E75" s="360">
        <f ca="1">_xll.qlHestonModelV0(C60)</f>
        <v>4.6522278447447499E-3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301</v>
      </c>
    </row>
    <row r="80" spans="1:15" ht="14.4">
      <c r="B80" s="348" t="s">
        <v>302</v>
      </c>
      <c r="C80" s="349" t="str">
        <f ca="1">_xll.qlLocalVolTermStructure(,D33,ValuationDate!E5,ValuationDate!E6,C38,0.001)</f>
        <v>obj_004b8#0000</v>
      </c>
    </row>
    <row r="81" spans="2:3" ht="14.4">
      <c r="B81" s="350" t="s">
        <v>303</v>
      </c>
      <c r="C81" s="351" t="str">
        <f ca="1">C60</f>
        <v>obj_004b1#0000</v>
      </c>
    </row>
    <row r="82" spans="2:3" ht="14.4">
      <c r="B82" s="350" t="s">
        <v>304</v>
      </c>
      <c r="C82" s="364">
        <f ca="1">O24</f>
        <v>44844</v>
      </c>
    </row>
    <row r="83" spans="2:3" ht="14.4">
      <c r="B83" s="350" t="s">
        <v>305</v>
      </c>
      <c r="C83" s="365">
        <v>100</v>
      </c>
    </row>
    <row r="84" spans="2:3" ht="14.4">
      <c r="B84" s="350" t="s">
        <v>306</v>
      </c>
      <c r="C84" s="365">
        <v>100</v>
      </c>
    </row>
    <row r="85" spans="2:3" ht="14.4">
      <c r="B85" s="350" t="s">
        <v>307</v>
      </c>
      <c r="C85" s="365">
        <v>20000</v>
      </c>
    </row>
    <row r="86" spans="2:3" ht="14.4">
      <c r="B86" s="350" t="s">
        <v>308</v>
      </c>
      <c r="C86" s="365" t="b">
        <f ca="1">C67</f>
        <v>1</v>
      </c>
    </row>
    <row r="87" spans="2:3" ht="14.4">
      <c r="B87" s="352" t="s">
        <v>308</v>
      </c>
      <c r="C87" s="366"/>
    </row>
    <row r="88" spans="2:3" ht="14.4">
      <c r="B88" s="340" t="s">
        <v>309</v>
      </c>
      <c r="C88" s="354" t="str">
        <f ca="1">_xll.qlHestonSLVMCModel(,C80,C81,C82,C83,C84,C85,,,C86)</f>
        <v>obj_004b9#0000</v>
      </c>
    </row>
    <row r="89" spans="2:3">
      <c r="B89" s="337"/>
      <c r="C89" s="337"/>
    </row>
    <row r="90" spans="2:3" ht="14.4">
      <c r="B90" s="338" t="s">
        <v>310</v>
      </c>
      <c r="C90" s="339" t="str">
        <f ca="1">_xll.qlHestonSLVMCModelLeverageFunction(,C88,,C86:C87)</f>
        <v>obj_004ba#0000</v>
      </c>
    </row>
    <row r="93" spans="2:3">
      <c r="B93" s="367" t="s">
        <v>311</v>
      </c>
      <c r="C93" s="368" t="str">
        <f ca="1">_xll.qlHestonProcess(,ValuationDate!E5,ValuationDate!E6,C38,E75,E72,E71,E73,E74)</f>
        <v>obj_004bb#0000</v>
      </c>
    </row>
    <row r="94" spans="2:3">
      <c r="B94" s="369" t="s">
        <v>312</v>
      </c>
      <c r="C94" s="370" t="str">
        <f ca="1">C90</f>
        <v>obj_004ba#0000</v>
      </c>
    </row>
    <row r="95" spans="2:3" ht="14.4">
      <c r="B95" s="338" t="s">
        <v>313</v>
      </c>
      <c r="C95" s="371" t="str">
        <f ca="1">_xll.qlHestonSLVProcess(,C93,C94)</f>
        <v>obj_004bc#0000</v>
      </c>
    </row>
    <row r="98" spans="2:8">
      <c r="C98" t="str">
        <f ca="1">VanillasCross1Y!M76</f>
        <v>Strike</v>
      </c>
      <c r="D98">
        <f ca="1">VanillasCross1Y!N76</f>
        <v>0.99999889661383001</v>
      </c>
    </row>
    <row r="99" spans="2:8">
      <c r="C99" t="str">
        <f ca="1">VanillasCross1Y!M77</f>
        <v>Time</v>
      </c>
      <c r="D99">
        <f ca="1">VanillasCross1Y!N77</f>
        <v>0.95068493150684896</v>
      </c>
      <c r="E99" s="232">
        <f ca="1">VanillasCross1Y!O77</f>
        <v>43365</v>
      </c>
      <c r="F99" s="232">
        <f ca="1">VanillasCross1Y!P77</f>
        <v>43365</v>
      </c>
    </row>
    <row r="100" spans="2:8">
      <c r="C100" t="s">
        <v>152</v>
      </c>
      <c r="D100">
        <v>0.01</v>
      </c>
    </row>
    <row r="102" spans="2:8">
      <c r="B102">
        <f ca="1">LOG(D102/1)</f>
        <v>-0.30103095405408875</v>
      </c>
      <c r="C102">
        <v>-50</v>
      </c>
      <c r="D102">
        <f ca="1">$D$98+C102*$D$100</f>
        <v>0.49999889661383001</v>
      </c>
      <c r="E102">
        <f ca="1">_xll.qlBlackVolTermStructureBlackVol($D$33,$F$99,D102,TRUE)</f>
        <v>0.22934197479981341</v>
      </c>
    </row>
    <row r="103" spans="2:8">
      <c r="B103">
        <f ca="1">LOG(D103/1)</f>
        <v>-0.29243076350018793</v>
      </c>
      <c r="C103">
        <v>-49</v>
      </c>
      <c r="D103">
        <f ca="1">$D$98+C103*$D$100</f>
        <v>0.50999889661383002</v>
      </c>
      <c r="E103">
        <f ca="1">_xll.qlBlackVolTermStructureBlackVol($D$33,$F$99,D103,TRUE)</f>
        <v>0.22523003656869028</v>
      </c>
      <c r="F103">
        <f ca="1">E104-2*E103+E102</f>
        <v>6.4588432228923631E-5</v>
      </c>
      <c r="G103">
        <f ca="1">F103/(B103-B102)/(B103-B102)</f>
        <v>0.87325000130713903</v>
      </c>
      <c r="H103">
        <f ca="1">F103/(B103-B104)/(B103-B104)</f>
        <v>0.90817893701259012</v>
      </c>
    </row>
    <row r="104" spans="2:8">
      <c r="B104">
        <f ca="1">LOG(D104/1)</f>
        <v>-0.28399757789411129</v>
      </c>
      <c r="C104">
        <v>-48</v>
      </c>
      <c r="D104">
        <f ca="1">$D$98+C104*$D$100</f>
        <v>0.51999889661383003</v>
      </c>
      <c r="E104">
        <f ca="1">_xll.qlBlackVolTermStructureBlackVol($D$33,$F$99,D104,TRUE)</f>
        <v>0.22118268676979608</v>
      </c>
      <c r="F104">
        <f ca="1">E105-2*E104+E103</f>
        <v>6.199488918054441E-5</v>
      </c>
      <c r="G104">
        <f ca="1">F104/(B104-B103)/(B104-B103)</f>
        <v>0.87171108839807221</v>
      </c>
      <c r="H104">
        <f ca="1">F104/(B104-B105)/(B104-B105)</f>
        <v>0.90589483680680949</v>
      </c>
    </row>
    <row r="105" spans="2:8">
      <c r="B105">
        <f ca="1">LOG(D105/1)</f>
        <v>-0.27572503454076536</v>
      </c>
      <c r="C105">
        <v>-47</v>
      </c>
      <c r="D105">
        <f ca="1">$D$98+C105*$D$100</f>
        <v>0.52999889661383004</v>
      </c>
      <c r="E105">
        <f ca="1">_xll.qlBlackVolTermStructureBlackVol($D$33,$F$99,D105,TRUE)</f>
        <v>0.21719733186008242</v>
      </c>
      <c r="F105">
        <f ca="1">E106-2*E105+E104</f>
        <v>5.9545833412333327E-5</v>
      </c>
      <c r="G105">
        <f ca="1">F105/(B105-B104)/(B105-B104)</f>
        <v>0.87010822592968895</v>
      </c>
      <c r="H105">
        <f ca="1">F105/(B105-B106)/(B105-B106)</f>
        <v>0.90357298609375669</v>
      </c>
    </row>
    <row r="106" spans="2:8">
      <c r="B106">
        <f ca="1">LOG(D106/1)</f>
        <v>-0.26760712757520666</v>
      </c>
      <c r="C106">
        <v>-46</v>
      </c>
      <c r="D106">
        <f ca="1">$D$98+C106*$D$100</f>
        <v>0.53999889661383005</v>
      </c>
      <c r="E106">
        <f ca="1">_xll.qlBlackVolTermStructureBlackVol($D$33,$F$99,D106,TRUE)</f>
        <v>0.21327152278378109</v>
      </c>
      <c r="F106">
        <f ca="1">E107-2*E106+E105</f>
        <v>5.7231604450952434E-5</v>
      </c>
      <c r="G106">
        <f ca="1">F106/(B106-B105)/(B106-B105)</f>
        <v>0.86845592326486587</v>
      </c>
      <c r="H106">
        <f ca="1">F106/(B106-B107)/(B106-B107)</f>
        <v>0.90122695895327987</v>
      </c>
    </row>
    <row r="107" spans="2:8">
      <c r="B107">
        <f ca="1">LOG(D107/1)</f>
        <v>-0.25963818176940284</v>
      </c>
      <c r="C107">
        <v>-45</v>
      </c>
      <c r="D107">
        <f ca="1">$D$98+C107*$D$100</f>
        <v>0.54999889661383006</v>
      </c>
      <c r="E107">
        <f ca="1">_xll.qlBlackVolTermStructureBlackVol($D$33,$F$99,D107,TRUE)</f>
        <v>0.20940294531193071</v>
      </c>
      <c r="F107">
        <f ca="1">E108-2*E107+E106</f>
        <v>5.504354764851449E-5</v>
      </c>
      <c r="G107">
        <f ca="1">F107/(B107-B106)/(B107-B106)</f>
        <v>0.86677159470138054</v>
      </c>
      <c r="H107">
        <f ca="1">F107/(B107-B108)/(B107-B108)</f>
        <v>0.89887341125449316</v>
      </c>
    </row>
    <row r="108" spans="2:8">
      <c r="B108">
        <f ca="1">LOG(D108/1)</f>
        <v>-0.25181282869915156</v>
      </c>
      <c r="C108">
        <v>-44</v>
      </c>
      <c r="D108">
        <f ca="1">$D$98+C108*$D$100</f>
        <v>0.55999889661383007</v>
      </c>
      <c r="E108">
        <f ca="1">_xll.qlBlackVolTermStructureBlackVol($D$33,$F$99,D108,TRUE)</f>
        <v>0.20558941138772885</v>
      </c>
      <c r="F108">
        <f ca="1">E109-2*E108+E107</f>
        <v>5.2973932386457534E-5</v>
      </c>
      <c r="G108">
        <f ca="1">F108/(B108-B107)/(B108-B107)</f>
        <v>0.86507613237143954</v>
      </c>
      <c r="H108">
        <f ca="1">F108/(B108-B109)/(B108-B109)</f>
        <v>0.8965326583115526</v>
      </c>
    </row>
    <row r="109" spans="2:8">
      <c r="B109">
        <f ca="1">LOG(D109/1)</f>
        <v>-0.24412598502047142</v>
      </c>
      <c r="C109">
        <v>-43</v>
      </c>
      <c r="D109">
        <f ca="1">$D$98+C109*$D$100</f>
        <v>0.56999889661383007</v>
      </c>
      <c r="E109">
        <f ca="1">_xll.qlBlackVolTermStructureBlackVol($D$33,$F$99,D109,TRUE)</f>
        <v>0.20182885139591344</v>
      </c>
      <c r="F109">
        <f ca="1">E110-2*E109+E108</f>
        <v>5.1015884445032578E-5</v>
      </c>
      <c r="G109">
        <f ca="1">F109/(B109-B108)/(B109-B108)</f>
        <v>0.86339458743509356</v>
      </c>
      <c r="H109">
        <f ca="1">F109/(B109-B110)/(B109-B110)</f>
        <v>0.89422936419142818</v>
      </c>
    </row>
    <row r="110" spans="2:8">
      <c r="B110">
        <f ca="1">LOG(D110/1)</f>
        <v>-0.23657283263530549</v>
      </c>
      <c r="C110">
        <v>-42</v>
      </c>
      <c r="D110">
        <f ca="1">$D$98+C110*$D$100</f>
        <v>0.57999889661383008</v>
      </c>
      <c r="E110">
        <f ca="1">_xll.qlBlackVolTermStructureBlackVol($D$33,$F$99,D110,TRUE)</f>
        <v>0.19811930728854307</v>
      </c>
      <c r="F110">
        <f ca="1">E111-2*E110+E109</f>
        <v>4.9163331442614311E-5</v>
      </c>
      <c r="G110">
        <f ca="1">F110/(B110-B109)/(B110-B109)</f>
        <v>0.86175698207937579</v>
      </c>
      <c r="H110">
        <f ca="1">F110/(B110-B111)/(B110-B111)</f>
        <v>0.89199336556235975</v>
      </c>
    </row>
    <row r="111" spans="2:8">
      <c r="B111">
        <f ca="1">LOG(D111/1)</f>
        <v>-0.22914880055272552</v>
      </c>
      <c r="C111">
        <v>-41</v>
      </c>
      <c r="D111">
        <f ca="1">$D$98+C111*$D$100</f>
        <v>0.58999889661382998</v>
      </c>
      <c r="E111">
        <f ca="1">_xll.qlBlackVolTermStructureBlackVol($D$33,$F$99,D111,TRUE)</f>
        <v>0.19445892651261532</v>
      </c>
      <c r="F111">
        <f ca="1">E112-2*E111+E110</f>
        <v>4.7410960580029915E-5</v>
      </c>
      <c r="G111">
        <f ca="1">F111/(B111-B110)/(B111-B110)</f>
        <v>0.86019927965395071</v>
      </c>
      <c r="H111">
        <f ca="1">F111/(B111-B112)/(B111-B112)</f>
        <v>0.8898606579061159</v>
      </c>
    </row>
    <row r="112" spans="2:8">
      <c r="B112">
        <f ca="1">LOG(D112/1)</f>
        <v>-0.22184954827463246</v>
      </c>
      <c r="C112">
        <v>-40</v>
      </c>
      <c r="D112">
        <f ca="1">$D$98+C112*$D$100</f>
        <v>0.59999889661382999</v>
      </c>
      <c r="E112">
        <f ca="1">_xll.qlBlackVolTermStructureBlackVol($D$33,$F$99,D112,TRUE)</f>
        <v>0.19084595669726759</v>
      </c>
      <c r="F112">
        <f ca="1">E113-2*E112+E111</f>
        <v>4.575418825331079E-5</v>
      </c>
      <c r="G112">
        <f ca="1">F112/(B112-B111)/(B112-B111)</f>
        <v>0.85876454648761158</v>
      </c>
      <c r="H112">
        <f ca="1">F112/(B112-B113)/(B112-B113)</f>
        <v>0.88787457827379956</v>
      </c>
    </row>
    <row r="113" spans="2:8">
      <c r="B113">
        <f ca="1">LOG(D113/1)</f>
        <v>-0.21467095055473859</v>
      </c>
      <c r="C113">
        <v>-39</v>
      </c>
      <c r="D113">
        <f ca="1">$D$98+C113*$D$100</f>
        <v>0.60999889661383</v>
      </c>
      <c r="E113">
        <f ca="1">_xll.qlBlackVolTermStructureBlackVol($D$33,$F$99,D113,TRUE)</f>
        <v>0.18727874107017317</v>
      </c>
      <c r="F113">
        <f ca="1">E114-2*E113+E112</f>
        <v>4.4189141406275612E-5</v>
      </c>
      <c r="G113">
        <f ca="1">F113/(B113-B112)/(B113-B112)</f>
        <v>0.85750434633793848</v>
      </c>
      <c r="H113">
        <f ca="1">F113/(B113-B114)/(B113-B114)</f>
        <v>0.88608722633460979</v>
      </c>
    </row>
    <row r="114" spans="2:8">
      <c r="B114">
        <f ca="1">LOG(D114/1)</f>
        <v>-0.2076090833968291</v>
      </c>
      <c r="C114">
        <v>-38</v>
      </c>
      <c r="D114">
        <f ca="1">$D$98+C114*$D$100</f>
        <v>0.61999889661383001</v>
      </c>
      <c r="E114">
        <f ca="1">_xll.qlBlackVolTermStructureBlackVol($D$33,$F$99,D114,TRUE)</f>
        <v>0.18375571458448503</v>
      </c>
      <c r="F114">
        <f ca="1">E115-2*E114+E113</f>
        <v>4.2712650831111532E-5</v>
      </c>
      <c r="G114">
        <f ca="1">F114/(B114-B113)/(B114-B113)</f>
        <v>0.85648041803689234</v>
      </c>
      <c r="H114">
        <f ca="1">F114/(B114-B115)/(B114-B115)</f>
        <v>0.88456117528979439</v>
      </c>
    </row>
    <row r="115" spans="2:8">
      <c r="B115">
        <f ca="1">LOG(D115/1)</f>
        <v>-0.20066021117331459</v>
      </c>
      <c r="C115">
        <v>-37</v>
      </c>
      <c r="D115">
        <f ca="1">$D$98+C115*$D$100</f>
        <v>0.62999889661383002</v>
      </c>
      <c r="E115">
        <f ca="1">_xll.qlBlackVolTermStructureBlackVol($D$33,$F$99,D115,TRUE)</f>
        <v>0.180275400749628</v>
      </c>
      <c r="F115">
        <f ca="1">E116-2*E115+E114</f>
        <v>4.1322256956993764E-5</v>
      </c>
      <c r="G115">
        <f ca="1">F115/(B115-B114)/(B115-B114)</f>
        <v>0.85576669834973285</v>
      </c>
      <c r="H115">
        <f ca="1">F115/(B115-B116)/(B115-B116)</f>
        <v>0.8833715359158606</v>
      </c>
    </row>
    <row r="116" spans="2:8">
      <c r="B116">
        <f ca="1">LOG(D116/1)</f>
        <v>-0.19382077475820361</v>
      </c>
      <c r="C116">
        <v>-36</v>
      </c>
      <c r="D116">
        <f ca="1">$D$98+C116*$D$100</f>
        <v>0.63999889661383003</v>
      </c>
      <c r="E116">
        <f ca="1">_xll.qlBlackVolTermStructureBlackVol($D$33,$F$99,D116,TRUE)</f>
        <v>0.17683640917172797</v>
      </c>
      <c r="F116">
        <f ca="1">E117-2*E116+E115</f>
        <v>4.0016229057554531E-5</v>
      </c>
      <c r="G116">
        <f ca="1">F116/(B116-B115)/(B116-B115)</f>
        <v>0.85545176685103619</v>
      </c>
      <c r="H116">
        <f ca="1">F116/(B116-B117)/(B116-B117)</f>
        <v>0.88260845209976579</v>
      </c>
    </row>
    <row r="117" spans="2:8">
      <c r="B117">
        <f ca="1">LOG(D117/1)</f>
        <v>-0.18708738058011642</v>
      </c>
      <c r="C117">
        <v>-35</v>
      </c>
      <c r="D117">
        <f ca="1">$D$98+C117*$D$100</f>
        <v>0.64999889661382992</v>
      </c>
      <c r="E117">
        <f ca="1">_xll.qlBlackVolTermStructureBlackVol($D$33,$F$99,D117,TRUE)</f>
        <v>0.17343743382288548</v>
      </c>
      <c r="F117">
        <f ca="1">E118-2*E117+E116</f>
        <v>3.879359923192327E-5</v>
      </c>
      <c r="G117">
        <f ca="1">F117/(B117-B116)/(B117-B116)</f>
        <v>0.85564180773306742</v>
      </c>
      <c r="H117">
        <f ca="1">F117/(B117-B118)/(B117-B118)</f>
        <v>0.88238012471108285</v>
      </c>
    </row>
    <row r="118" spans="2:8">
      <c r="B118">
        <f ca="1">LOG(D118/1)</f>
        <v>-0.18045679051104893</v>
      </c>
      <c r="C118">
        <v>-34</v>
      </c>
      <c r="D118">
        <f ca="1">$D$98+C118*$D$100</f>
        <v>0.65999889661382993</v>
      </c>
      <c r="E118">
        <f ca="1">_xll.qlBlackVolTermStructureBlackVol($D$33,$F$99,D118,TRUE)</f>
        <v>0.17007725207327493</v>
      </c>
      <c r="F118">
        <f ca="1">E119-2*E118+E117</f>
        <v>3.765421302270866E-5</v>
      </c>
      <c r="G118">
        <f ca="1">F118/(B118-B117)/(B118-B117)</f>
        <v>0.85646420648523403</v>
      </c>
      <c r="H118">
        <f ca="1">F118/(B118-B119)/(B118-B119)</f>
        <v>0.88281648415100977</v>
      </c>
    </row>
    <row r="119" spans="2:8">
      <c r="B119">
        <f ca="1">LOG(D119/1)</f>
        <v>-0.17392591251547154</v>
      </c>
      <c r="C119">
        <v>-33</v>
      </c>
      <c r="D119">
        <f ca="1">$D$98+C119*$D$100</f>
        <v>0.66999889661382994</v>
      </c>
      <c r="E119">
        <f ca="1">_xll.qlBlackVolTermStructureBlackVol($D$33,$F$99,D119,TRUE)</f>
        <v>0.16675472453668708</v>
      </c>
      <c r="F119">
        <f ca="1">E120-2*E119+E118</f>
        <v>3.6598799107390168E-5</v>
      </c>
      <c r="G119">
        <f ca="1">F119/(B119-B118)/(B119-B118)</f>
        <v>0.85807192763926943</v>
      </c>
      <c r="H119">
        <f ca="1">F119/(B119-B120)/(B119-B120)</f>
        <v>0.88407366073740223</v>
      </c>
    </row>
    <row r="120" spans="2:8">
      <c r="B120">
        <f ca="1">LOG(D120/1)</f>
        <v>-0.16749179199216638</v>
      </c>
      <c r="C120">
        <v>-32</v>
      </c>
      <c r="D120">
        <f ca="1">$D$98+C120*$D$100</f>
        <v>0.67999889661382995</v>
      </c>
      <c r="E120">
        <f ca="1">_xll.qlBlackVolTermStructureBlackVol($D$33,$F$99,D120,TRUE)</f>
        <v>0.16346879579920662</v>
      </c>
      <c r="F120">
        <f ca="1">E121-2*E120+E119</f>
        <v>3.5629061234720982E-5</v>
      </c>
      <c r="G120">
        <f ca="1">F120/(B120-B119)/(B120-B119)</f>
        <v>0.8606488563187995</v>
      </c>
      <c r="H120">
        <f ca="1">F120/(B120-B121)/(B120-B121)</f>
        <v>0.88633943936914728</v>
      </c>
    </row>
    <row r="121" spans="2:8">
      <c r="B121">
        <f ca="1">LOG(D121/1)</f>
        <v>-0.16115160374811888</v>
      </c>
      <c r="C121">
        <v>-31</v>
      </c>
      <c r="D121">
        <f ca="1">$D$98+C121*$D$100</f>
        <v>0.68999889661382996</v>
      </c>
      <c r="E121">
        <f ca="1">_xll.qlBlackVolTermStructureBlackVol($D$33,$F$99,D121,TRUE)</f>
        <v>0.16021849612296088</v>
      </c>
      <c r="F121">
        <f ca="1">E122-2*E121+E120</f>
        <v>3.4747796400613762E-5</v>
      </c>
      <c r="G121">
        <f ca="1">F121/(B121-B120)/(B121-B120)</f>
        <v>0.86441633076259372</v>
      </c>
      <c r="H121">
        <f ca="1">F121/(B121-B122)/(B121-B122)</f>
        <v>0.88983993021106378</v>
      </c>
    </row>
    <row r="122" spans="2:8">
      <c r="B122">
        <f ca="1">LOG(D122/1)</f>
        <v>-0.15490264454988992</v>
      </c>
      <c r="C122">
        <v>-30</v>
      </c>
      <c r="D122">
        <f ca="1">$D$98+C122*$D$100</f>
        <v>0.69999889661382997</v>
      </c>
      <c r="E122">
        <f ca="1">_xll.qlBlackVolTermStructureBlackVol($D$33,$F$99,D122,TRUE)</f>
        <v>0.15700294424311576</v>
      </c>
      <c r="F122">
        <f ca="1">E123-2*E122+E121</f>
        <v>3.395904432540453E-5</v>
      </c>
      <c r="G122">
        <f ca="1">F122/(B122-B121)/(B122-B121)</f>
        <v>0.86964115030956712</v>
      </c>
      <c r="H122">
        <f ca="1">F122/(B122-B123)/(B122-B123)</f>
        <v>0.89484774559353297</v>
      </c>
    </row>
    <row r="123" spans="2:8">
      <c r="B123">
        <f ca="1">LOG(D123/1)</f>
        <v>-0.14874232620331543</v>
      </c>
      <c r="C123">
        <v>-29</v>
      </c>
      <c r="D123">
        <f ca="1">$D$98+C123*$D$100</f>
        <v>0.70999889661382998</v>
      </c>
      <c r="E123">
        <f ca="1">_xll.qlBlackVolTermStructureBlackVol($D$33,$F$99,D123,TRUE)</f>
        <v>0.15382135140759604</v>
      </c>
      <c r="F123">
        <f ca="1">E124-2*E123+E122</f>
        <v>3.3268274535203091E-5</v>
      </c>
      <c r="G123">
        <f ca="1">F123/(B123-B122)/(B123-B122)</f>
        <v>0.8766454138799914</v>
      </c>
      <c r="H123">
        <f ca="1">F123/(B123-B124)/(B123-B124)</f>
        <v>0.90169204522932234</v>
      </c>
    </row>
    <row r="124" spans="2:8">
      <c r="B124">
        <f ca="1">LOG(D124/1)</f>
        <v>-0.14266816911719296</v>
      </c>
      <c r="C124">
        <v>-28</v>
      </c>
      <c r="D124">
        <f ca="1">$D$98+C124*$D$100</f>
        <v>0.71999889661382999</v>
      </c>
      <c r="E124">
        <f ca="1">_xll.qlBlackVolTermStructureBlackVol($D$33,$F$99,D124,TRUE)</f>
        <v>0.15067302684661152</v>
      </c>
      <c r="F124">
        <f ca="1">E125-2*E124+E123</f>
        <v>3.2682618913815187E-5</v>
      </c>
      <c r="G124">
        <f ca="1">F124/(B124-B123)/(B124-B123)</f>
        <v>0.88581863362540769</v>
      </c>
      <c r="H124">
        <f ca="1">F124/(B124-B125)/(B124-B125)</f>
        <v>0.9107709032172554</v>
      </c>
    </row>
    <row r="125" spans="2:8">
      <c r="B125">
        <f ca="1">LOG(D125/1)</f>
        <v>-0.13667779631089641</v>
      </c>
      <c r="C125">
        <v>-27</v>
      </c>
      <c r="D125">
        <f ca="1">$D$98+C125*$D$100</f>
        <v>0.72999889661383</v>
      </c>
      <c r="E125">
        <f ca="1">_xll.qlBlackVolTermStructureBlackVol($D$33,$F$99,D125,TRUE)</f>
        <v>0.14755738490454082</v>
      </c>
      <c r="F125">
        <f ca="1">E126-2*E125+E124</f>
        <v>3.2211159424977431E-5</v>
      </c>
      <c r="G125">
        <f ca="1">F125/(B125-B124)/(B125-B124)</f>
        <v>0.89763267871904662</v>
      </c>
      <c r="H125">
        <f ca="1">F125/(B125-B126)/(B125-B126)</f>
        <v>0.92256656268796244</v>
      </c>
    </row>
    <row r="126" spans="2:8">
      <c r="B126">
        <f ca="1">LOG(D126/1)</f>
        <v>-0.13076892782967556</v>
      </c>
      <c r="C126">
        <v>-26</v>
      </c>
      <c r="D126">
        <f ca="1">$D$98+C126*$D$100</f>
        <v>0.73999889661383</v>
      </c>
      <c r="E126">
        <f ca="1">_xll.qlBlackVolTermStructureBlackVol($D$33,$F$99,D126,TRUE)</f>
        <v>0.14447395412189509</v>
      </c>
      <c r="F126">
        <f ca="1">E127-2*E126+E125</f>
        <v>3.1865282981519139E-5</v>
      </c>
      <c r="G126">
        <f ca="1">F126/(B126-B125)/(B126-B125)</f>
        <v>0.91266024303811399</v>
      </c>
      <c r="H126">
        <f ca="1">F126/(B126-B127)/(B126-B127)</f>
        <v>0.93766428533611945</v>
      </c>
    </row>
    <row r="127" spans="2:8">
      <c r="B127">
        <f ca="1">LOG(D127/1)</f>
        <v>-0.12493937553480332</v>
      </c>
      <c r="C127">
        <v>-25</v>
      </c>
      <c r="D127">
        <f ca="1">$D$98+C127*$D$100</f>
        <v>0.74999889661383001</v>
      </c>
      <c r="E127">
        <f ca="1">_xll.qlBlackVolTermStructureBlackVol($D$33,$F$99,D127,TRUE)</f>
        <v>0.14142238862223089</v>
      </c>
      <c r="F127">
        <f ca="1">E128-2*E127+E126</f>
        <v>3.165911806043975E-5</v>
      </c>
      <c r="G127">
        <f ca="1">F127/(B127-B126)/(B127-B126)</f>
        <v>0.93159769921801105</v>
      </c>
      <c r="H127">
        <f ca="1">F127/(B127-B128)/(B127-B128)</f>
        <v>0.95677567491350901</v>
      </c>
    </row>
    <row r="128" spans="2:8">
      <c r="B128">
        <f ca="1">LOG(D128/1)</f>
        <v>-0.11918703823877823</v>
      </c>
      <c r="C128">
        <v>-24</v>
      </c>
      <c r="D128">
        <f ca="1">$D$98+C128*$D$100</f>
        <v>0.75999889661383002</v>
      </c>
      <c r="E128">
        <f ca="1">_xll.qlBlackVolTermStructureBlackVol($D$33,$F$99,D128,TRUE)</f>
        <v>0.13840248224062712</v>
      </c>
      <c r="F128">
        <f ca="1">E129-2*E128+E127</f>
        <v>3.1610070765436538E-5</v>
      </c>
      <c r="G128">
        <f ca="1">F128/(B128-B127)/(B128-B127)</f>
        <v>0.95529340814000652</v>
      </c>
      <c r="H128">
        <f ca="1">F128/(B128-B129)/(B128-B129)</f>
        <v>0.9807675640775787</v>
      </c>
    </row>
    <row r="129" spans="2:8">
      <c r="B129">
        <f ca="1">LOG(D129/1)</f>
        <v>-0.113509897158516</v>
      </c>
      <c r="C129">
        <v>-23</v>
      </c>
      <c r="D129">
        <f ca="1">$D$98+C129*$D$100</f>
        <v>0.76999889661383003</v>
      </c>
      <c r="E129">
        <f ca="1">_xll.qlBlackVolTermStructureBlackVol($D$33,$F$99,D129,TRUE)</f>
        <v>0.13541418592978879</v>
      </c>
      <c r="F129">
        <f ca="1">E130-2*E129+E128</f>
        <v>3.1739481483911147E-5</v>
      </c>
      <c r="G129">
        <f ca="1">F129/(B129-B128)/(B129-B128)</f>
        <v>0.98478279821184234</v>
      </c>
      <c r="H129">
        <f ca="1">F129/(B129-B130)/(B129-B130)</f>
        <v>1.0106978036031533</v>
      </c>
    </row>
    <row r="130" spans="2:8">
      <c r="B130">
        <f ca="1">LOG(D130/1)</f>
        <v>-0.10790601166190929</v>
      </c>
      <c r="C130">
        <v>-22</v>
      </c>
      <c r="D130">
        <f ca="1">$D$98+C130*$D$100</f>
        <v>0.77999889661383004</v>
      </c>
      <c r="E130">
        <f ca="1">_xll.qlBlackVolTermStructureBlackVol($D$33,$F$99,D130,TRUE)</f>
        <v>0.13245762910043438</v>
      </c>
      <c r="F130">
        <f ca="1">E131-2*E130+E129</f>
        <v>3.2073426930373516E-5</v>
      </c>
      <c r="G130">
        <f ca="1">F130/(B130-B129)/(B130-B129)</f>
        <v>1.0213318125246247</v>
      </c>
      <c r="H130">
        <f ca="1">F130/(B130-B131)/(B130-B131)</f>
        <v>1.047859581497079</v>
      </c>
    </row>
    <row r="131" spans="2:8">
      <c r="B131">
        <f ca="1">LOG(D131/1)</f>
        <v>-0.1023735152853303</v>
      </c>
      <c r="C131">
        <v>-21</v>
      </c>
      <c r="D131">
        <f ca="1">$D$98+C131*$D$100</f>
        <v>0.78999889661383005</v>
      </c>
      <c r="E131">
        <f ca="1">_xll.qlBlackVolTermStructureBlackVol($D$33,$F$99,D131,TRUE)</f>
        <v>0.12953314569801033</v>
      </c>
      <c r="F131">
        <f ca="1">E132-2*E131+E130</f>
        <v>3.2643695818596052E-5</v>
      </c>
      <c r="G131">
        <f ca="1">F131/(B131-B130)/(B131-B130)</f>
        <v>1.0664906345445406</v>
      </c>
      <c r="H131">
        <f ca="1">F131/(B131-B132)/(B131-B132)</f>
        <v>1.0938362171244578</v>
      </c>
    </row>
    <row r="132" spans="2:8">
      <c r="B132">
        <f ca="1">LOG(D132/1)</f>
        <v>-9.6910612001625762E-2</v>
      </c>
      <c r="C132">
        <v>-20</v>
      </c>
      <c r="D132">
        <f ca="1">$D$98+C132*$D$100</f>
        <v>0.79999889661383006</v>
      </c>
      <c r="E132">
        <f ca="1">_xll.qlBlackVolTermStructureBlackVol($D$33,$F$99,D132,TRUE)</f>
        <v>0.12664130599140488</v>
      </c>
      <c r="F132">
        <f ca="1">E133-2*E132+E131</f>
        <v>3.3488968854605838E-5</v>
      </c>
      <c r="G132">
        <f ca="1">F132/(B132-B131)/(B132-B131)</f>
        <v>1.1221599175192993</v>
      </c>
      <c r="H132">
        <f ca="1">F132/(B132-B133)/(B132-B133)</f>
        <v>1.1505686944505551</v>
      </c>
    </row>
    <row r="133" spans="2:8">
      <c r="B133">
        <f ca="1">LOG(D133/1)</f>
        <v>-9.1515572719932214E-2</v>
      </c>
      <c r="C133">
        <v>-19</v>
      </c>
      <c r="D133">
        <f ca="1">$D$98+C133*$D$100</f>
        <v>0.80999889661383007</v>
      </c>
      <c r="E133">
        <f ca="1">_xll.qlBlackVolTermStructureBlackVol($D$33,$F$99,D133,TRUE)</f>
        <v>0.12378295525365404</v>
      </c>
      <c r="F133">
        <f ca="1">E134-2*E133+E132</f>
        <v>3.465623372947424E-5</v>
      </c>
      <c r="G133">
        <f ca="1">F133/(B133-B132)/(B133-B132)</f>
        <v>1.1906720021691688</v>
      </c>
      <c r="H133">
        <f ca="1">F133/(B133-B134)/(B133-B134)</f>
        <v>1.2204384604844813</v>
      </c>
    </row>
    <row r="134" spans="2:8">
      <c r="B134">
        <f ca="1">LOG(D134/1)</f>
        <v>-8.6186732000243557E-2</v>
      </c>
      <c r="C134">
        <v>-18</v>
      </c>
      <c r="D134">
        <f ca="1">$D$98+C134*$D$100</f>
        <v>0.81999889661383007</v>
      </c>
      <c r="E134">
        <f ca="1">_xll.qlBlackVolTermStructureBlackVol($D$33,$F$99,D134,TRUE)</f>
        <v>0.12095926074963267</v>
      </c>
      <c r="F134">
        <f ca="1">E135-2*E134+E133</f>
        <v>3.6202460762219113E-5</v>
      </c>
      <c r="G134">
        <f ca="1">F134/(B134-B133)/(B134-B133)</f>
        <v>1.2748897016127905</v>
      </c>
      <c r="H134">
        <f ca="1">F134/(B134-B135)/(B134-B135)</f>
        <v>1.3063681076213689</v>
      </c>
    </row>
    <row r="135" spans="2:8">
      <c r="B135">
        <f ca="1">LOG(D135/1)</f>
        <v>-8.0922484967111116E-2</v>
      </c>
      <c r="C135">
        <v>-17</v>
      </c>
      <c r="D135">
        <f ca="1">$D$98+C135*$D$100</f>
        <v>0.82999889661382997</v>
      </c>
      <c r="E135">
        <f ca="1">_xll.qlBlackVolTermStructureBlackVol($D$33,$F$99,D135,TRUE)</f>
        <v>0.11817176870637353</v>
      </c>
      <c r="F135">
        <f ca="1">E136-2*E135+E134</f>
        <v>3.8196550340249824E-5</v>
      </c>
      <c r="G135">
        <f ca="1">F135/(B135-B134)/(B135-B134)</f>
        <v>1.3783249573391116</v>
      </c>
      <c r="H135">
        <f ca="1">F135/(B135-B136)/(B135-B136)</f>
        <v>1.4119422728523332</v>
      </c>
    </row>
    <row r="136" spans="2:8">
      <c r="B136">
        <f ca="1">LOG(D136/1)</f>
        <v>-7.5721284408165696E-2</v>
      </c>
      <c r="C136">
        <v>-16</v>
      </c>
      <c r="D136">
        <f ca="1">$D$98+C136*$D$100</f>
        <v>0.83999889661382998</v>
      </c>
      <c r="E136">
        <f ca="1">_xll.qlBlackVolTermStructureBlackVol($D$33,$F$99,D136,TRUE)</f>
        <v>0.11542247321345463</v>
      </c>
      <c r="F136">
        <f ca="1">E137-2*E136+E135</f>
        <v>4.0721532112319991E-5</v>
      </c>
      <c r="G136">
        <f ca="1">F136/(B136-B135)/(B136-B135)</f>
        <v>1.5052786728782459</v>
      </c>
      <c r="H136">
        <f ca="1">F136/(B136-B137)/(B136-B137)</f>
        <v>1.5415500628159822</v>
      </c>
    </row>
    <row r="137" spans="2:8">
      <c r="B137">
        <f ca="1">LOG(D137/1)</f>
        <v>-7.0581638044337938E-2</v>
      </c>
      <c r="C137">
        <v>-15</v>
      </c>
      <c r="D137">
        <f ca="1">$D$98+C137*$D$100</f>
        <v>0.84999889661382999</v>
      </c>
      <c r="E137">
        <f ca="1">_xll.qlBlackVolTermStructureBlackVol($D$33,$F$99,D137,TRUE)</f>
        <v>0.11271389925264805</v>
      </c>
      <c r="F137">
        <f ca="1">E138-2*E137+E136</f>
        <v>4.3876936205139438E-5</v>
      </c>
      <c r="G137">
        <f ca="1">F137/(B137-B136)/(B137-B136)</f>
        <v>1.6610007103033835</v>
      </c>
      <c r="H137">
        <f ca="1">F137/(B137-B138)/(B137-B138)</f>
        <v>1.7005479366472933</v>
      </c>
    </row>
    <row r="138" spans="2:8">
      <c r="B138">
        <f ca="1">LOG(D138/1)</f>
        <v>-6.5502105959725818E-2</v>
      </c>
      <c r="C138">
        <v>-14</v>
      </c>
      <c r="D138">
        <f ca="1">$D$98+C138*$D$100</f>
        <v>0.85999889661383</v>
      </c>
      <c r="E138">
        <f ca="1">_xll.qlBlackVolTermStructureBlackVol($D$33,$F$99,D138,TRUE)</f>
        <v>0.11004920222804661</v>
      </c>
      <c r="F138">
        <f ca="1">E139-2*E138+E137</f>
        <v>4.7781150463582778E-5</v>
      </c>
      <c r="G138">
        <f ca="1">F138/(B138-B137)/(B138-B137)</f>
        <v>1.8518644157739075</v>
      </c>
      <c r="H138">
        <f ca="1">F138/(B138-B139)/(B138-B139)</f>
        <v>1.8954372559867039</v>
      </c>
    </row>
    <row r="139" spans="2:8">
      <c r="B139">
        <f ca="1">LOG(D139/1)</f>
        <v>-6.0481298180035392E-2</v>
      </c>
      <c r="C139">
        <v>-13</v>
      </c>
      <c r="D139">
        <f ca="1">$D$98+C139*$D$100</f>
        <v>0.86999889661383001</v>
      </c>
      <c r="E139">
        <f ca="1">_xll.qlBlackVolTermStructureBlackVol($D$33,$F$99,D139,TRUE)</f>
        <v>0.10743228635390875</v>
      </c>
      <c r="F139">
        <f ca="1">E140-2*E139+E138</f>
        <v>5.2573397887972773E-5</v>
      </c>
      <c r="G139">
        <f ca="1">F139/(B139-B138)/(B139-B138)</f>
        <v>2.0855416009002532</v>
      </c>
      <c r="H139">
        <f ca="1">F139/(B139-B140)/(B139-B140)</f>
        <v>2.1340420904051891</v>
      </c>
    </row>
    <row r="140" spans="2:8">
      <c r="B140">
        <f ca="1">LOG(D140/1)</f>
        <v>-5.5517872389405747E-2</v>
      </c>
      <c r="C140">
        <v>-12</v>
      </c>
      <c r="D140">
        <f ca="1">$D$98+C140*$D$100</f>
        <v>0.87999889661383002</v>
      </c>
      <c r="E140">
        <f ca="1">_xll.qlBlackVolTermStructureBlackVol($D$33,$F$99,D140,TRUE)</f>
        <v>0.10486794387765887</v>
      </c>
      <c r="F140">
        <f ca="1">E141-2*E140+E139</f>
        <v>5.8414678010793031E-5</v>
      </c>
      <c r="G140">
        <f ca="1">F140/(B140-B139)/(B140-B139)</f>
        <v>2.3711494135899698</v>
      </c>
      <c r="H140">
        <f ca="1">F140/(B140-B141)/(B140-B141)</f>
        <v>2.425658071338765</v>
      </c>
    </row>
    <row r="141" spans="2:8">
      <c r="B141">
        <f ca="1">LOG(D141/1)</f>
        <v>-5.0610531776235611E-2</v>
      </c>
      <c r="C141">
        <v>-11</v>
      </c>
      <c r="D141">
        <f ca="1">$D$98+C141*$D$100</f>
        <v>0.88999889661383003</v>
      </c>
      <c r="E141">
        <f ca="1">_xll.qlBlackVolTermStructureBlackVol($D$33,$F$99,D141,TRUE)</f>
        <v>0.10236201607941978</v>
      </c>
      <c r="F141">
        <f ca="1">E142-2*E141+E140</f>
        <v>6.5486569623116053E-5</v>
      </c>
      <c r="G141">
        <f ca="1">F141/(B141-B140)/(B141-B140)</f>
        <v>2.7193169864130686</v>
      </c>
      <c r="H141">
        <f ca="1">F141/(B141-B142)/(B141-B142)</f>
        <v>2.7811190651122226</v>
      </c>
    </row>
    <row r="142" spans="2:8">
      <c r="B142">
        <f ca="1">LOG(D142/1)</f>
        <v>-4.5758022999362644E-2</v>
      </c>
      <c r="C142">
        <v>-10</v>
      </c>
      <c r="D142">
        <f ca="1">$D$98+C142*$D$100</f>
        <v>0.89999889661383004</v>
      </c>
      <c r="E142">
        <f ca="1">_xll.qlBlackVolTermStructureBlackVol($D$33,$F$99,D142,TRUE)</f>
        <v>9.9921574850803802E-2</v>
      </c>
      <c r="F142">
        <f ca="1">E143-2*E142+E141</f>
        <v>7.3986148260901663E-5</v>
      </c>
      <c r="G142">
        <f ca="1">F142/(B142-B141)/(B142-B141)</f>
        <v>3.1420837687301999</v>
      </c>
      <c r="H142">
        <f ca="1">F142/(B142-B143)/(B142-B143)</f>
        <v>3.2126917457101749</v>
      </c>
    </row>
    <row r="143" spans="2:8">
      <c r="B143">
        <f ca="1">LOG(D143/1)</f>
        <v>-4.0959134266615779E-2</v>
      </c>
      <c r="C143">
        <v>-9</v>
      </c>
      <c r="D143">
        <f ca="1">$D$98+C143*$D$100</f>
        <v>0.90999889661383004</v>
      </c>
      <c r="E143">
        <f ca="1">_xll.qlBlackVolTermStructureBlackVol($D$33,$F$99,D143,TRUE)</f>
        <v>9.7555119770448728E-2</v>
      </c>
      <c r="F143">
        <f ca="1">E144-2*E143+E142</f>
        <v>8.4114424698744639E-5</v>
      </c>
      <c r="G143">
        <f ca="1">F143/(B143-B142)/(B143-B142)</f>
        <v>3.6524906928777541</v>
      </c>
      <c r="H143">
        <f ca="1">F143/(B143-B144)/(B143-B144)</f>
        <v>3.7336564263742344</v>
      </c>
    </row>
    <row r="144" spans="2:8">
      <c r="B144">
        <f ca="1">LOG(D144/1)</f>
        <v>-3.6212693518371225E-2</v>
      </c>
      <c r="C144">
        <v>-8</v>
      </c>
      <c r="D144">
        <f ca="1">$D$98+C144*$D$100</f>
        <v>0.91999889661383005</v>
      </c>
      <c r="E144">
        <f ca="1">_xll.qlBlackVolTermStructureBlackVol($D$33,$F$99,D144,TRUE)</f>
        <v>9.52727791147924E-2</v>
      </c>
      <c r="F144">
        <f ca="1">E145-2*E144+E143</f>
        <v>9.6054763946418209E-5</v>
      </c>
      <c r="G144">
        <f ca="1">F144/(B144-B143)/(B144-B143)</f>
        <v>4.2636621242653154</v>
      </c>
      <c r="H144">
        <f ca="1">F144/(B144-B145)/(B144-B145)</f>
        <v>4.3573681650364664</v>
      </c>
    </row>
    <row r="145" spans="2:8">
      <c r="B145">
        <f ca="1">LOG(D145/1)</f>
        <v>-3.1517566709300719E-2</v>
      </c>
      <c r="C145">
        <v>-7</v>
      </c>
      <c r="D145">
        <f ca="1">$D$98+C145*$D$100</f>
        <v>0.92999889661382995</v>
      </c>
      <c r="E145">
        <f ca="1">_xll.qlBlackVolTermStructureBlackVol($D$33,$F$99,D145,TRUE)</f>
        <v>9.3086493223082489E-2</v>
      </c>
      <c r="F145">
        <f ca="1">E146-2*E145+E144</f>
        <v>1.0993704302270091E-4</v>
      </c>
      <c r="G145">
        <f ca="1">F145/(B145-B144)/(B145-B144)</f>
        <v>4.9871151803837641</v>
      </c>
      <c r="H145">
        <f ca="1">F145/(B145-B146)/(B145-B146)</f>
        <v>5.0955298018877482</v>
      </c>
    </row>
    <row r="146" spans="2:8">
      <c r="B146">
        <f ca="1">LOG(D146/1)</f>
        <v>-2.6872656182010169E-2</v>
      </c>
      <c r="C146">
        <v>-6</v>
      </c>
      <c r="D146">
        <f ca="1">$D$98+C146*$D$100</f>
        <v>0.93999889661382996</v>
      </c>
      <c r="E146">
        <f ca="1">_xll.qlBlackVolTermStructureBlackVol($D$33,$F$99,D146,TRUE)</f>
        <v>9.101014437439528E-2</v>
      </c>
      <c r="F146">
        <f ca="1">E147-2*E146+E145</f>
        <v>1.2578362654702691E-4</v>
      </c>
      <c r="G146">
        <f ca="1">F146/(B146-B145)/(B146-B145)</f>
        <v>5.8300114323390346</v>
      </c>
      <c r="H146">
        <f ca="1">F146/(B146-B147)/(B146-B147)</f>
        <v>5.9553869758985876</v>
      </c>
    </row>
    <row r="147" spans="2:8">
      <c r="B147">
        <f ca="1">LOG(D147/1)</f>
        <v>-2.2276899126734691E-2</v>
      </c>
      <c r="C147">
        <v>-5</v>
      </c>
      <c r="D147">
        <f ca="1">$D$98+C147*$D$100</f>
        <v>0.94999889661382997</v>
      </c>
      <c r="E147">
        <f ca="1">_xll.qlBlackVolTermStructureBlackVol($D$33,$F$99,D147,TRUE)</f>
        <v>8.9059579152255097E-2</v>
      </c>
      <c r="F147">
        <f ca="1">E148-2*E147+E146</f>
        <v>1.4343594569415918E-4</v>
      </c>
      <c r="G147">
        <f ca="1">F147/(B147-B146)/(B147-B146)</f>
        <v>6.7911586453052815</v>
      </c>
      <c r="H147">
        <f ca="1">F147/(B147-B148)/(B147-B148)</f>
        <v>6.9356502036870404</v>
      </c>
    </row>
    <row r="148" spans="2:8">
      <c r="B148">
        <f ca="1">LOG(D148/1)</f>
        <v>-1.7729266121682036E-2</v>
      </c>
      <c r="C148">
        <v>-4</v>
      </c>
      <c r="D148">
        <f ca="1">$D$98+C148*$D$100</f>
        <v>0.95999889661382998</v>
      </c>
      <c r="E148">
        <f ca="1">_xll.qlBlackVolTermStructureBlackVol($D$33,$F$99,D148,TRUE)</f>
        <v>8.7252449875809074E-2</v>
      </c>
      <c r="F148">
        <f ca="1">E149-2*E148+E147</f>
        <v>1.6246735136021817E-4</v>
      </c>
      <c r="G148">
        <f ca="1">F148/(B148-B147)/(B148-B147)</f>
        <v>7.8558879582154555</v>
      </c>
      <c r="H148">
        <f ca="1">F148/(B148-B149)/(B148-B149)</f>
        <v>8.0212737540281438</v>
      </c>
    </row>
    <row r="149" spans="2:8">
      <c r="B149">
        <f ca="1">LOG(D149/1)</f>
        <v>-1.3228759749010395E-2</v>
      </c>
      <c r="C149">
        <v>-3</v>
      </c>
      <c r="D149">
        <f ca="1">$D$98+C149*$D$100</f>
        <v>0.96999889661382999</v>
      </c>
      <c r="E149">
        <f ca="1">_xll.qlBlackVolTermStructureBlackVol($D$33,$F$99,D149,TRUE)</f>
        <v>8.5607787950723269E-2</v>
      </c>
      <c r="F149">
        <f ca="1">E150-2*E149+E148</f>
        <v>1.8210021584406932E-4</v>
      </c>
      <c r="G149">
        <f ca="1">F149/(B149-B148)/(B149-B148)</f>
        <v>8.9905797670962393</v>
      </c>
      <c r="H149">
        <f ca="1">F149/(B149-B150)/(B149-B150)</f>
        <v>9.1778820513647759</v>
      </c>
    </row>
    <row r="150" spans="2:8">
      <c r="B150">
        <f ca="1">LOG(D150/1)</f>
        <v>-8.7744132817855567E-3</v>
      </c>
      <c r="C150">
        <v>-2</v>
      </c>
      <c r="D150">
        <f ca="1">$D$98+C150*$D$100</f>
        <v>0.97999889661383</v>
      </c>
      <c r="E150">
        <f ca="1">_xll.qlBlackVolTermStructureBlackVol($D$33,$F$99,D150,TRUE)</f>
        <v>8.4145226241481533E-2</v>
      </c>
      <c r="F150">
        <f ca="1">E151-2*E150+E149</f>
        <v>2.0116147326525169E-4</v>
      </c>
      <c r="G150">
        <f ca="1">F150/(B150-B149)/(B150-B149)</f>
        <v>10.138572688393532</v>
      </c>
      <c r="H150">
        <f ca="1">F150/(B150-B151)/(B150-B151)</f>
        <v>10.347613829503594</v>
      </c>
    </row>
    <row r="151" spans="2:8">
      <c r="B151">
        <f ca="1">LOG(D151/1)</f>
        <v>-4.3652894375935964E-3</v>
      </c>
      <c r="C151">
        <v>-1</v>
      </c>
      <c r="D151">
        <f ca="1">$D$98+C151*$D$100</f>
        <v>0.98999889661383</v>
      </c>
      <c r="E151">
        <f ca="1">_xll.qlBlackVolTermStructureBlackVol($D$33,$F$99,D151,TRUE)</f>
        <v>8.2883826005505049E-2</v>
      </c>
      <c r="F151">
        <f ca="1">E152-2*E151+E150</f>
        <v>2.1812385931775646E-4</v>
      </c>
      <c r="G151">
        <f ca="1">F151/(B151-B150)/(B151-B150)</f>
        <v>11.220147807552344</v>
      </c>
      <c r="H151">
        <f ca="1">F151/(B151-B152)/(B151-B152)</f>
        <v>11.449128706913845</v>
      </c>
    </row>
    <row r="152" spans="2:8">
      <c r="B152">
        <f ca="1">LOG(D152/1)</f>
        <v>-4.791947894022938E-7</v>
      </c>
      <c r="C152">
        <v>0</v>
      </c>
      <c r="D152">
        <f ca="1">$D$98+C152*$D$100</f>
        <v>0.99999889661383001</v>
      </c>
      <c r="E152">
        <f ca="1">_xll.qlBlackVolTermStructureBlackVol($D$33,$F$99,D152,TRUE)</f>
        <v>8.1840549628846321E-2</v>
      </c>
      <c r="F152">
        <f ca="1">E153-2*E152+E151</f>
        <v>2.3127480215544283E-4</v>
      </c>
      <c r="G152">
        <f ca="1">F152/(B152-B151)/(B152-B151)</f>
        <v>12.139410080244016</v>
      </c>
      <c r="H152">
        <f ca="1">F152/(B152-B153)/(B152-B153)</f>
        <v>12.384648896970665</v>
      </c>
    </row>
    <row r="153" spans="2:8">
      <c r="B153">
        <f ca="1">LOG(D153/1)</f>
        <v>4.3208993323586324E-3</v>
      </c>
      <c r="C153">
        <v>1</v>
      </c>
      <c r="D153">
        <f ca="1">$D$98+C153*$D$100</f>
        <v>1.00999889661383</v>
      </c>
      <c r="E153">
        <f ca="1">_xll.qlBlackVolTermStructureBlackVol($D$33,$F$99,D153,TRUE)</f>
        <v>8.1028548054343036E-2</v>
      </c>
      <c r="F153">
        <f ca="1">E154-2*E153+E152</f>
        <v>2.3901682711857664E-4</v>
      </c>
      <c r="G153">
        <f ca="1">F153/(B153-B152)/(B153-B152)</f>
        <v>12.799230425206288</v>
      </c>
      <c r="H153">
        <f ca="1">F153/(B153-B154)/(B153-B154)</f>
        <v>13.055213204107526</v>
      </c>
    </row>
    <row r="154" spans="2:8">
      <c r="B154">
        <f ca="1">LOG(D154/1)</f>
        <v>8.5997019631095118E-3</v>
      </c>
      <c r="C154">
        <v>2</v>
      </c>
      <c r="D154">
        <f ca="1">$D$98+C154*$D$100</f>
        <v>1.01999889661383</v>
      </c>
      <c r="E154">
        <f ca="1">_xll.qlBlackVolTermStructureBlackVol($D$33,$F$99,D154,TRUE)</f>
        <v>8.0455563306958328E-2</v>
      </c>
      <c r="F154">
        <f ca="1">E155-2*E154+E153</f>
        <v>2.4023423130321853E-4</v>
      </c>
      <c r="G154">
        <f ca="1">F154/(B154-B153)/(B154-B153)</f>
        <v>13.121708401862737</v>
      </c>
      <c r="H154">
        <f ca="1">F154/(B154-B155)/(B154-B155)</f>
        <v>13.381542393868557</v>
      </c>
    </row>
    <row r="155" spans="2:8">
      <c r="B155">
        <f ca="1">LOG(D155/1)</f>
        <v>1.2836759467520078E-2</v>
      </c>
      <c r="C155">
        <v>3</v>
      </c>
      <c r="D155">
        <f ca="1">$D$98+C155*$D$100</f>
        <v>1.02999889661383</v>
      </c>
      <c r="E155">
        <f ca="1">_xll.qlBlackVolTermStructureBlackVol($D$33,$F$99,D155,TRUE)</f>
        <v>8.0122812790876838E-2</v>
      </c>
      <c r="F155">
        <f ca="1">E156-2*E155+E154</f>
        <v>2.3458955046001817E-4</v>
      </c>
      <c r="G155">
        <f ca="1">F155/(B155-B154)/(B155-B154)</f>
        <v>13.067122023410173</v>
      </c>
      <c r="H155">
        <f ca="1">F155/(B155-B156)/(B155-B156)</f>
        <v>13.323338347178273</v>
      </c>
    </row>
    <row r="156" spans="2:8">
      <c r="B156">
        <f ca="1">LOG(D156/1)</f>
        <v>1.7032878534569567E-2</v>
      </c>
      <c r="C156">
        <v>4</v>
      </c>
      <c r="D156">
        <f ca="1">$D$98+C156*$D$100</f>
        <v>1.03999889661383</v>
      </c>
      <c r="E156">
        <f ca="1">_xll.qlBlackVolTermStructureBlackVol($D$33,$F$99,D156,TRUE)</f>
        <v>8.0024651825255366E-2</v>
      </c>
      <c r="F156">
        <f ca="1">E157-2*E156+E155</f>
        <v>2.2262484132150318E-4</v>
      </c>
      <c r="G156">
        <f ca="1">F156/(B156-B155)/(B156-B155)</f>
        <v>12.643811625866874</v>
      </c>
      <c r="H156">
        <f ca="1">F156/(B156-B157)/(B156-B157)</f>
        <v>12.889320884316716</v>
      </c>
    </row>
    <row r="157" spans="2:8">
      <c r="B157">
        <f ca="1">LOG(D157/1)</f>
        <v>2.1188842693960173E-2</v>
      </c>
      <c r="C157">
        <v>5</v>
      </c>
      <c r="D157">
        <f ca="1">$D$98+C157*$D$100</f>
        <v>1.0499988966138301</v>
      </c>
      <c r="E157">
        <f ca="1">_xll.qlBlackVolTermStructureBlackVol($D$33,$F$99,D157,TRUE)</f>
        <v>8.0149115700955398E-2</v>
      </c>
      <c r="F157">
        <f ca="1">E158-2*E157+E156</f>
        <v>2.056193094190778E-4</v>
      </c>
      <c r="G157">
        <f ca="1">F157/(B157-B156)/(B157-B156)</f>
        <v>11.904750805803765</v>
      </c>
      <c r="H157">
        <f ca="1">F157/(B157-B158)/(B157-B158)</f>
        <v>12.133686817133576</v>
      </c>
    </row>
    <row r="158" spans="2:8">
      <c r="B158">
        <f ca="1">LOG(D158/1)</f>
        <v>2.5305413194228341E-2</v>
      </c>
      <c r="C158">
        <v>6</v>
      </c>
      <c r="D158">
        <f ca="1">$D$98+C158*$D$100</f>
        <v>1.0599988966138301</v>
      </c>
      <c r="E158">
        <f ca="1">_xll.qlBlackVolTermStructureBlackVol($D$33,$F$99,D158,TRUE)</f>
        <v>8.0479198886074507E-2</v>
      </c>
      <c r="F158">
        <f ca="1">E159-2*E158+E157</f>
        <v>1.8526801518083114E-4</v>
      </c>
      <c r="G158">
        <f ca="1">F158/(B158-B157)/(B158-B157)</f>
        <v>10.932747900901084</v>
      </c>
      <c r="H158">
        <f ca="1">F158/(B158-B159)/(B158-B159)</f>
        <v>11.140989377742157</v>
      </c>
    </row>
    <row r="159" spans="2:8">
      <c r="B159">
        <f ca="1">LOG(D159/1)</f>
        <v>2.9383329839628259E-2</v>
      </c>
      <c r="C159">
        <v>7</v>
      </c>
      <c r="D159">
        <f ca="1">$D$98+C159*$D$100</f>
        <v>1.0699988966138301</v>
      </c>
      <c r="E159">
        <f ca="1">_xll.qlBlackVolTermStructureBlackVol($D$33,$F$99,D159,TRUE)</f>
        <v>8.0994550086374448E-2</v>
      </c>
      <c r="F159">
        <f ca="1">E160-2*E159+E158</f>
        <v>1.6331511536550603E-4</v>
      </c>
      <c r="G159">
        <f ca="1">F159/(B159-B158)/(B159-B158)</f>
        <v>9.8208639183397075</v>
      </c>
      <c r="H159">
        <f ca="1">F159/(B159-B160)/(B159-B160)</f>
        <v>10.006162069001341</v>
      </c>
    </row>
    <row r="160" spans="2:8">
      <c r="B160">
        <f ca="1">LOG(D160/1)</f>
        <v>3.3423311788088786E-2</v>
      </c>
      <c r="C160">
        <v>8</v>
      </c>
      <c r="D160">
        <f ca="1">$D$98+C160*$D$100</f>
        <v>1.0799988966138301</v>
      </c>
      <c r="E160">
        <f ca="1">_xll.qlBlackVolTermStructureBlackVol($D$33,$F$99,D160,TRUE)</f>
        <v>8.1673216402039894E-2</v>
      </c>
      <c r="F160">
        <f ca="1">E161-2*E160+E159</f>
        <v>1.4126591986213244E-4</v>
      </c>
      <c r="G160">
        <f ca="1">F160/(B160-B159)/(B160-B159)</f>
        <v>8.6552287937556471</v>
      </c>
      <c r="H160">
        <f ca="1">F160/(B160-B161)/(B160-B161)</f>
        <v>8.8170077714141684</v>
      </c>
    </row>
    <row r="161" spans="2:8">
      <c r="B161">
        <f ca="1">LOG(D161/1)</f>
        <v>3.7426058312396537E-2</v>
      </c>
      <c r="C161">
        <v>9</v>
      </c>
      <c r="D161">
        <f ca="1">$D$98+C161*$D$100</f>
        <v>1.0899988966138301</v>
      </c>
      <c r="E161">
        <f ca="1">_xll.qlBlackVolTermStructureBlackVol($D$33,$F$99,D161,TRUE)</f>
        <v>8.2493148637567473E-2</v>
      </c>
      <c r="F161">
        <f ca="1">E162-2*E161+E160</f>
        <v>1.2023681470389735E-4</v>
      </c>
      <c r="G161">
        <f ca="1">F161/(B161-B160)/(B161-B160)</f>
        <v>7.5044917464097098</v>
      </c>
      <c r="H161">
        <f ca="1">F161/(B161-B162)/(B161-B162)</f>
        <v>7.6434629740058622</v>
      </c>
    </row>
    <row r="162" spans="2:8">
      <c r="B162">
        <f ca="1">LOG(D162/1)</f>
        <v>4.1392249526620198E-2</v>
      </c>
      <c r="C162">
        <v>10</v>
      </c>
      <c r="D162">
        <f ca="1">$D$98+C162*$D$100</f>
        <v>1.0999988966138301</v>
      </c>
      <c r="E162">
        <f ca="1">_xll.qlBlackVolTermStructureBlackVol($D$33,$F$99,D162,TRUE)</f>
        <v>8.343331768779895E-2</v>
      </c>
      <c r="F162">
        <f ca="1">E163-2*E162+E161</f>
        <v>1.0093314176805313E-4</v>
      </c>
      <c r="G162">
        <f ca="1">F162/(B162-B161)/(B162-B161)</f>
        <v>6.4163270946098336</v>
      </c>
      <c r="H162">
        <f ca="1">F162/(B162-B163)/(B162-B163)</f>
        <v>6.5340571679180304</v>
      </c>
    </row>
    <row r="163" spans="2:8">
      <c r="B163">
        <f ca="1">LOG(D163/1)</f>
        <v>4.5322547079663593E-2</v>
      </c>
      <c r="C163">
        <v>11</v>
      </c>
      <c r="D163">
        <f ca="1">$D$98+C163*$D$100</f>
        <v>1.1099988966138301</v>
      </c>
      <c r="E163">
        <f ca="1">_xll.qlBlackVolTermStructureBlackVol($D$33,$F$99,D163,TRUE)</f>
        <v>8.4474419879798479E-2</v>
      </c>
      <c r="F163">
        <f ca="1">E164-2*E163+E162</f>
        <v>8.3708499319545826E-5</v>
      </c>
      <c r="G163">
        <f ca="1">F163/(B163-B162)/(B163-B162)</f>
        <v>5.4189943007169914</v>
      </c>
      <c r="H163">
        <f ca="1">F163/(B163-B164)/(B163-B164)</f>
        <v>5.5175208962109137</v>
      </c>
    </row>
    <row r="164" spans="2:8">
      <c r="B164">
        <f ca="1">LOG(D164/1)</f>
        <v>4.9217594817716405E-2</v>
      </c>
      <c r="C164">
        <v>12</v>
      </c>
      <c r="D164">
        <f ca="1">$D$98+C164*$D$100</f>
        <v>1.1199988966138301</v>
      </c>
      <c r="E164">
        <f ca="1">_xll.qlBlackVolTermStructureBlackVol($D$33,$F$99,D164,TRUE)</f>
        <v>8.5599230571117554E-2</v>
      </c>
      <c r="F164">
        <f ca="1">E165-2*E164+E163</f>
        <v>6.8656551843682134E-5</v>
      </c>
      <c r="G164">
        <f ca="1">F164/(B164-B163)/(B164-B163)</f>
        <v>4.5253942256596105</v>
      </c>
      <c r="H164">
        <f ca="1">F164/(B164-B165)/(B164-B165)</f>
        <v>4.6069323948514498</v>
      </c>
    </row>
    <row r="165" spans="2:8">
      <c r="B165">
        <f ca="1">LOG(D165/1)</f>
        <v>5.3078019417261285E-2</v>
      </c>
      <c r="C165">
        <v>13</v>
      </c>
      <c r="D165">
        <f ca="1">$D$98+C165*$D$100</f>
        <v>1.1299988966138299</v>
      </c>
      <c r="E165">
        <f ca="1">_xll.qlBlackVolTermStructureBlackVol($D$33,$F$99,D165,TRUE)</f>
        <v>8.6792697814280312E-2</v>
      </c>
      <c r="F165">
        <f ca="1">E166-2*E165+E164</f>
        <v>5.5701754054768293E-5</v>
      </c>
      <c r="G165">
        <f ca="1">F165/(B165-B164)/(B165-B164)</f>
        <v>3.7376507895302078</v>
      </c>
      <c r="H165">
        <f ca="1">F165/(B165-B166)/(B165-B166)</f>
        <v>3.8043941799136394</v>
      </c>
    </row>
    <row r="166" spans="2:8">
      <c r="B166">
        <f ca="1">LOG(D166/1)</f>
        <v>5.6904430990194627E-2</v>
      </c>
      <c r="C166">
        <v>14</v>
      </c>
      <c r="D166">
        <f ca="1">$D$98+C166*$D$100</f>
        <v>1.1399988966138301</v>
      </c>
      <c r="E166">
        <f ca="1">_xll.qlBlackVolTermStructureBlackVol($D$33,$F$99,D166,TRUE)</f>
        <v>8.8041866811497838E-2</v>
      </c>
      <c r="F166">
        <f ca="1">E167-2*E166+E165</f>
        <v>4.4672831327946527E-5</v>
      </c>
      <c r="G166">
        <f ca="1">F166/(B166-B165)/(B166-B165)</f>
        <v>3.0511258108173491</v>
      </c>
      <c r="H166">
        <f ca="1">F166/(B166-B167)/(B166-B167)</f>
        <v>3.105127740953054</v>
      </c>
    </row>
    <row r="167" spans="2:8">
      <c r="B167">
        <f ca="1">LOG(D167/1)</f>
        <v>6.0697423662520414E-2</v>
      </c>
      <c r="C167">
        <v>15</v>
      </c>
      <c r="D167">
        <f ca="1">$D$98+C167*$D$100</f>
        <v>1.1499988966138299</v>
      </c>
      <c r="E167">
        <f ca="1">_xll.qlBlackVolTermStructureBlackVol($D$33,$F$99,D167,TRUE)</f>
        <v>8.933570864004331E-2</v>
      </c>
      <c r="F167">
        <f ca="1">E168-2*E167+E166</f>
        <v>3.5355144496679314E-5</v>
      </c>
      <c r="G167">
        <f ca="1">F167/(B167-B166)/(B167-B166)</f>
        <v>2.4574721748913375</v>
      </c>
      <c r="H167">
        <f ca="1">F167/(B167-B168)/(B167-B168)</f>
        <v>2.5005854895010402</v>
      </c>
    </row>
    <row r="168" spans="2:8">
      <c r="B168">
        <f ca="1">LOG(D168/1)</f>
        <v>6.4457576127993507E-2</v>
      </c>
      <c r="C168">
        <v>16</v>
      </c>
      <c r="D168">
        <f ca="1">$D$98+C168*$D$100</f>
        <v>1.1599988966138299</v>
      </c>
      <c r="E168">
        <f ca="1">_xll.qlBlackVolTermStructureBlackVol($D$33,$F$99,D168,TRUE)</f>
        <v>9.0664905613085461E-2</v>
      </c>
      <c r="F168">
        <f ca="1">E169-2*E168+E167</f>
        <v>2.7524374260498585E-5</v>
      </c>
      <c r="G168">
        <f ca="1">F168/(B168-B167)/(B168-B167)</f>
        <v>1.9467336893464877</v>
      </c>
      <c r="H168">
        <f ca="1">F168/(B168-B169)/(B168-B169)</f>
        <v>1.9805897484125921</v>
      </c>
    </row>
    <row r="169" spans="2:8">
      <c r="B169">
        <f ca="1">LOG(D169/1)</f>
        <v>6.8185452177998374E-2</v>
      </c>
      <c r="C169">
        <v>17</v>
      </c>
      <c r="D169">
        <f ca="1">$D$98+C169*$D$100</f>
        <v>1.1699988966138299</v>
      </c>
      <c r="E169">
        <f ca="1">_xll.qlBlackVolTermStructureBlackVol($D$33,$F$99,D169,TRUE)</f>
        <v>9.2021626960388112E-2</v>
      </c>
      <c r="F169">
        <f ca="1">E170-2*E169+E168</f>
        <v>2.0966080187881375E-5</v>
      </c>
      <c r="G169">
        <f ca="1">F169/(B169-B168)/(B169-B168)</f>
        <v>1.5086702095934226</v>
      </c>
      <c r="H169">
        <f ca="1">F169/(B169-B170)/(B169-B170)</f>
        <v>1.5346816299616493</v>
      </c>
    </row>
    <row r="170" spans="2:8">
      <c r="B170">
        <f ca="1">LOG(D170/1)</f>
        <v>7.1881601208880389E-2</v>
      </c>
      <c r="C170">
        <v>18</v>
      </c>
      <c r="D170">
        <f ca="1">$D$98+C170*$D$100</f>
        <v>1.17999889661383</v>
      </c>
      <c r="E170">
        <f ca="1">_xll.qlBlackVolTermStructureBlackVol($D$33,$F$99,D170,TRUE)</f>
        <v>9.3399314387878643E-2</v>
      </c>
      <c r="F170">
        <f ca="1">E171-2*E170+E169</f>
        <v>1.5485614068763698E-5</v>
      </c>
      <c r="G170">
        <f ca="1">F170/(B170-B169)/(B170-B169)</f>
        <v>1.1335207738900108</v>
      </c>
      <c r="H170">
        <f ca="1">F170/(B170-B171)/(B170-B171)</f>
        <v>1.1528970986932425</v>
      </c>
    </row>
    <row r="171" spans="2:8">
      <c r="B171">
        <f ca="1">LOG(D171/1)</f>
        <v>7.5546558707869235E-2</v>
      </c>
      <c r="C171">
        <v>19</v>
      </c>
      <c r="D171">
        <f ca="1">$D$98+C171*$D$100</f>
        <v>1.18999889661383</v>
      </c>
      <c r="E171">
        <f ca="1">_xll.qlBlackVolTermStructureBlackVol($D$33,$F$99,D171,TRUE)</f>
        <v>9.4792487429437938E-2</v>
      </c>
      <c r="F171">
        <f ca="1">E172-2*E171+E170</f>
        <v>1.0911956921794141E-5</v>
      </c>
      <c r="G171">
        <f ca="1">F171/(B171-B170)/(B171-B170)</f>
        <v>0.81239035277123306</v>
      </c>
      <c r="H171">
        <f ca="1">F171/(B171-B172)/(B171-B172)</f>
        <v>0.82615961194533749</v>
      </c>
    </row>
    <row r="172" spans="2:8">
      <c r="B172">
        <f ca="1">LOG(D172/1)</f>
        <v>7.9180846718670359E-2</v>
      </c>
      <c r="C172">
        <v>20</v>
      </c>
      <c r="D172">
        <f ca="1">$D$98+C172*$D$100</f>
        <v>1.19999889661383</v>
      </c>
      <c r="E172">
        <f ca="1">_xll.qlBlackVolTermStructureBlackVol($D$33,$F$99,D172,TRUE)</f>
        <v>9.6196572427919028E-2</v>
      </c>
      <c r="F172">
        <f ca="1">E173-2*E172+E171</f>
        <v>7.0980157896444185E-6</v>
      </c>
      <c r="G172">
        <f ca="1">F172/(B172-B171)/(B172-B171)</f>
        <v>0.53740076251972024</v>
      </c>
      <c r="H172">
        <f ca="1">F172/(B172-B173)/(B172-B173)</f>
        <v>0.54643266377594601</v>
      </c>
    </row>
    <row r="173" spans="2:8">
      <c r="B173">
        <f ca="1">LOG(D173/1)</f>
        <v>8.2784974287736415E-2</v>
      </c>
      <c r="C173">
        <v>21</v>
      </c>
      <c r="D173">
        <f ca="1">$D$98+C173*$D$100</f>
        <v>1.20999889661383</v>
      </c>
      <c r="E173">
        <f ca="1">_xll.qlBlackVolTermStructureBlackVol($D$33,$F$99,D173,TRUE)</f>
        <v>9.7607755442189761E-2</v>
      </c>
      <c r="F173">
        <f ca="1">E174-2*E173+E172</f>
        <v>3.9190476992939649E-6</v>
      </c>
      <c r="G173">
        <f ca="1">F173/(B173-B172)/(B173-B172)</f>
        <v>0.30170342490848051</v>
      </c>
      <c r="H173">
        <f ca="1">F173/(B173-B174)/(B173-B174)</f>
        <v>0.30673179108846754</v>
      </c>
    </row>
    <row r="174" spans="2:8">
      <c r="B174">
        <f ca="1">LOG(D174/1)</f>
        <v>8.6359437892173027E-2</v>
      </c>
      <c r="C174">
        <v>22</v>
      </c>
      <c r="D174">
        <f ca="1">$D$98+C174*$D$100</f>
        <v>1.21999889661383</v>
      </c>
      <c r="E174">
        <f ca="1">_xll.qlBlackVolTermStructureBlackVol($D$33,$F$99,D174,TRUE)</f>
        <v>9.9022857504159789E-2</v>
      </c>
      <c r="F174">
        <f ca="1">E175-2*E174+E173</f>
        <v>1.2702404747211293E-6</v>
      </c>
      <c r="G174">
        <f ca="1">F174/(B174-B173)/(B174-B173)</f>
        <v>9.9417809075013241E-2</v>
      </c>
      <c r="H174">
        <f ca="1">F174/(B174-B175)/(B174-B175)</f>
        <v>0.1010610708686098</v>
      </c>
    </row>
    <row r="175" spans="2:8">
      <c r="B175">
        <f ca="1">LOG(D175/1)</f>
        <v>8.9904721850178435E-2</v>
      </c>
      <c r="C175">
        <v>23</v>
      </c>
      <c r="D175">
        <f ca="1">$D$98+C175*$D$100</f>
        <v>1.22999889661383</v>
      </c>
      <c r="E175">
        <f ca="1">_xll.qlBlackVolTermStructureBlackVol($D$33,$F$99,D175,TRUE)</f>
        <v>0.10043922980660454</v>
      </c>
      <c r="F175">
        <f ca="1">E176-2*E175+E174</f>
        <v>-9.3595116226752317E-7</v>
      </c>
      <c r="G175">
        <f ca="1">F175/(B175-B174)/(B175-B174)</f>
        <v>-7.4464818766101684E-2</v>
      </c>
      <c r="H175">
        <f ca="1">F175/(B175-B176)/(B175-B176)</f>
        <v>-7.5685547824939567E-2</v>
      </c>
    </row>
    <row r="176" spans="2:8">
      <c r="B176">
        <f ca="1">LOG(D176/1)</f>
        <v>9.3421298714865528E-2</v>
      </c>
      <c r="C176">
        <v>24</v>
      </c>
      <c r="D176">
        <f ca="1">$D$98+C176*$D$100</f>
        <v>1.23999889661383</v>
      </c>
      <c r="E176">
        <f ca="1">_xll.qlBlackVolTermStructureBlackVol($D$33,$F$99,D176,TRUE)</f>
        <v>0.10185466615788702</v>
      </c>
      <c r="F176">
        <f ca="1">E177-2*E176+E175</f>
        <v>-2.7723909170190852E-6</v>
      </c>
      <c r="G176">
        <f ca="1">F176/(B176-B175)/(B176-B175)</f>
        <v>-0.22418896818411163</v>
      </c>
      <c r="H176">
        <f ca="1">F176/(B176-B177)/(B176-B177)</f>
        <v>-0.22783430061324086</v>
      </c>
    </row>
    <row r="177" spans="2:8">
      <c r="B177">
        <f ca="1">LOG(D177/1)</f>
        <v>9.6909629652267196E-2</v>
      </c>
      <c r="C177">
        <v>25</v>
      </c>
      <c r="D177">
        <f ca="1">$D$98+C177*$D$100</f>
        <v>1.24999889661383</v>
      </c>
      <c r="E177">
        <f ca="1">_xll.qlBlackVolTermStructureBlackVol($D$33,$F$99,D177,TRUE)</f>
        <v>0.10326733011825248</v>
      </c>
      <c r="F177">
        <f ca="1">E178-2*E177+E176</f>
        <v>-4.2996115843796368E-6</v>
      </c>
      <c r="G177">
        <f ca="1">F177/(B177-B176)/(B177-B176)</f>
        <v>-0.35334086265475212</v>
      </c>
      <c r="H177">
        <f ca="1">F177/(B177-B178)/(B177-B178)</f>
        <v>-0.35903988325802233</v>
      </c>
    </row>
    <row r="178" spans="2:8">
      <c r="B178">
        <f ca="1">LOG(D178/1)</f>
        <v>0.10037016480428128</v>
      </c>
      <c r="C178">
        <v>26</v>
      </c>
      <c r="D178">
        <f ca="1">$D$98+C178*$D$100</f>
        <v>1.25999889661383</v>
      </c>
      <c r="E178">
        <f ca="1">_xll.qlBlackVolTermStructureBlackVol($D$33,$F$99,D178,TRUE)</f>
        <v>0.10467569446703356</v>
      </c>
      <c r="F178">
        <f ca="1">E179-2*E178+E177</f>
        <v>-5.5678718337559552E-6</v>
      </c>
      <c r="G178">
        <f ca="1">F178/(B178-B177)/(B178-B177)</f>
        <v>-0.46494619664017967</v>
      </c>
      <c r="H178">
        <f ca="1">F178/(B178-B179)/(B178-B179)</f>
        <v>-0.47238530299285036</v>
      </c>
    </row>
    <row r="179" spans="2:8">
      <c r="B179">
        <f ca="1">LOG(D179/1)</f>
        <v>0.10380334363726931</v>
      </c>
      <c r="C179">
        <v>27</v>
      </c>
      <c r="D179">
        <f ca="1">$D$98+C179*$D$100</f>
        <v>1.26999889661383</v>
      </c>
      <c r="E179">
        <f ca="1">_xll.qlBlackVolTermStructureBlackVol($D$33,$F$99,D179,TRUE)</f>
        <v>0.10607849094398089</v>
      </c>
      <c r="F179">
        <f ca="1">E180-2*E179+E178</f>
        <v>-6.618912877398575E-6</v>
      </c>
      <c r="G179">
        <f ca="1">F179/(B179-B178)/(B179-B178)</f>
        <v>-0.56155695720532095</v>
      </c>
      <c r="H179">
        <f ca="1">F179/(B179-B180)/(B179-B180)</f>
        <v>-0.57047052108752039</v>
      </c>
    </row>
    <row r="180" spans="2:8">
      <c r="B180">
        <f ca="1">LOG(D180/1)</f>
        <v>0.10720959527698433</v>
      </c>
      <c r="C180">
        <v>28</v>
      </c>
      <c r="D180">
        <f ca="1">$D$98+C180*$D$100</f>
        <v>1.27999889661383</v>
      </c>
      <c r="E180">
        <f ca="1">_xll.qlBlackVolTermStructureBlackVol($D$33,$F$99,D180,TRUE)</f>
        <v>0.10747466850805082</v>
      </c>
      <c r="F180">
        <f ca="1">E181-2*E180+E179</f>
        <v>-7.4874354155235467E-6</v>
      </c>
      <c r="G180">
        <f ca="1">F180/(B180-B179)/(B180-B179)</f>
        <v>-0.64532669672812526</v>
      </c>
      <c r="H180">
        <f ca="1">F180/(B180-B181)/(B180-B181)</f>
        <v>-0.65548927860648221</v>
      </c>
    </row>
    <row r="181" spans="2:8">
      <c r="B181">
        <f ca="1">LOG(D181/1)</f>
        <v>0.11058933883046605</v>
      </c>
      <c r="C181">
        <v>29</v>
      </c>
      <c r="D181">
        <f ca="1">$D$98+C181*$D$100</f>
        <v>1.28999889661383</v>
      </c>
      <c r="E181">
        <f ca="1">_xll.qlBlackVolTermStructureBlackVol($D$33,$F$99,D181,TRUE)</f>
        <v>0.10886335863670522</v>
      </c>
      <c r="F181">
        <f ca="1">E182-2*E181+E180</f>
        <v>-8.202328673781456E-6</v>
      </c>
      <c r="G181">
        <f ca="1">F181/(B181-B180)/(B181-B180)</f>
        <v>-0.71807477552637089</v>
      </c>
      <c r="H181">
        <f ca="1">F181/(B181-B182)/(B181-B182)</f>
        <v>-0.72929464694118917</v>
      </c>
    </row>
    <row r="182" spans="2:8">
      <c r="B182">
        <f ca="1">LOG(D182/1)</f>
        <v>0.11394298369550725</v>
      </c>
      <c r="C182">
        <v>30</v>
      </c>
      <c r="D182">
        <f ca="1">$D$98+C182*$D$100</f>
        <v>1.2999988966138301</v>
      </c>
      <c r="E182">
        <f ca="1">_xll.qlBlackVolTermStructureBlackVol($D$33,$F$99,D182,TRUE)</f>
        <v>0.11024384643668585</v>
      </c>
      <c r="F182">
        <f ca="1">E183-2*E182+E181</f>
        <v>-8.7876863303915087E-6</v>
      </c>
      <c r="G182">
        <f ca="1">F182/(B182-B181)/(B182-B181)</f>
        <v>-0.7813406234547029</v>
      </c>
      <c r="H182">
        <f ca="1">F182/(B182-B183)/(B182-B183)</f>
        <v>-0.79345438173636162</v>
      </c>
    </row>
    <row r="183" spans="2:8">
      <c r="B183">
        <f ca="1">LOG(D183/1)</f>
        <v>0.11727092985826287</v>
      </c>
      <c r="C183">
        <v>31</v>
      </c>
      <c r="D183">
        <f ca="1">$D$98+C183*$D$100</f>
        <v>1.3099988966138301</v>
      </c>
      <c r="E183">
        <f ca="1">_xll.qlBlackVolTermStructureBlackVol($D$33,$F$99,D183,TRUE)</f>
        <v>0.11161554655033608</v>
      </c>
      <c r="F183">
        <f ca="1">E184-2*E183+E182</f>
        <v>-9.263642824247631E-6</v>
      </c>
      <c r="G183">
        <f ca="1">F183/(B183-B182)/(B183-B182)</f>
        <v>-0.83642926174089072</v>
      </c>
      <c r="H183">
        <f ca="1">F183/(B183-B184)/(B183-B184)</f>
        <v>-0.8492973521836773</v>
      </c>
    </row>
    <row r="184" spans="2:8">
      <c r="B184">
        <f ca="1">LOG(D184/1)</f>
        <v>0.12057356817954283</v>
      </c>
      <c r="C184">
        <v>32</v>
      </c>
      <c r="D184">
        <f ca="1">$D$98+C184*$D$100</f>
        <v>1.3199988966138301</v>
      </c>
      <c r="E184">
        <f ca="1">_xll.qlBlackVolTermStructureBlackVol($D$33,$F$99,D184,TRUE)</f>
        <v>0.11297798302116206</v>
      </c>
      <c r="F184">
        <f ca="1">E185-2*E184+E183</f>
        <v>-9.6470601861631256E-6</v>
      </c>
      <c r="G184">
        <f ca="1">F184/(B184-B183)/(B184-B183)</f>
        <v>-0.88444932818643596</v>
      </c>
      <c r="H184">
        <f ca="1">F184/(B184-B185)/(B184-B185)</f>
        <v>-0.89795231766506545</v>
      </c>
    </row>
    <row r="185" spans="2:8">
      <c r="B185">
        <f ca="1">LOG(D185/1)</f>
        <v>0.123851280670301</v>
      </c>
      <c r="C185">
        <v>33</v>
      </c>
      <c r="D185">
        <f ca="1">$D$98+C185*$D$100</f>
        <v>1.3299988966138301</v>
      </c>
      <c r="E185">
        <f ca="1">_xll.qlBlackVolTermStructureBlackVol($D$33,$F$99,D185,TRUE)</f>
        <v>0.11433077243180188</v>
      </c>
      <c r="F185">
        <f ca="1">E186-2*E185+E184</f>
        <v>-9.9520915403383814E-6</v>
      </c>
      <c r="G185">
        <f ca="1">F185/(B185-B184)/(B185-B184)</f>
        <v>-0.92634476118221565</v>
      </c>
      <c r="H185">
        <f ca="1">F185/(B185-B186)/(B185-B186)</f>
        <v>-0.94038023297697393</v>
      </c>
    </row>
    <row r="186" spans="2:8">
      <c r="B186">
        <f ca="1">LOG(D186/1)</f>
        <v>0.12710444075680591</v>
      </c>
      <c r="C186">
        <v>34</v>
      </c>
      <c r="D186">
        <f ca="1">$D$98+C186*$D$100</f>
        <v>1.3399988966138301</v>
      </c>
      <c r="E186">
        <f ca="1">_xll.qlBlackVolTermStructureBlackVol($D$33,$F$99,D186,TRUE)</f>
        <v>0.11567360975090137</v>
      </c>
      <c r="F186">
        <f ca="1">E187-2*E186+E185</f>
        <v>-1.0190643393900856E-5</v>
      </c>
      <c r="G186">
        <f ca="1">F186/(B186-B185)/(B186-B185)</f>
        <v>-0.96292116788707827</v>
      </c>
      <c r="H186">
        <f ca="1">F186/(B186-B187)/(B186-B187)</f>
        <v>-0.9774011297559676</v>
      </c>
    </row>
    <row r="187" spans="2:8">
      <c r="B187">
        <f ca="1">LOG(D187/1)</f>
        <v>0.13033341353595365</v>
      </c>
      <c r="C187">
        <v>35</v>
      </c>
      <c r="D187">
        <f ca="1">$D$98+C187*$D$100</f>
        <v>1.3499988966138301</v>
      </c>
      <c r="E187">
        <f ca="1">_xll.qlBlackVolTermStructureBlackVol($D$33,$F$99,D187,TRUE)</f>
        <v>0.11700625642660695</v>
      </c>
      <c r="F187">
        <f ca="1">E188-2*E187+E186</f>
        <v>-1.0372755138043921E-5</v>
      </c>
      <c r="G187">
        <f ca="1">F187/(B187-B186)/(B187-B186)</f>
        <v>-0.99486776239015373</v>
      </c>
      <c r="H187">
        <f ca="1">F187/(B187-B188)/(B187-B188)</f>
        <v>-1.0097164787882285</v>
      </c>
    </row>
    <row r="188" spans="2:8">
      <c r="B188">
        <f ca="1">LOG(D188/1)</f>
        <v>0.13353855602115908</v>
      </c>
      <c r="C188">
        <v>36</v>
      </c>
      <c r="D188">
        <f ca="1">$D$98+C188*$D$100</f>
        <v>1.3599988966138299</v>
      </c>
      <c r="E188">
        <f ca="1">_xll.qlBlackVolTermStructureBlackVol($D$33,$F$99,D188,TRUE)</f>
        <v>0.11832853034717448</v>
      </c>
      <c r="F188">
        <f ca="1">E189-2*E188+E187</f>
        <v>-1.0506910971305738E-5</v>
      </c>
      <c r="G188">
        <f ca="1">F188/(B188-B187)/(B188-B187)</f>
        <v>-1.0227756278539575</v>
      </c>
      <c r="H188">
        <f ca="1">F188/(B188-B189)/(B188-B189)</f>
        <v>-1.0379278029886878</v>
      </c>
    </row>
    <row r="189" spans="2:8">
      <c r="B189">
        <f ca="1">LOG(D189/1)</f>
        <v>0.13672021737924037</v>
      </c>
      <c r="C189">
        <v>37</v>
      </c>
      <c r="D189">
        <f ca="1">$D$98+C189*$D$100</f>
        <v>1.3699988966138301</v>
      </c>
      <c r="E189">
        <f ca="1">_xll.qlBlackVolTermStructureBlackVol($D$33,$F$99,D189,TRUE)</f>
        <v>0.11964029735677072</v>
      </c>
      <c r="F189">
        <f ca="1">E190-2*E189+E188</f>
        <v>-1.060029666795359E-5</v>
      </c>
      <c r="G189">
        <f ca="1">F189/(B189-B188)/(B189-B188)</f>
        <v>-1.0471529321648063</v>
      </c>
      <c r="H189">
        <f ca="1">F189/(B189-B190)/(B189-B190)</f>
        <v>-1.0625521836102076</v>
      </c>
    </row>
    <row r="190" spans="2:8">
      <c r="B190">
        <f ca="1">LOG(D190/1)</f>
        <v>0.1398787391586882</v>
      </c>
      <c r="C190">
        <v>38</v>
      </c>
      <c r="D190">
        <f ca="1">$D$98+C190*$D$100</f>
        <v>1.3799988966138299</v>
      </c>
      <c r="E190">
        <f ca="1">_xll.qlBlackVolTermStructureBlackVol($D$33,$F$99,D190,TRUE)</f>
        <v>0.120941464069699</v>
      </c>
      <c r="F190">
        <f ca="1">E191-2*E190+E189</f>
        <v>-1.0659011355523829E-5</v>
      </c>
      <c r="G190">
        <f ca="1">F190/(B190-B189)/(B190-B189)</f>
        <v>-1.0684376245032303</v>
      </c>
      <c r="H190">
        <f ca="1">F190/(B190-B191)/(B190-B191)</f>
        <v>-1.0840351978698244</v>
      </c>
    </row>
    <row r="191" spans="2:8">
      <c r="B191">
        <f ca="1">LOG(D191/1)</f>
        <v>0.14301445550969569</v>
      </c>
      <c r="C191">
        <v>39</v>
      </c>
      <c r="D191">
        <f ca="1">$D$98+C191*$D$100</f>
        <v>1.3899988966138301</v>
      </c>
      <c r="E191">
        <f ca="1">_xll.qlBlackVolTermStructureBlackVol($D$33,$F$99,D191,TRUE)</f>
        <v>0.12223197177127175</v>
      </c>
      <c r="F191">
        <f ca="1">E192-2*E191+E190</f>
        <v>-1.0688242538609005E-5</v>
      </c>
      <c r="G191">
        <f ca="1">F191/(B191-B190)/(B191-B190)</f>
        <v>-1.0870080468783101</v>
      </c>
      <c r="H191">
        <f ca="1">F191/(B191-B192)/(B191-B192)</f>
        <v>-1.1027617308449733</v>
      </c>
    </row>
    <row r="192" spans="2:8">
      <c r="B192">
        <f ca="1">LOG(D192/1)</f>
        <v>0.14612769339629952</v>
      </c>
      <c r="C192">
        <v>40</v>
      </c>
      <c r="D192">
        <f ca="1">$D$98+C192*$D$100</f>
        <v>1.3999988966138299</v>
      </c>
      <c r="E192">
        <f ca="1">_xll.qlBlackVolTermStructureBlackVol($D$33,$F$99,D192,TRUE)</f>
        <v>0.1235117912303059</v>
      </c>
      <c r="F192">
        <f ca="1">E193-2*E192+E191</f>
        <v>-1.0692411076443364E-5</v>
      </c>
      <c r="G192">
        <f ca="1">F192/(B192-B191)/(B192-B191)</f>
        <v>-1.1031918206357603</v>
      </c>
      <c r="H192">
        <f ca="1">F192/(B192-B193)/(B192-B193)</f>
        <v>-1.1190650288687629</v>
      </c>
    </row>
    <row r="193" spans="2:8">
      <c r="B193">
        <f ca="1">LOG(D193/1)</f>
        <v>0.1492187728009739</v>
      </c>
      <c r="C193">
        <v>41</v>
      </c>
      <c r="D193">
        <f ca="1">$D$98+C193*$D$100</f>
        <v>1.4099988966138302</v>
      </c>
      <c r="E193">
        <f ca="1">_xll.qlBlackVolTermStructureBlackVol($D$33,$F$99,D193,TRUE)</f>
        <v>0.1247809182782636</v>
      </c>
      <c r="F193">
        <f ca="1">E194-2*E193+E192</f>
        <v>-1.067529155110436E-5</v>
      </c>
      <c r="G193">
        <f ca="1">F193/(B193-B192)/(B193-B192)</f>
        <v>-1.1172733036927716</v>
      </c>
      <c r="H193">
        <f ca="1">F193/(B193-B194)/(B193-B194)</f>
        <v>-1.1332342960880719</v>
      </c>
    </row>
    <row r="194" spans="2:8">
      <c r="B194">
        <f ca="1">LOG(D194/1)</f>
        <v>0.15228800692199224</v>
      </c>
      <c r="C194">
        <v>42</v>
      </c>
      <c r="D194">
        <f ca="1">$D$98+C194*$D$100</f>
        <v>1.4199988966138299</v>
      </c>
      <c r="E194">
        <f ca="1">_xll.qlBlackVolTermStructureBlackVol($D$33,$F$99,D194,TRUE)</f>
        <v>0.1260393700346702</v>
      </c>
      <c r="F194">
        <f ca="1">E195-2*E194+E193</f>
        <v>-1.0640112439452842E-5</v>
      </c>
      <c r="G194">
        <f ca="1">F194/(B194-B193)/(B194-B193)</f>
        <v>-1.1294998617039087</v>
      </c>
      <c r="H194">
        <f ca="1">F194/(B194-B195)/(B194-B195)</f>
        <v>-1.1455210821938187</v>
      </c>
    </row>
    <row r="195" spans="2:8">
      <c r="B195">
        <f ca="1">LOG(D195/1)</f>
        <v>0.15533570236386604</v>
      </c>
      <c r="C195">
        <v>43</v>
      </c>
      <c r="D195">
        <f ca="1">$D$98+C195*$D$100</f>
        <v>1.42999889661383</v>
      </c>
      <c r="E195">
        <f ca="1">_xll.qlBlackVolTermStructureBlackVol($D$33,$F$99,D195,TRUE)</f>
        <v>0.12728718167863734</v>
      </c>
      <c r="F195">
        <f ca="1">E196-2*E195+E194</f>
        <v>-1.0589639690583574E-5</v>
      </c>
      <c r="G195">
        <f ca="1">F195/(B195-B194)/(B195-B194)</f>
        <v>-1.1400871548518825</v>
      </c>
      <c r="H195">
        <f ca="1">F195/(B195-B196)/(B195-B196)</f>
        <v>-1.1561446669925819</v>
      </c>
    </row>
    <row r="196" spans="2:8">
      <c r="B196">
        <f ca="1">LOG(D196/1)</f>
        <v>0.15836215932114642</v>
      </c>
      <c r="C196">
        <v>44</v>
      </c>
      <c r="D196">
        <f ca="1">$D$98+C196*$D$100</f>
        <v>1.43999889661383</v>
      </c>
      <c r="E196">
        <f ca="1">_xll.qlBlackVolTermStructureBlackVol($D$33,$F$99,D196,TRUE)</f>
        <v>0.1285244036829139</v>
      </c>
      <c r="F196">
        <f ca="1">E197-2*E196+E195</f>
        <v>-1.0526246614406265E-5</v>
      </c>
      <c r="G196">
        <f ca="1">F196/(B196-B195)/(B196-B195)</f>
        <v>-1.1492236036619927</v>
      </c>
      <c r="H196">
        <f ca="1">F196/(B196-B197)/(B196-B197)</f>
        <v>-1.1652966084125229</v>
      </c>
    </row>
    <row r="197" spans="2:8">
      <c r="B197">
        <f ca="1">LOG(D197/1)</f>
        <v>0.16136767175586636</v>
      </c>
      <c r="C197">
        <v>45</v>
      </c>
      <c r="D197">
        <f ca="1">$D$98+C197*$D$100</f>
        <v>1.44999889661383</v>
      </c>
      <c r="E197">
        <f ca="1">_xll.qlBlackVolTermStructureBlackVol($D$33,$F$99,D197,TRUE)</f>
        <v>0.12975109944057606</v>
      </c>
      <c r="F197">
        <f ca="1">E198-2*E197+E196</f>
        <v>-1.0451972477759641E-5</v>
      </c>
      <c r="G197">
        <f ca="1">F197/(B197-B196)/(B197-B196)</f>
        <v>-1.1570741714226254</v>
      </c>
      <c r="H197">
        <f ca="1">F197/(B197-B198)/(B197-B198)</f>
        <v>-1.173144594201766</v>
      </c>
    </row>
    <row r="198" spans="2:8">
      <c r="B198">
        <f ca="1">LOG(D198/1)</f>
        <v>0.16435252756888497</v>
      </c>
      <c r="C198">
        <v>46</v>
      </c>
      <c r="D198">
        <f ca="1">$D$98+C198*$D$100</f>
        <v>1.45999889661383</v>
      </c>
      <c r="E198">
        <f ca="1">_xll.qlBlackVolTermStructureBlackVol($D$33,$F$99,D198,TRUE)</f>
        <v>0.13096734322576045</v>
      </c>
      <c r="F198">
        <f ca="1">E199-2*E198+E197</f>
        <v>-1.0368571747354505E-5</v>
      </c>
      <c r="G198">
        <f ca="1">F198/(B198-B197)/(B198-B197)</f>
        <v>-1.1637835749075172</v>
      </c>
      <c r="H198">
        <f ca="1">F198/(B198-B199)/(B198-B199)</f>
        <v>-1.1798357111754099</v>
      </c>
    </row>
    <row r="199" spans="2:8">
      <c r="B199">
        <f ca="1">LOG(D199/1)</f>
        <v>0.16731700876538366</v>
      </c>
      <c r="C199">
        <v>47</v>
      </c>
      <c r="D199">
        <f ca="1">$D$98+C199*$D$100</f>
        <v>1.46999889661383</v>
      </c>
      <c r="E199">
        <f ca="1">_xll.qlBlackVolTermStructureBlackVol($D$33,$F$99,D199,TRUE)</f>
        <v>0.13217321843919749</v>
      </c>
      <c r="F199">
        <f ca="1">E200-2*E199+E198</f>
        <v>-1.0277555568982688E-5</v>
      </c>
      <c r="G199">
        <f ca="1">F199/(B199-B198)/(B199-B198)</f>
        <v>-1.1694790159473347</v>
      </c>
      <c r="H199">
        <f ca="1">F199/(B199-B200)/(B199-B200)</f>
        <v>-1.1854992263434025</v>
      </c>
    </row>
    <row r="200" spans="2:8">
      <c r="B200">
        <f ca="1">LOG(D200/1)</f>
        <v>0.17026139161475221</v>
      </c>
      <c r="C200">
        <v>48</v>
      </c>
      <c r="D200">
        <f ca="1">$D$98+C200*$D$100</f>
        <v>1.47999889661383</v>
      </c>
      <c r="E200">
        <f ca="1">_xll.qlBlackVolTermStructureBlackVol($D$33,$F$99,D200,TRUE)</f>
        <v>0.13336881609706555</v>
      </c>
      <c r="F200">
        <f ca="1">E201-2*E200+E199</f>
        <v>-1.0180226791167701E-5</v>
      </c>
      <c r="G200">
        <f ca="1">F200/(B200-B199)/(B200-B199)</f>
        <v>-1.17427251099984</v>
      </c>
      <c r="H200">
        <f ca="1">F200/(B200-B201)/(B200-B201)</f>
        <v>-1.1902489585447789</v>
      </c>
    </row>
    <row r="201" spans="2:8">
      <c r="B201">
        <f ca="1">LOG(D201/1)</f>
        <v>0.17318594680509117</v>
      </c>
      <c r="C201">
        <v>49</v>
      </c>
      <c r="D201">
        <f ca="1">$D$98+C201*$D$100</f>
        <v>1.48999889661383</v>
      </c>
      <c r="E201">
        <f ca="1">_xll.qlBlackVolTermStructureBlackVol($D$33,$F$99,D201,TRUE)</f>
        <v>0.13455423352814244</v>
      </c>
      <c r="F201">
        <f ca="1">E202-2*E201+E200</f>
        <v>-1.0077709610784025E-5</v>
      </c>
      <c r="G201">
        <f ca="1">F201/(B201-B200)/(B201-B200)</f>
        <v>-1.1782628830193806</v>
      </c>
      <c r="H201">
        <f ca="1">F201/(B201-B202)/(B201-B202)</f>
        <v>-1.1941853061124126</v>
      </c>
    </row>
    <row r="202" spans="2:8">
      <c r="B202">
        <f ca="1">LOG(D202/1)</f>
        <v>0.17609093959254707</v>
      </c>
      <c r="C202">
        <v>50</v>
      </c>
      <c r="D202">
        <f ca="1">$D$98+C202*$D$100</f>
        <v>1.49999889661383</v>
      </c>
      <c r="E202">
        <f ca="1">_xll.qlBlackVolTermStructureBlackVol($D$33,$F$99,D202,TRUE)</f>
        <v>0.13572957324960855</v>
      </c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opLeftCell="A59" zoomScale="70" zoomScaleNormal="70" workbookViewId="0">
      <selection activeCell="C91" sqref="C91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4">
        <f ca="1">_xll.qlSettingsEvaluationDate()</f>
        <v>43018</v>
      </c>
      <c r="D3" s="394"/>
      <c r="V3" s="97"/>
    </row>
    <row r="4" spans="2:58">
      <c r="AH4" t="str">
        <f ca="1">_xll.ohRangeRetrieveError(AH8)</f>
        <v/>
      </c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268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9.6110000000000007</v>
      </c>
      <c r="D8" s="101">
        <v>9.4380000000000006</v>
      </c>
      <c r="E8" s="101">
        <v>9.3260000000000005</v>
      </c>
      <c r="F8" s="101">
        <v>9.1940000000000008</v>
      </c>
      <c r="G8" s="101">
        <v>9.1229999999999993</v>
      </c>
      <c r="H8" s="101">
        <v>9.0950000000000006</v>
      </c>
      <c r="I8" s="101">
        <v>9.1720000000000006</v>
      </c>
      <c r="J8" s="101">
        <v>9.2810000000000006</v>
      </c>
      <c r="K8" s="101">
        <v>9.4540000000000006</v>
      </c>
      <c r="L8" s="101">
        <v>9.593</v>
      </c>
      <c r="M8" s="102">
        <v>9.8000000000000007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0.9917720444765119</v>
      </c>
      <c r="R8" s="127">
        <f ca="1">_xll.qlBlackDeltaCalculatorStrikeFromDelta(_xll.qlBlackDeltaCalculator(,R$6,"Spot",1,1,1,D8%*SQRT($P8)),R$7)</f>
        <v>0.99370116272491571</v>
      </c>
      <c r="S8" s="127">
        <f ca="1">_xll.qlBlackDeltaCalculatorStrikeFromDelta(_xll.qlBlackDeltaCalculator(,S$6,"Spot",1,1,1,E8%*SQRT($P8)),S$7)</f>
        <v>0.99496533159641032</v>
      </c>
      <c r="T8" s="127">
        <f ca="1">_xll.qlBlackDeltaCalculatorStrikeFromDelta(_xll.qlBlackDeltaCalculator(,T$6,"Spot",1,1,1,F8%*SQRT($P8)),T$7)</f>
        <v>0.99677091695427622</v>
      </c>
      <c r="U8" s="127">
        <f ca="1">_xll.qlBlackDeltaCalculatorStrikeFromDelta(_xll.qlBlackDeltaCalculator(,U$6,"Spot",1,1,1,G8%*SQRT($P8)),U$7)</f>
        <v>0.9981730911627571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1.0018631210424218</v>
      </c>
      <c r="X8" s="127">
        <f ca="1">_xll.qlBlackDeltaCalculatorStrikeFromDelta(_xll.qlBlackDeltaCalculator(,X$6,"Spot",1,1,1,J8%*SQRT($P8)),X$7)</f>
        <v>1.0032938143288768</v>
      </c>
      <c r="Y8" s="127">
        <f ca="1">_xll.qlBlackDeltaCalculatorStrikeFromDelta(_xll.qlBlackDeltaCalculator(,Y$6,"Spot",1,1,1,K8%*SQRT($P8)),Y$7)</f>
        <v>1.0051542196687113</v>
      </c>
      <c r="Z8" s="127">
        <f ca="1">_xll.qlBlackDeltaCalculatorStrikeFromDelta(_xll.qlBlackDeltaCalculator(,Z$6,"Spot",1,1,1,L8%*SQRT($P8)),Z$7)</f>
        <v>1.0064683703897495</v>
      </c>
      <c r="AA8" s="129">
        <f ca="1">_xll.qlBlackDeltaCalculatorStrikeFromDelta(_xll.qlBlackDeltaCalculator(,AA$6,"Spot",1,1,1,M8%*SQRT($P8)),AA$7)</f>
        <v>1.0084863288368979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obj_004c8#0000</v>
      </c>
      <c r="AI8" s="156">
        <f ca="1">_xll.qlSabrInterpolatedSmileSectionMaxError(AH8)</f>
        <v>4.6547680921454893E-4</v>
      </c>
      <c r="AJ8" s="157">
        <f ca="1">_xll.qlSabrInterpolatedSmileSectionAlpha(AH8)</f>
        <v>9.0093159370993034E-2</v>
      </c>
      <c r="AK8" s="156">
        <f ca="1">_xll.qlSabrInterpolatedSmileSectionBeta(AH8)</f>
        <v>0.7</v>
      </c>
      <c r="AL8" s="158">
        <f ca="1">_xll.qlSabrInterpolatedSmileSectionRho(AH8)</f>
        <v>3.7000511835071789E-2</v>
      </c>
      <c r="AM8" s="159">
        <f ca="1">_xll.qlSabrInterpolatedSmileSectionNu(AH8)</f>
        <v>7.326768269497113</v>
      </c>
      <c r="AN8" s="109" t="s">
        <v>55</v>
      </c>
      <c r="AO8" t="str">
        <f t="array" aca="1" ref="AO8" ca="1">_xll.qlInterpolatedSmileSection(,O8,Q8:AA8,C8:M8*(SQRT(P8)/100),1)</f>
        <v>obj_004c9#0000</v>
      </c>
      <c r="AU8" s="361">
        <f ca="1">T8</f>
        <v>0.99677091695427622</v>
      </c>
      <c r="AV8" s="328" t="str">
        <f ca="1">_xll.qlHestonModelHelper(,$B8,"TARGET",$C$38,Q8,C8/100,ValuationDate!$E$5,ValuationDate!$E$6,"RelativePriceError")</f>
        <v>obj_004ca#0000</v>
      </c>
      <c r="AW8" s="329" t="str">
        <f ca="1">_xll.qlHestonModelHelper(,$B8,"TARGET",$C$38,R8,D8/100,ValuationDate!$E$5,ValuationDate!$E$6,"RelativePriceError")</f>
        <v>obj_004cb#0000</v>
      </c>
      <c r="AX8" s="329" t="str">
        <f ca="1">_xll.qlHestonModelHelper(,$B8,"TARGET",$C$38,S8,E8/100,ValuationDate!$E$5,ValuationDate!$E$6,"RelativePriceError")</f>
        <v>obj_004cc#0000</v>
      </c>
      <c r="AY8" s="329" t="str">
        <f ca="1">_xll.qlHestonModelHelper(,$B8,"TARGET",$C$38,T8,F8/100,ValuationDate!$E$5,ValuationDate!$E$6,"RelativePriceError")</f>
        <v>obj_004cd#0000</v>
      </c>
      <c r="AZ8" s="329" t="str">
        <f ca="1">_xll.qlHestonModelHelper(,$B8,"TARGET",$C$38,U8,G8/100,ValuationDate!$E$5,ValuationDate!$E$6,"RelativePriceError")</f>
        <v>obj_004ce#0000</v>
      </c>
      <c r="BA8" s="329" t="str">
        <f ca="1">_xll.qlHestonModelHelper(,$B8,"TARGET",$C$38,V8,H8/100,ValuationDate!$E$5,ValuationDate!$E$6,"RelativePriceError")</f>
        <v>obj_004cf#0000</v>
      </c>
      <c r="BB8" s="329" t="str">
        <f ca="1">_xll.qlHestonModelHelper(,$B8,"TARGET",$C$38,W8,I8/100,ValuationDate!$E$5,ValuationDate!$E$6,"RelativePriceError")</f>
        <v>obj_004d0#0000</v>
      </c>
      <c r="BC8" s="329" t="str">
        <f ca="1">_xll.qlHestonModelHelper(,$B8,"TARGET",$C$38,X8,J8/100,ValuationDate!$E$5,ValuationDate!$E$6,"RelativePriceError")</f>
        <v>obj_004d1#0000</v>
      </c>
      <c r="BD8" s="329" t="str">
        <f ca="1">_xll.qlHestonModelHelper(,$B8,"TARGET",$C$38,Y8,K8/100,ValuationDate!$E$5,ValuationDate!$E$6,"RelativePriceError")</f>
        <v>obj_004d2#0000</v>
      </c>
      <c r="BE8" s="329" t="str">
        <f ca="1">_xll.qlHestonModelHelper(,$B8,"TARGET",$C$38,Z8,L8/100,ValuationDate!$E$5,ValuationDate!$E$6,"RelativePriceError")</f>
        <v>obj_004d3#0000</v>
      </c>
      <c r="BF8" s="330" t="str">
        <f ca="1">_xll.qlHestonModelHelper(,$B8,"TARGET",$C$38,AA8,M8/100,ValuationDate!$E$5,ValuationDate!$E$6,"RelativePriceError")</f>
        <v>obj_004d4#0000</v>
      </c>
    </row>
    <row r="9" spans="2:58">
      <c r="B9" s="110" t="s">
        <v>56</v>
      </c>
      <c r="C9" s="103">
        <v>8.3840000000000003</v>
      </c>
      <c r="D9" s="104">
        <v>8.202</v>
      </c>
      <c r="E9" s="104">
        <v>8.0969999999999995</v>
      </c>
      <c r="F9" s="104">
        <v>7.9610000000000003</v>
      </c>
      <c r="G9" s="104">
        <v>7.8949999999999996</v>
      </c>
      <c r="H9" s="104">
        <v>7.8949999999999996</v>
      </c>
      <c r="I9" s="104">
        <v>8.0050000000000008</v>
      </c>
      <c r="J9" s="104">
        <v>8.1539999999999999</v>
      </c>
      <c r="K9" s="104">
        <v>8.3870000000000005</v>
      </c>
      <c r="L9" s="104">
        <v>8.5570000000000004</v>
      </c>
      <c r="M9" s="105">
        <v>8.8190000000000008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0.98114963365001562</v>
      </c>
      <c r="R9" s="131">
        <f ca="1">_xll.qlBlackDeltaCalculatorStrikeFromDelta(_xll.qlBlackDeltaCalculator(,R$6,"Spot",1,1,1,D9%*SQRT($P9)),R$7)</f>
        <v>0.98561246298927385</v>
      </c>
      <c r="S9" s="131">
        <f ca="1">_xll.qlBlackDeltaCalculatorStrikeFromDelta(_xll.qlBlackDeltaCalculator(,S$6,"Spot",1,1,1,E9%*SQRT($P9)),S$7)</f>
        <v>0.98850775443017114</v>
      </c>
      <c r="T9" s="131">
        <f ca="1">_xll.qlBlackDeltaCalculatorStrikeFromDelta(_xll.qlBlackDeltaCalculator(,T$6,"Spot",1,1,1,F9%*SQRT($P9)),T$7)</f>
        <v>0.99265179809226389</v>
      </c>
      <c r="U9" s="131">
        <f ca="1">_xll.qlBlackDeltaCalculatorStrikeFromDelta(_xll.qlBlackDeltaCalculator(,U$6,"Spot",1,1,1,G9%*SQRT($P9)),U$7)</f>
        <v>0.99585552383064369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1.0043424026094983</v>
      </c>
      <c r="X9" s="131">
        <f ca="1">_xll.qlBlackDeltaCalculatorStrikeFromDelta(_xll.qlBlackDeltaCalculator(,X$6,"Spot",1,1,1,J9%*SQRT($P9)),X$7)</f>
        <v>1.007709704031224</v>
      </c>
      <c r="Y9" s="131">
        <f ca="1">_xll.qlBlackDeltaCalculatorStrikeFromDelta(_xll.qlBlackDeltaCalculator(,Y$6,"Spot",1,1,1,K9%*SQRT($P9)),Y$7)</f>
        <v>1.0121789143949318</v>
      </c>
      <c r="Z9" s="131">
        <f ca="1">_xll.qlBlackDeltaCalculatorStrikeFromDelta(_xll.qlBlackDeltaCalculator(,Z$6,"Spot",1,1,1,L9%*SQRT($P9)),Z$7)</f>
        <v>1.0153737800355285</v>
      </c>
      <c r="AA9" s="133">
        <f ca="1">_xll.qlBlackDeltaCalculatorStrikeFromDelta(_xll.qlBlackDeltaCalculator(,AA$6,"Spot",1,1,1,M9%*SQRT($P9)),AA$7)</f>
        <v>1.0203678057022763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obj_004e0#0000</v>
      </c>
      <c r="AI9" s="161">
        <f ca="1">_xll.qlSabrInterpolatedSmileSectionMaxError(AH9)</f>
        <v>6.0189913347004353E-4</v>
      </c>
      <c r="AJ9" s="162">
        <f ca="1">_xll.qlSabrInterpolatedSmileSectionAlpha(AH9)</f>
        <v>7.7939329675168242E-2</v>
      </c>
      <c r="AK9" s="161">
        <f ca="1">_xll.qlSabrInterpolatedSmileSectionBeta(AH9)</f>
        <v>0.7</v>
      </c>
      <c r="AL9" s="163">
        <f ca="1">_xll.qlSabrInterpolatedSmileSectionRho(AH9)</f>
        <v>8.2002533555929139E-2</v>
      </c>
      <c r="AM9" s="164">
        <f ca="1">_xll.qlSabrInterpolatedSmileSectionNu(AH9)</f>
        <v>3.1918955097623933</v>
      </c>
      <c r="AN9" s="110" t="s">
        <v>56</v>
      </c>
      <c r="AO9" t="str">
        <f t="array" aca="1" ref="AO9" ca="1">_xll.qlInterpolatedSmileSection(,O9,Q9:AA9,C9:M9*(SQRT(P9)/100),1)</f>
        <v>obj_004e1#0000</v>
      </c>
      <c r="AU9" s="362">
        <f ca="1">T9</f>
        <v>0.99265179809226389</v>
      </c>
      <c r="AV9" s="331" t="str">
        <f ca="1">_xll.qlHestonModelHelper(,$B9,"TARGET",$C$38,Q9,C9/100,ValuationDate!$E$5,ValuationDate!$E$6,"RelativePriceError")</f>
        <v>obj_004e2#0000</v>
      </c>
      <c r="AW9" s="332" t="str">
        <f ca="1">_xll.qlHestonModelHelper(,$B9,"TARGET",$C$38,R9,D9/100,ValuationDate!$E$5,ValuationDate!$E$6,"RelativePriceError")</f>
        <v>obj_004e3#0000</v>
      </c>
      <c r="AX9" s="332" t="str">
        <f ca="1">_xll.qlHestonModelHelper(,$B9,"TARGET",$C$38,S9,E9/100,ValuationDate!$E$5,ValuationDate!$E$6,"RelativePriceError")</f>
        <v>obj_004e4#0000</v>
      </c>
      <c r="AY9" s="332" t="str">
        <f ca="1">_xll.qlHestonModelHelper(,$B9,"TARGET",$C$38,T9,F9/100,ValuationDate!$E$5,ValuationDate!$E$6,"RelativePriceError")</f>
        <v>obj_004e5#0000</v>
      </c>
      <c r="AZ9" s="332" t="str">
        <f ca="1">_xll.qlHestonModelHelper(,$B9,"TARGET",$C$38,U9,G9/100,ValuationDate!$E$5,ValuationDate!$E$6,"RelativePriceError")</f>
        <v>obj_004e6#0000</v>
      </c>
      <c r="BA9" s="332" t="str">
        <f ca="1">_xll.qlHestonModelHelper(,$B9,"TARGET",$C$38,V9,H9/100,ValuationDate!$E$5,ValuationDate!$E$6,"RelativePriceError")</f>
        <v>obj_004e7#0000</v>
      </c>
      <c r="BB9" s="332" t="str">
        <f ca="1">_xll.qlHestonModelHelper(,$B9,"TARGET",$C$38,W9,I9/100,ValuationDate!$E$5,ValuationDate!$E$6,"RelativePriceError")</f>
        <v>obj_004e8#0000</v>
      </c>
      <c r="BC9" s="332" t="str">
        <f ca="1">_xll.qlHestonModelHelper(,$B9,"TARGET",$C$38,X9,J9/100,ValuationDate!$E$5,ValuationDate!$E$6,"RelativePriceError")</f>
        <v>obj_004e9#0000</v>
      </c>
      <c r="BD9" s="332" t="str">
        <f ca="1">_xll.qlHestonModelHelper(,$B9,"TARGET",$C$38,Y9,K9/100,ValuationDate!$E$5,ValuationDate!$E$6,"RelativePriceError")</f>
        <v>obj_004ea#0000</v>
      </c>
      <c r="BE9" s="332" t="str">
        <f ca="1">_xll.qlHestonModelHelper(,$B9,"TARGET",$C$38,Z9,L9/100,ValuationDate!$E$5,ValuationDate!$E$6,"RelativePriceError")</f>
        <v>obj_004eb#0000</v>
      </c>
      <c r="BF9" s="333" t="str">
        <f ca="1">_xll.qlHestonModelHelper(,$B9,"TARGET",$C$38,AA9,M9/100,ValuationDate!$E$5,ValuationDate!$E$6,"RelativePriceError")</f>
        <v>obj_004ec#0000</v>
      </c>
    </row>
    <row r="10" spans="2:58">
      <c r="B10" s="110" t="s">
        <v>57</v>
      </c>
      <c r="C10" s="103">
        <v>9.1850000000000005</v>
      </c>
      <c r="D10" s="104">
        <v>9.0090000000000003</v>
      </c>
      <c r="E10" s="104">
        <v>8.9049999999999994</v>
      </c>
      <c r="F10" s="104">
        <v>8.7780000000000005</v>
      </c>
      <c r="G10" s="104">
        <v>8.7210000000000001</v>
      </c>
      <c r="H10" s="104">
        <v>8.74</v>
      </c>
      <c r="I10" s="104">
        <v>8.8789999999999996</v>
      </c>
      <c r="J10" s="104">
        <v>9.048</v>
      </c>
      <c r="K10" s="104">
        <v>9.3049999999999997</v>
      </c>
      <c r="L10" s="104">
        <v>9.4860000000000007</v>
      </c>
      <c r="M10" s="105">
        <v>9.77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0.97100197435111357</v>
      </c>
      <c r="R10" s="131">
        <f ca="1">_xll.qlBlackDeltaCalculatorStrikeFromDelta(_xll.qlBlackDeltaCalculator(,R$6,"Spot",1,1,1,D10%*SQRT($P10)),R$7)</f>
        <v>0.97779436408990505</v>
      </c>
      <c r="S10" s="131">
        <f ca="1">_xll.qlBlackDeltaCalculatorStrikeFromDelta(_xll.qlBlackDeltaCalculator(,S$6,"Spot",1,1,1,E10%*SQRT($P10)),S$7)</f>
        <v>0.982236143724175</v>
      </c>
      <c r="T10" s="131">
        <f ca="1">_xll.qlBlackDeltaCalculatorStrikeFromDelta(_xll.qlBlackDeltaCalculator(,T$6,"Spot",1,1,1,F10%*SQRT($P10)),T$7)</f>
        <v>0.98861757475758527</v>
      </c>
      <c r="U10" s="131">
        <f ca="1">_xll.qlBlackDeltaCalculatorStrikeFromDelta(_xll.qlBlackDeltaCalculator(,U$6,"Spot",1,1,1,G10%*SQRT($P10)),U$7)</f>
        <v>0.99358531001517347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1.0068751658533972</v>
      </c>
      <c r="X10" s="131">
        <f ca="1">_xll.qlBlackDeltaCalculatorStrikeFromDelta(_xll.qlBlackDeltaCalculator(,X$6,"Spot",1,1,1,J10%*SQRT($P10)),X$7)</f>
        <v>1.0121827524910356</v>
      </c>
      <c r="Y10" s="131">
        <f ca="1">_xll.qlBlackDeltaCalculatorStrikeFromDelta(_xll.qlBlackDeltaCalculator(,Y$6,"Spot",1,1,1,K10%*SQRT($P10)),Y$7)</f>
        <v>1.0192362659770975</v>
      </c>
      <c r="Z10" s="131">
        <f ca="1">_xll.qlBlackDeltaCalculatorStrikeFromDelta(_xll.qlBlackDeltaCalculator(,Z$6,"Spot",1,1,1,L10%*SQRT($P10)),Z$7)</f>
        <v>1.0242711978298229</v>
      </c>
      <c r="AA10" s="133">
        <f ca="1">_xll.qlBlackDeltaCalculatorStrikeFromDelta(_xll.qlBlackDeltaCalculator(,AA$6,"Spot",1,1,1,M10%*SQRT($P10)),AA$7)</f>
        <v>1.0321625372051484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obj_004f8#0000</v>
      </c>
      <c r="AI10" s="161">
        <f ca="1">_xll.qlSabrInterpolatedSmileSectionMaxError(AH10)</f>
        <v>7.1204836451850551E-4</v>
      </c>
      <c r="AJ10" s="162">
        <f ca="1">_xll.qlSabrInterpolatedSmileSectionAlpha(AH10)</f>
        <v>8.6359270350446493E-2</v>
      </c>
      <c r="AK10" s="161">
        <f ca="1">_xll.qlSabrInterpolatedSmileSectionBeta(AH10)</f>
        <v>0.7</v>
      </c>
      <c r="AL10" s="163">
        <f ca="1">_xll.qlSabrInterpolatedSmileSectionRho(AH10)</f>
        <v>0.10662283717598431</v>
      </c>
      <c r="AM10" s="164">
        <f ca="1">_xll.qlSabrInterpolatedSmileSectionNu(AH10)</f>
        <v>2.1951301083877413</v>
      </c>
      <c r="AN10" s="110" t="s">
        <v>57</v>
      </c>
      <c r="AO10" t="str">
        <f t="array" aca="1" ref="AO10" ca="1">_xll.qlInterpolatedSmileSection(,O10,Q10:AA10,C10:M10*(SQRT(P10)/100),1)</f>
        <v>obj_004f9#0000</v>
      </c>
      <c r="AU10" s="362">
        <f ca="1">T10</f>
        <v>0.98861757475758527</v>
      </c>
      <c r="AV10" s="331" t="str">
        <f ca="1">_xll.qlHestonModelHelper(,$B10,"TARGET",$C$38,Q10,C10/100,ValuationDate!$E$5,ValuationDate!$E$6,"RelativePriceError")</f>
        <v>obj_004fa#0000</v>
      </c>
      <c r="AW10" s="332" t="str">
        <f ca="1">_xll.qlHestonModelHelper(,$B10,"TARGET",$C$38,R10,D10/100,ValuationDate!$E$5,ValuationDate!$E$6,"RelativePriceError")</f>
        <v>obj_004fb#0000</v>
      </c>
      <c r="AX10" s="332" t="str">
        <f ca="1">_xll.qlHestonModelHelper(,$B10,"TARGET",$C$38,S10,E10/100,ValuationDate!$E$5,ValuationDate!$E$6,"RelativePriceError")</f>
        <v>obj_004fc#0000</v>
      </c>
      <c r="AY10" s="332" t="str">
        <f ca="1">_xll.qlHestonModelHelper(,$B10,"TARGET",$C$38,T10,F10/100,ValuationDate!$E$5,ValuationDate!$E$6,"RelativePriceError")</f>
        <v>obj_004fd#0000</v>
      </c>
      <c r="AZ10" s="332" t="str">
        <f ca="1">_xll.qlHestonModelHelper(,$B10,"TARGET",$C$38,U10,G10/100,ValuationDate!$E$5,ValuationDate!$E$6,"RelativePriceError")</f>
        <v>obj_004fe#0000</v>
      </c>
      <c r="BA10" s="332" t="str">
        <f ca="1">_xll.qlHestonModelHelper(,$B10,"TARGET",$C$38,V10,H10/100,ValuationDate!$E$5,ValuationDate!$E$6,"RelativePriceError")</f>
        <v>obj_004ff#0000</v>
      </c>
      <c r="BB10" s="332" t="str">
        <f ca="1">_xll.qlHestonModelHelper(,$B10,"TARGET",$C$38,W10,I10/100,ValuationDate!$E$5,ValuationDate!$E$6,"RelativePriceError")</f>
        <v>obj_00500#0000</v>
      </c>
      <c r="BC10" s="332" t="str">
        <f ca="1">_xll.qlHestonModelHelper(,$B10,"TARGET",$C$38,X10,J10/100,ValuationDate!$E$5,ValuationDate!$E$6,"RelativePriceError")</f>
        <v>obj_00501#0000</v>
      </c>
      <c r="BD10" s="332" t="str">
        <f ca="1">_xll.qlHestonModelHelper(,$B10,"TARGET",$C$38,Y10,K10/100,ValuationDate!$E$5,ValuationDate!$E$6,"RelativePriceError")</f>
        <v>obj_00502#0000</v>
      </c>
      <c r="BE10" s="332" t="str">
        <f ca="1">_xll.qlHestonModelHelper(,$B10,"TARGET",$C$38,Z10,L10/100,ValuationDate!$E$5,ValuationDate!$E$6,"RelativePriceError")</f>
        <v>obj_00503#0000</v>
      </c>
      <c r="BF10" s="333" t="str">
        <f ca="1">_xll.qlHestonModelHelper(,$B10,"TARGET",$C$38,AA10,M10/100,ValuationDate!$E$5,ValuationDate!$E$6,"RelativePriceError")</f>
        <v>obj_00504#0000</v>
      </c>
    </row>
    <row r="11" spans="2:58">
      <c r="B11" s="110" t="s">
        <v>58</v>
      </c>
      <c r="C11" s="103">
        <v>8.9039999999999999</v>
      </c>
      <c r="D11" s="104">
        <v>8.7010000000000005</v>
      </c>
      <c r="E11" s="104">
        <v>8.5839999999999996</v>
      </c>
      <c r="F11" s="104">
        <v>8.4429999999999996</v>
      </c>
      <c r="G11" s="104">
        <v>8.3829999999999991</v>
      </c>
      <c r="H11" s="104">
        <v>8.4179999999999993</v>
      </c>
      <c r="I11" s="104">
        <v>8.6029999999999998</v>
      </c>
      <c r="J11" s="104">
        <v>8.8179999999999996</v>
      </c>
      <c r="K11" s="104">
        <v>9.141</v>
      </c>
      <c r="L11" s="104">
        <v>9.3490000000000002</v>
      </c>
      <c r="M11" s="105">
        <v>9.6980000000000004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0.96570031449939864</v>
      </c>
      <c r="R11" s="131">
        <f ca="1">_xll.qlBlackDeltaCalculatorStrikeFromDelta(_xll.qlBlackDeltaCalculator(,R$6,"Spot",1,1,1,D11%*SQRT($P11)),R$7)</f>
        <v>0.97381999296923716</v>
      </c>
      <c r="S11" s="131">
        <f ca="1">_xll.qlBlackDeltaCalculatorStrikeFromDelta(_xll.qlBlackDeltaCalculator(,S$6,"Spot",1,1,1,E11%*SQRT($P11)),S$7)</f>
        <v>0.97909360844742399</v>
      </c>
      <c r="T11" s="131">
        <f ca="1">_xll.qlBlackDeltaCalculatorStrikeFromDelta(_xll.qlBlackDeltaCalculator(,T$6,"Spot",1,1,1,F11%*SQRT($P11)),T$7)</f>
        <v>0.9866356533723234</v>
      </c>
      <c r="U11" s="131">
        <f ca="1">_xll.qlBlackDeltaCalculatorStrikeFromDelta(_xll.qlBlackDeltaCalculator(,U$6,"Spot",1,1,1,G11%*SQRT($P11)),U$7)</f>
        <v>0.99248264437858891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1.0081975741737856</v>
      </c>
      <c r="X11" s="131">
        <f ca="1">_xll.qlBlackDeltaCalculatorStrikeFromDelta(_xll.qlBlackDeltaCalculator(,X$6,"Spot",1,1,1,J11%*SQRT($P11)),X$7)</f>
        <v>1.0145953840021869</v>
      </c>
      <c r="Y11" s="131">
        <f ca="1">_xll.qlBlackDeltaCalculatorStrikeFromDelta(_xll.qlBlackDeltaCalculator(,Y$6,"Spot",1,1,1,K11%*SQRT($P11)),Y$7)</f>
        <v>1.0232308081582104</v>
      </c>
      <c r="Z11" s="131">
        <f ca="1">_xll.qlBlackDeltaCalculatorStrikeFromDelta(_xll.qlBlackDeltaCalculator(,Z$6,"Spot",1,1,1,L11%*SQRT($P11)),Z$7)</f>
        <v>1.0294142587366366</v>
      </c>
      <c r="AA11" s="133">
        <f ca="1">_xll.qlBlackDeltaCalculatorStrikeFromDelta(_xll.qlBlackDeltaCalculator(,AA$6,"Spot",1,1,1,M11%*SQRT($P11)),AA$7)</f>
        <v>1.0392850214398932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obj_00510#0000</v>
      </c>
      <c r="AI11" s="161">
        <f ca="1">_xll.qlSabrInterpolatedSmileSectionMaxError(AH11)</f>
        <v>9.5260580065892331E-4</v>
      </c>
      <c r="AJ11" s="162">
        <f ca="1">_xll.qlSabrInterpolatedSmileSectionAlpha(AH11)</f>
        <v>8.2993521586242153E-2</v>
      </c>
      <c r="AK11" s="161">
        <f ca="1">_xll.qlSabrInterpolatedSmileSectionBeta(AH11)</f>
        <v>0.7</v>
      </c>
      <c r="AL11" s="163">
        <f ca="1">_xll.qlSabrInterpolatedSmileSectionRho(AH11)</f>
        <v>0.1333574375869804</v>
      </c>
      <c r="AM11" s="164">
        <f ca="1">_xll.qlSabrInterpolatedSmileSectionNu(AH11)</f>
        <v>1.9872763867736174</v>
      </c>
      <c r="AN11" s="110" t="s">
        <v>58</v>
      </c>
      <c r="AO11" t="str">
        <f t="array" aca="1" ref="AO11" ca="1">_xll.qlInterpolatedSmileSection(,O11,Q11:AA11,C11:M11*(SQRT(P11)/100),1)</f>
        <v>obj_00511#0000</v>
      </c>
      <c r="AR11" t="str">
        <f ca="1">AO8</f>
        <v>obj_004c9#0000</v>
      </c>
      <c r="AU11" s="362">
        <f ca="1">T11</f>
        <v>0.9866356533723234</v>
      </c>
      <c r="AV11" s="331" t="str">
        <f ca="1">_xll.qlHestonModelHelper(,$B11,"TARGET",$C$38,Q11,C11/100,ValuationDate!$E$5,ValuationDate!$E$6,"RelativePriceError")</f>
        <v>obj_00512#0000</v>
      </c>
      <c r="AW11" s="332" t="str">
        <f ca="1">_xll.qlHestonModelHelper(,$B11,"TARGET",$C$38,R11,D11/100,ValuationDate!$E$5,ValuationDate!$E$6,"RelativePriceError")</f>
        <v>obj_00513#0000</v>
      </c>
      <c r="AX11" s="332" t="str">
        <f ca="1">_xll.qlHestonModelHelper(,$B11,"TARGET",$C$38,S11,E11/100,ValuationDate!$E$5,ValuationDate!$E$6,"RelativePriceError")</f>
        <v>obj_00514#0000</v>
      </c>
      <c r="AY11" s="332" t="str">
        <f ca="1">_xll.qlHestonModelHelper(,$B11,"TARGET",$C$38,T11,F11/100,ValuationDate!$E$5,ValuationDate!$E$6,"RelativePriceError")</f>
        <v>obj_00515#0000</v>
      </c>
      <c r="AZ11" s="332" t="str">
        <f ca="1">_xll.qlHestonModelHelper(,$B11,"TARGET",$C$38,U11,G11/100,ValuationDate!$E$5,ValuationDate!$E$6,"RelativePriceError")</f>
        <v>obj_00516#0000</v>
      </c>
      <c r="BA11" s="332" t="str">
        <f ca="1">_xll.qlHestonModelHelper(,$B11,"TARGET",$C$38,V11,H11/100,ValuationDate!$E$5,ValuationDate!$E$6,"RelativePriceError")</f>
        <v>obj_00517#0000</v>
      </c>
      <c r="BB11" s="332" t="str">
        <f ca="1">_xll.qlHestonModelHelper(,$B11,"TARGET",$C$38,W11,I11/100,ValuationDate!$E$5,ValuationDate!$E$6,"RelativePriceError")</f>
        <v>obj_00518#0000</v>
      </c>
      <c r="BC11" s="332" t="str">
        <f ca="1">_xll.qlHestonModelHelper(,$B11,"TARGET",$C$38,X11,J11/100,ValuationDate!$E$5,ValuationDate!$E$6,"RelativePriceError")</f>
        <v>obj_00519#0000</v>
      </c>
      <c r="BD11" s="332" t="str">
        <f ca="1">_xll.qlHestonModelHelper(,$B11,"TARGET",$C$38,Y11,K11/100,ValuationDate!$E$5,ValuationDate!$E$6,"RelativePriceError")</f>
        <v>obj_0051a#0000</v>
      </c>
      <c r="BE11" s="332" t="str">
        <f ca="1">_xll.qlHestonModelHelper(,$B11,"TARGET",$C$38,Z11,L11/100,ValuationDate!$E$5,ValuationDate!$E$6,"RelativePriceError")</f>
        <v>obj_0051b#0000</v>
      </c>
      <c r="BF11" s="333" t="str">
        <f ca="1">_xll.qlHestonModelHelper(,$B11,"TARGET",$C$38,AA11,M11/100,ValuationDate!$E$5,ValuationDate!$E$6,"RelativePriceError")</f>
        <v>obj_0051c#0000</v>
      </c>
    </row>
    <row r="12" spans="2:58">
      <c r="B12" s="110" t="s">
        <v>59</v>
      </c>
      <c r="C12" s="103">
        <v>7.76</v>
      </c>
      <c r="D12" s="104">
        <v>7.5810000000000004</v>
      </c>
      <c r="E12" s="104">
        <v>7.4740000000000002</v>
      </c>
      <c r="F12" s="104">
        <v>7.359</v>
      </c>
      <c r="G12" s="104">
        <v>7.3239999999999998</v>
      </c>
      <c r="H12" s="104">
        <v>7.3849999999999998</v>
      </c>
      <c r="I12" s="104">
        <v>7.5910000000000002</v>
      </c>
      <c r="J12" s="104">
        <v>7.8259999999999996</v>
      </c>
      <c r="K12" s="104">
        <v>8.1</v>
      </c>
      <c r="L12" s="104">
        <v>8.3940000000000001</v>
      </c>
      <c r="M12" s="105">
        <v>8.7569999999999997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0.96373144511583475</v>
      </c>
      <c r="R12" s="131">
        <f ca="1">_xll.qlBlackDeltaCalculatorStrikeFromDelta(_xll.qlBlackDeltaCalculator(,R$6,"Spot",1,1,1,D12%*SQRT($P12)),R$7)</f>
        <v>0.97232062595450719</v>
      </c>
      <c r="S12" s="131">
        <f ca="1">_xll.qlBlackDeltaCalculatorStrikeFromDelta(_xll.qlBlackDeltaCalculator(,S$6,"Spot",1,1,1,E12%*SQRT($P12)),S$7)</f>
        <v>0.97790979928746058</v>
      </c>
      <c r="T12" s="131">
        <f ca="1">_xll.qlBlackDeltaCalculatorStrikeFromDelta(_xll.qlBlackDeltaCalculator(,T$6,"Spot",1,1,1,F12%*SQRT($P12)),T$7)</f>
        <v>0.98586547896827414</v>
      </c>
      <c r="U12" s="131">
        <f ca="1">_xll.qlBlackDeltaCalculatorStrikeFromDelta(_xll.qlBlackDeltaCalculator(,U$6,"Spot",1,1,1,G12%*SQRT($P12)),U$7)</f>
        <v>0.9920352669440784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1.0088074977264878</v>
      </c>
      <c r="X12" s="131">
        <f ca="1">_xll.qlBlackDeltaCalculatorStrikeFromDelta(_xll.qlBlackDeltaCalculator(,X$6,"Spot",1,1,1,J12%*SQRT($P12)),X$7)</f>
        <v>1.0157663889429189</v>
      </c>
      <c r="Y12" s="131">
        <f ca="1">_xll.qlBlackDeltaCalculatorStrikeFromDelta(_xll.qlBlackDeltaCalculator(,Y$6,"Spot",1,1,1,K12%*SQRT($P12)),Y$7)</f>
        <v>1.0250531830605865</v>
      </c>
      <c r="Z12" s="131">
        <f ca="1">_xll.qlBlackDeltaCalculatorStrikeFromDelta(_xll.qlBlackDeltaCalculator(,Z$6,"Spot",1,1,1,L12%*SQRT($P12)),Z$7)</f>
        <v>1.0321555154891269</v>
      </c>
      <c r="AA12" s="133">
        <f ca="1">_xll.qlBlackDeltaCalculatorStrikeFromDelta(_xll.qlBlackDeltaCalculator(,AA$6,"Spot",1,1,1,M12%*SQRT($P12)),AA$7)</f>
        <v>1.043210724342341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obj_00528#0000</v>
      </c>
      <c r="AI12" s="161">
        <f ca="1">_xll.qlSabrInterpolatedSmileSectionMaxError(AH12)</f>
        <v>7.7488806204246974E-4</v>
      </c>
      <c r="AJ12" s="162">
        <f ca="1">_xll.qlSabrInterpolatedSmileSectionAlpha(AH12)</f>
        <v>7.2672281847921544E-2</v>
      </c>
      <c r="AK12" s="161">
        <f ca="1">_xll.qlSabrInterpolatedSmileSectionBeta(AH12)</f>
        <v>0.7</v>
      </c>
      <c r="AL12" s="163">
        <f ca="1">_xll.qlSabrInterpolatedSmileSectionRho(AH12)</f>
        <v>0.17120623633790674</v>
      </c>
      <c r="AM12" s="164">
        <f ca="1">_xll.qlSabrInterpolatedSmileSectionNu(AH12)</f>
        <v>1.7235791575551884</v>
      </c>
      <c r="AN12" s="110" t="s">
        <v>59</v>
      </c>
      <c r="AO12" t="str">
        <f t="array" aca="1" ref="AO12" ca="1">_xll.qlInterpolatedSmileSection(,O12,Q12:AA12,C12:M12*(SQRT(P12)/100),1)</f>
        <v>obj_00529#0000</v>
      </c>
      <c r="AR12" t="str">
        <f ca="1">_xll.qlInterpolatedSmileSection(,O12,Q12:AA12,C12:M12,1,"Act/365 (Fixed)")</f>
        <v>obj_0052a#0000</v>
      </c>
      <c r="AU12" s="362">
        <f ca="1">T12</f>
        <v>0.98586547896827414</v>
      </c>
      <c r="AV12" s="331" t="str">
        <f ca="1">_xll.qlHestonModelHelper(,$B12,"TARGET",$C$38,Q12,C12/100,ValuationDate!$E$5,ValuationDate!$E$6,"RelativePriceError")</f>
        <v>obj_0052b#0000</v>
      </c>
      <c r="AW12" s="332" t="str">
        <f ca="1">_xll.qlHestonModelHelper(,$B12,"TARGET",$C$38,R12,D12/100,ValuationDate!$E$5,ValuationDate!$E$6,"RelativePriceError")</f>
        <v>obj_0052c#0000</v>
      </c>
      <c r="AX12" s="332" t="str">
        <f ca="1">_xll.qlHestonModelHelper(,$B12,"TARGET",$C$38,S12,E12/100,ValuationDate!$E$5,ValuationDate!$E$6,"RelativePriceError")</f>
        <v>obj_0052d#0000</v>
      </c>
      <c r="AY12" s="332" t="str">
        <f ca="1">_xll.qlHestonModelHelper(,$B12,"TARGET",$C$38,T12,F12/100,ValuationDate!$E$5,ValuationDate!$E$6,"RelativePriceError")</f>
        <v>obj_0052e#0000</v>
      </c>
      <c r="AZ12" s="332" t="str">
        <f ca="1">_xll.qlHestonModelHelper(,$B12,"TARGET",$C$38,U12,G12/100,ValuationDate!$E$5,ValuationDate!$E$6,"RelativePriceError")</f>
        <v>obj_0052f#0000</v>
      </c>
      <c r="BA12" s="332" t="str">
        <f ca="1">_xll.qlHestonModelHelper(,$B12,"TARGET",$C$38,V12,H12/100,ValuationDate!$E$5,ValuationDate!$E$6,"RelativePriceError")</f>
        <v>obj_00530#0000</v>
      </c>
      <c r="BB12" s="332" t="str">
        <f ca="1">_xll.qlHestonModelHelper(,$B12,"TARGET",$C$38,W12,I12/100,ValuationDate!$E$5,ValuationDate!$E$6,"RelativePriceError")</f>
        <v>obj_00531#0000</v>
      </c>
      <c r="BC12" s="332" t="str">
        <f ca="1">_xll.qlHestonModelHelper(,$B12,"TARGET",$C$38,X12,J12/100,ValuationDate!$E$5,ValuationDate!$E$6,"RelativePriceError")</f>
        <v>obj_00532#0000</v>
      </c>
      <c r="BD12" s="332" t="str">
        <f ca="1">_xll.qlHestonModelHelper(,$B12,"TARGET",$C$38,Y12,K12/100,ValuationDate!$E$5,ValuationDate!$E$6,"RelativePriceError")</f>
        <v>obj_00533#0000</v>
      </c>
      <c r="BE12" s="332" t="str">
        <f ca="1">_xll.qlHestonModelHelper(,$B12,"TARGET",$C$38,Z12,L12/100,ValuationDate!$E$5,ValuationDate!$E$6,"RelativePriceError")</f>
        <v>obj_00534#0000</v>
      </c>
      <c r="BF12" s="333" t="str">
        <f ca="1">_xll.qlHestonModelHelper(,$B12,"TARGET",$C$38,AA12,M12/100,ValuationDate!$E$5,ValuationDate!$E$6,"RelativePriceError")</f>
        <v>obj_00535#0000</v>
      </c>
    </row>
    <row r="13" spans="2:58">
      <c r="B13" s="110" t="s">
        <v>60</v>
      </c>
      <c r="C13" s="103">
        <v>7.774</v>
      </c>
      <c r="D13" s="104">
        <v>7.6029999999999998</v>
      </c>
      <c r="E13" s="104">
        <v>7.5010000000000003</v>
      </c>
      <c r="F13" s="104">
        <v>7.3979999999999997</v>
      </c>
      <c r="G13" s="104">
        <v>7.38</v>
      </c>
      <c r="H13" s="104">
        <v>7.4630000000000001</v>
      </c>
      <c r="I13" s="104">
        <v>7.71</v>
      </c>
      <c r="J13" s="104">
        <v>7.9779999999999998</v>
      </c>
      <c r="K13" s="104">
        <v>8.3000000000000007</v>
      </c>
      <c r="L13" s="104">
        <v>8.75</v>
      </c>
      <c r="M13" s="105">
        <v>9.4499999999999993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0.94954767290803344</v>
      </c>
      <c r="R13" s="131">
        <f ca="1">_xll.qlBlackDeltaCalculatorStrikeFromDelta(_xll.qlBlackDeltaCalculator(,R$6,"Spot",1,1,1,D13%*SQRT($P13)),R$7)</f>
        <v>0.96141449189410588</v>
      </c>
      <c r="S13" s="131">
        <f ca="1">_xll.qlBlackDeltaCalculatorStrikeFromDelta(_xll.qlBlackDeltaCalculator(,S$6,"Spot",1,1,1,E13%*SQRT($P13)),S$7)</f>
        <v>0.96917345291835821</v>
      </c>
      <c r="T13" s="131">
        <f ca="1">_xll.qlBlackDeltaCalculatorStrikeFromDelta(_xll.qlBlackDeltaCalculator(,T$6,"Spot",1,1,1,F13%*SQRT($P13)),T$7)</f>
        <v>0.98025588884390391</v>
      </c>
      <c r="U13" s="131">
        <f ca="1">_xll.qlBlackDeltaCalculatorStrikeFromDelta(_xll.qlBlackDeltaCalculator(,U$6,"Spot",1,1,1,G13%*SQRT($P13)),U$7)</f>
        <v>0.98889216014438275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1.0127218960292173</v>
      </c>
      <c r="X13" s="131">
        <f ca="1">_xll.qlBlackDeltaCalculatorStrikeFromDelta(_xll.qlBlackDeltaCalculator(,X$6,"Spot",1,1,1,J13%*SQRT($P13)),X$7)</f>
        <v>1.0227858133567427</v>
      </c>
      <c r="Y13" s="131">
        <f ca="1">_xll.qlBlackDeltaCalculatorStrikeFromDelta(_xll.qlBlackDeltaCalculator(,Y$6,"Spot",1,1,1,K13%*SQRT($P13)),Y$7)</f>
        <v>1.036389326415498</v>
      </c>
      <c r="Z13" s="131">
        <f ca="1">_xll.qlBlackDeltaCalculatorStrikeFromDelta(_xll.qlBlackDeltaCalculator(,Z$6,"Spot",1,1,1,L13%*SQRT($P13)),Z$7)</f>
        <v>1.047578877085745</v>
      </c>
      <c r="AA13" s="133">
        <f ca="1">_xll.qlBlackDeltaCalculatorStrikeFromDelta(_xll.qlBlackDeltaCalculator(,AA$6,"Spot",1,1,1,M13%*SQRT($P13)),AA$7)</f>
        <v>1.0664023199739694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obj_00541#0000</v>
      </c>
      <c r="AI13" s="161">
        <f ca="1">_xll.qlSabrInterpolatedSmileSectionMaxError(AH13)</f>
        <v>8.1714008096453461E-4</v>
      </c>
      <c r="AJ13" s="162">
        <f ca="1">_xll.qlSabrInterpolatedSmileSectionAlpha(AH13)</f>
        <v>7.2992789017609333E-2</v>
      </c>
      <c r="AK13" s="161">
        <f ca="1">_xll.qlSabrInterpolatedSmileSectionBeta(AH13)</f>
        <v>0.7</v>
      </c>
      <c r="AL13" s="163">
        <f ca="1">_xll.qlSabrInterpolatedSmileSectionRho(AH13)</f>
        <v>0.21138946638109971</v>
      </c>
      <c r="AM13" s="164">
        <f ca="1">_xll.qlSabrInterpolatedSmileSectionNu(AH13)</f>
        <v>1.3583214025825145</v>
      </c>
      <c r="AN13" s="110" t="s">
        <v>60</v>
      </c>
      <c r="AO13" t="str">
        <f t="array" aca="1" ref="AO13" ca="1">_xll.qlInterpolatedSmileSection(,O13,Q13:AA13,C13:M13*(SQRT(P13)/100),1)</f>
        <v>obj_00542#0000</v>
      </c>
      <c r="AR13" t="str">
        <f ca="1">_xll.qlInterpolatedSmileSection(,O13,Q13:AA13,C13:M13,1,"Act/365 (Fixed)")</f>
        <v>obj_00543#0000</v>
      </c>
      <c r="AU13" s="362">
        <f ca="1">T13</f>
        <v>0.98025588884390391</v>
      </c>
      <c r="AV13" s="331" t="str">
        <f ca="1">_xll.qlHestonModelHelper(,$B13,"TARGET",$C$38,Q13,C13/100,ValuationDate!$E$5,ValuationDate!$E$6,"RelativePriceError")</f>
        <v>obj_00544#0000</v>
      </c>
      <c r="AW13" s="332" t="str">
        <f ca="1">_xll.qlHestonModelHelper(,$B13,"TARGET",$C$38,R13,D13/100,ValuationDate!$E$5,ValuationDate!$E$6,"RelativePriceError")</f>
        <v>obj_00545#0000</v>
      </c>
      <c r="AX13" s="332" t="str">
        <f ca="1">_xll.qlHestonModelHelper(,$B13,"TARGET",$C$38,S13,E13/100,ValuationDate!$E$5,ValuationDate!$E$6,"RelativePriceError")</f>
        <v>obj_00546#0000</v>
      </c>
      <c r="AY13" s="332" t="str">
        <f ca="1">_xll.qlHestonModelHelper(,$B13,"TARGET",$C$38,T13,F13/100,ValuationDate!$E$5,ValuationDate!$E$6,"RelativePriceError")</f>
        <v>obj_00547#0000</v>
      </c>
      <c r="AZ13" s="332" t="str">
        <f ca="1">_xll.qlHestonModelHelper(,$B13,"TARGET",$C$38,U13,G13/100,ValuationDate!$E$5,ValuationDate!$E$6,"RelativePriceError")</f>
        <v>obj_00548#0000</v>
      </c>
      <c r="BA13" s="332" t="str">
        <f ca="1">_xll.qlHestonModelHelper(,$B13,"TARGET",$C$38,V13,H13/100,ValuationDate!$E$5,ValuationDate!$E$6,"RelativePriceError")</f>
        <v>obj_00549#0000</v>
      </c>
      <c r="BB13" s="332" t="str">
        <f ca="1">_xll.qlHestonModelHelper(,$B13,"TARGET",$C$38,W13,I13/100,ValuationDate!$E$5,ValuationDate!$E$6,"RelativePriceError")</f>
        <v>obj_0054a#0000</v>
      </c>
      <c r="BC13" s="332" t="str">
        <f ca="1">_xll.qlHestonModelHelper(,$B13,"TARGET",$C$38,X13,J13/100,ValuationDate!$E$5,ValuationDate!$E$6,"RelativePriceError")</f>
        <v>obj_0054b#0000</v>
      </c>
      <c r="BD13" s="332" t="str">
        <f ca="1">_xll.qlHestonModelHelper(,$B13,"TARGET",$C$38,Y13,K13/100,ValuationDate!$E$5,ValuationDate!$E$6,"RelativePriceError")</f>
        <v>obj_0054c#0000</v>
      </c>
      <c r="BE13" s="332" t="str">
        <f ca="1">_xll.qlHestonModelHelper(,$B13,"TARGET",$C$38,Z13,L13/100,ValuationDate!$E$5,ValuationDate!$E$6,"RelativePriceError")</f>
        <v>obj_0054d#0000</v>
      </c>
      <c r="BF13" s="333" t="str">
        <f ca="1">_xll.qlHestonModelHelper(,$B13,"TARGET",$C$38,AA13,M13/100,ValuationDate!$E$5,ValuationDate!$E$6,"RelativePriceError")</f>
        <v>obj_0054e#0000</v>
      </c>
    </row>
    <row r="14" spans="2:58">
      <c r="B14" s="110" t="s">
        <v>61</v>
      </c>
      <c r="C14" s="103">
        <v>7.867</v>
      </c>
      <c r="D14" s="104">
        <v>7.6749999999999998</v>
      </c>
      <c r="E14" s="104">
        <v>7.556</v>
      </c>
      <c r="F14" s="104">
        <v>7.44</v>
      </c>
      <c r="G14" s="104">
        <v>7.4249999999999998</v>
      </c>
      <c r="H14" s="104">
        <v>7.53</v>
      </c>
      <c r="I14" s="104">
        <v>7.77</v>
      </c>
      <c r="J14" s="104">
        <v>8.1</v>
      </c>
      <c r="K14" s="104">
        <v>8.5500000000000007</v>
      </c>
      <c r="L14" s="104">
        <v>9.1</v>
      </c>
      <c r="M14" s="105">
        <v>9.6999999999999993</v>
      </c>
      <c r="O14" s="119">
        <f ca="1">_xll.qlCalendarAdvance("NullCalendar",$C$3,B14)</f>
        <v>43110</v>
      </c>
      <c r="P14" s="122">
        <f ca="1">(O14-$C$3)/365</f>
        <v>0.25205479452054796</v>
      </c>
      <c r="Q14" s="264">
        <f ca="1">_xll.qlBlackDeltaCalculatorStrikeFromDelta(_xll.qlBlackDeltaCalculator(,Q$6,"Spot",1,1,1,C14%*SQRT($P14)),Q$7)</f>
        <v>0.93783084196211497</v>
      </c>
      <c r="R14" s="131">
        <f ca="1">_xll.qlBlackDeltaCalculatorStrikeFromDelta(_xll.qlBlackDeltaCalculator(,R$6,"Spot",1,1,1,D14%*SQRT($P14)),R$7)</f>
        <v>0.9525250595146586</v>
      </c>
      <c r="S14" s="131">
        <f ca="1">_xll.qlBlackDeltaCalculatorStrikeFromDelta(_xll.qlBlackDeltaCalculator(,S$6,"Spot",1,1,1,E14%*SQRT($P14)),S$7)</f>
        <v>0.9621378809473865</v>
      </c>
      <c r="T14" s="131">
        <f ca="1">_xll.qlBlackDeltaCalculatorStrikeFromDelta(_xll.qlBlackDeltaCalculator(,T$6,"Spot",1,1,1,F14%*SQRT($P14)),T$7)</f>
        <v>0.97580128526763166</v>
      </c>
      <c r="U14" s="131">
        <f ca="1">_xll.qlBlackDeltaCalculatorStrikeFromDelta(_xll.qlBlackDeltaCalculator(,U$6,"Spot",1,1,1,G14%*SQRT($P14)),U$7)</f>
        <v>0.98642410226775057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1.0159173094247689</v>
      </c>
      <c r="X14" s="131">
        <f ca="1">_xll.qlBlackDeltaCalculatorStrikeFromDelta(_xll.qlBlackDeltaCalculator(,X$6,"Spot",1,1,1,J14%*SQRT($P14)),X$7)</f>
        <v>1.0286587116064256</v>
      </c>
      <c r="Y14" s="131">
        <f ca="1">_xll.qlBlackDeltaCalculatorStrikeFromDelta(_xll.qlBlackDeltaCalculator(,Y$6,"Spot",1,1,1,K14%*SQRT($P14)),Y$7)</f>
        <v>1.0464573763345759</v>
      </c>
      <c r="Z14" s="131">
        <f ca="1">_xll.qlBlackDeltaCalculatorStrikeFromDelta(_xll.qlBlackDeltaCalculator(,Z$6,"Spot",1,1,1,L14%*SQRT($P14)),Z$7)</f>
        <v>1.061404861051086</v>
      </c>
      <c r="AA14" s="133">
        <f ca="1">_xll.qlBlackDeltaCalculatorStrikeFromDelta(_xll.qlBlackDeltaCalculator(,AA$6,"Spot",1,1,1,M14%*SQRT($P14)),AA$7)</f>
        <v>1.0846836371535387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obj_0055a#0000</v>
      </c>
      <c r="AI14" s="161">
        <f ca="1">_xll.qlSabrInterpolatedSmileSectionMaxError(AH14)</f>
        <v>9.4549425341072801E-4</v>
      </c>
      <c r="AJ14" s="162">
        <f ca="1">_xll.qlSabrInterpolatedSmileSectionAlpha(AH14)</f>
        <v>7.3314870182927094E-2</v>
      </c>
      <c r="AK14" s="161">
        <f ca="1">_xll.qlSabrInterpolatedSmileSectionBeta(AH14)</f>
        <v>0.7</v>
      </c>
      <c r="AL14" s="163">
        <f ca="1">_xll.qlSabrInterpolatedSmileSectionRho(AH14)</f>
        <v>0.2283787600775303</v>
      </c>
      <c r="AM14" s="164">
        <f ca="1">_xll.qlSabrInterpolatedSmileSectionNu(AH14)</f>
        <v>1.1804877628375465</v>
      </c>
      <c r="AN14" s="110" t="s">
        <v>61</v>
      </c>
      <c r="AO14" t="str">
        <f t="array" aca="1" ref="AO14" ca="1">_xll.qlInterpolatedSmileSection(,O14,Q14:AA14,C14:M14*(SQRT(P14)/100),1)</f>
        <v>obj_0055b#0000</v>
      </c>
      <c r="AR14" t="str">
        <f ca="1">_xll.qlInterpolatedSmileSection(,O14,Q14:AA14,C14:M14,1,"Act/365 (Fixed)")</f>
        <v>obj_0055c#0000</v>
      </c>
      <c r="AU14" s="362">
        <f ca="1">T14</f>
        <v>0.97580128526763166</v>
      </c>
      <c r="AV14" s="331" t="str">
        <f ca="1">_xll.qlHestonModelHelper(,$B14,"TARGET",$C$38,Q14,C14/100,ValuationDate!$E$5,ValuationDate!$E$6,"RelativePriceError")</f>
        <v>obj_0055d#0000</v>
      </c>
      <c r="AW14" s="332" t="str">
        <f ca="1">_xll.qlHestonModelHelper(,$B14,"TARGET",$C$38,R14,D14/100,ValuationDate!$E$5,ValuationDate!$E$6,"RelativePriceError")</f>
        <v>obj_0055e#0000</v>
      </c>
      <c r="AX14" s="332" t="str">
        <f ca="1">_xll.qlHestonModelHelper(,$B14,"TARGET",$C$38,S14,E14/100,ValuationDate!$E$5,ValuationDate!$E$6,"RelativePriceError")</f>
        <v>obj_0055f#0000</v>
      </c>
      <c r="AY14" s="332" t="str">
        <f ca="1">_xll.qlHestonModelHelper(,$B14,"TARGET",$C$38,T14,F14/100,ValuationDate!$E$5,ValuationDate!$E$6,"RelativePriceError")</f>
        <v>obj_00560#0000</v>
      </c>
      <c r="AZ14" s="332" t="str">
        <f ca="1">_xll.qlHestonModelHelper(,$B14,"TARGET",$C$38,U14,G14/100,ValuationDate!$E$5,ValuationDate!$E$6,"RelativePriceError")</f>
        <v>obj_00561#0000</v>
      </c>
      <c r="BA14" s="332" t="str">
        <f ca="1">_xll.qlHestonModelHelper(,$B14,"TARGET",$C$38,V14,H14/100,ValuationDate!$E$5,ValuationDate!$E$6,"RelativePriceError")</f>
        <v>obj_00562#0000</v>
      </c>
      <c r="BB14" s="332" t="str">
        <f ca="1">_xll.qlHestonModelHelper(,$B14,"TARGET",$C$38,W14,I14/100,ValuationDate!$E$5,ValuationDate!$E$6,"RelativePriceError")</f>
        <v>obj_00563#0000</v>
      </c>
      <c r="BC14" s="332" t="str">
        <f ca="1">_xll.qlHestonModelHelper(,$B14,"TARGET",$C$38,X14,J14/100,ValuationDate!$E$5,ValuationDate!$E$6,"RelativePriceError")</f>
        <v>obj_00564#0000</v>
      </c>
      <c r="BD14" s="332" t="str">
        <f ca="1">_xll.qlHestonModelHelper(,$B14,"TARGET",$C$38,Y14,K14/100,ValuationDate!$E$5,ValuationDate!$E$6,"RelativePriceError")</f>
        <v>obj_00565#0000</v>
      </c>
      <c r="BE14" s="332" t="str">
        <f ca="1">_xll.qlHestonModelHelper(,$B14,"TARGET",$C$38,Z14,L14/100,ValuationDate!$E$5,ValuationDate!$E$6,"RelativePriceError")</f>
        <v>obj_00566#0000</v>
      </c>
      <c r="BF14" s="333" t="str">
        <f ca="1">_xll.qlHestonModelHelper(,$B14,"TARGET",$C$38,AA14,M14/100,ValuationDate!$E$5,ValuationDate!$E$6,"RelativePriceError")</f>
        <v>obj_00567#0000</v>
      </c>
    </row>
    <row r="15" spans="2:58">
      <c r="B15" s="110" t="s">
        <v>62</v>
      </c>
      <c r="C15" s="103">
        <v>8.0549999999999997</v>
      </c>
      <c r="D15" s="104">
        <v>7.8520000000000003</v>
      </c>
      <c r="E15" s="104">
        <v>7.734</v>
      </c>
      <c r="F15" s="104">
        <v>7.609</v>
      </c>
      <c r="G15" s="104">
        <v>7.5910000000000002</v>
      </c>
      <c r="H15" s="104">
        <v>7.6970000000000001</v>
      </c>
      <c r="I15" s="104">
        <v>7.9939999999999998</v>
      </c>
      <c r="J15" s="104">
        <v>8.3209999999999997</v>
      </c>
      <c r="K15" s="104">
        <v>8.6999999999999993</v>
      </c>
      <c r="L15" s="104">
        <v>9.1170000000000009</v>
      </c>
      <c r="M15" s="105">
        <v>9.75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0.92698340163643522</v>
      </c>
      <c r="R15" s="131">
        <f ca="1">_xll.qlBlackDeltaCalculatorStrikeFromDelta(_xll.qlBlackDeltaCalculator(,R$6,"Spot",1,1,1,D15%*SQRT($P15)),R$7)</f>
        <v>0.94423904348418219</v>
      </c>
      <c r="S15" s="131">
        <f ca="1">_xll.qlBlackDeltaCalculatorStrikeFromDelta(_xll.qlBlackDeltaCalculator(,S$6,"Spot",1,1,1,E15%*SQRT($P15)),S$7)</f>
        <v>0.95549651855043283</v>
      </c>
      <c r="T15" s="131">
        <f ca="1">_xll.qlBlackDeltaCalculatorStrikeFromDelta(_xll.qlBlackDeltaCalculator(,T$6,"Spot",1,1,1,F15%*SQRT($P15)),T$7)</f>
        <v>0.97159413119134419</v>
      </c>
      <c r="U15" s="131">
        <f ca="1">_xll.qlBlackDeltaCalculatorStrikeFromDelta(_xll.qlBlackDeltaCalculator(,U$6,"Spot",1,1,1,G15%*SQRT($P15)),U$7)</f>
        <v>0.98411878091707905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1.0191386008497758</v>
      </c>
      <c r="X15" s="131">
        <f ca="1">_xll.qlBlackDeltaCalculatorStrikeFromDelta(_xll.qlBlackDeltaCalculator(,X$6,"Spot",1,1,1,J15%*SQRT($P15)),X$7)</f>
        <v>1.0343229670091751</v>
      </c>
      <c r="Y15" s="131">
        <f ca="1">_xll.qlBlackDeltaCalculatorStrikeFromDelta(_xll.qlBlackDeltaCalculator(,Y$6,"Spot",1,1,1,K15%*SQRT($P15)),Y$7)</f>
        <v>1.0550828644895078</v>
      </c>
      <c r="Z15" s="131">
        <f ca="1">_xll.qlBlackDeltaCalculatorStrikeFromDelta(_xll.qlBlackDeltaCalculator(,Z$6,"Spot",1,1,1,L15%*SQRT($P15)),Z$7)</f>
        <v>1.0716785856604811</v>
      </c>
      <c r="AA15" s="133">
        <f ca="1">_xll.qlBlackDeltaCalculatorStrikeFromDelta(_xll.qlBlackDeltaCalculator(,AA$6,"Spot",1,1,1,M15%*SQRT($P15)),AA$7)</f>
        <v>1.0993281637901897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obj_00573#0000</v>
      </c>
      <c r="AI15" s="161">
        <f ca="1">_xll.qlSabrInterpolatedSmileSectionMaxError(AH15)</f>
        <v>5.130931657295057E-4</v>
      </c>
      <c r="AJ15" s="162">
        <f ca="1">_xll.qlSabrInterpolatedSmileSectionAlpha(AH15)</f>
        <v>7.5331990254578027E-2</v>
      </c>
      <c r="AK15" s="161">
        <f ca="1">_xll.qlSabrInterpolatedSmileSectionBeta(AH15)</f>
        <v>0.7</v>
      </c>
      <c r="AL15" s="163">
        <f ca="1">_xll.qlSabrInterpolatedSmileSectionRho(AH15)</f>
        <v>0.22978551255695284</v>
      </c>
      <c r="AM15" s="164">
        <f ca="1">_xll.qlSabrInterpolatedSmileSectionNu(AH15)</f>
        <v>0.9768142668839217</v>
      </c>
      <c r="AN15" s="110" t="s">
        <v>62</v>
      </c>
      <c r="AO15" t="str">
        <f t="array" aca="1" ref="AO15" ca="1">_xll.qlInterpolatedSmileSection(,O15,Q15:AA15,C15:M15*(SQRT(P15)/100),1)</f>
        <v>obj_00574#0000</v>
      </c>
      <c r="AR15" t="str">
        <f ca="1">_xll.qlInterpolatedSmileSection(,O15,Q15:AA15,C15:M15,1,"Act/365 (Fixed)")</f>
        <v>obj_00575#0000</v>
      </c>
      <c r="AU15" s="362">
        <f ca="1">T15</f>
        <v>0.97159413119134419</v>
      </c>
      <c r="AV15" s="331" t="str">
        <f ca="1">_xll.qlHestonModelHelper(,$B15,"TARGET",$C$38,Q15,C15/100,ValuationDate!$E$5,ValuationDate!$E$6,"RelativePriceError")</f>
        <v>obj_00576#0000</v>
      </c>
      <c r="AW15" s="332" t="str">
        <f ca="1">_xll.qlHestonModelHelper(,$B15,"TARGET",$C$38,R15,D15/100,ValuationDate!$E$5,ValuationDate!$E$6,"RelativePriceError")</f>
        <v>obj_00577#0000</v>
      </c>
      <c r="AX15" s="332" t="str">
        <f ca="1">_xll.qlHestonModelHelper(,$B15,"TARGET",$C$38,S15,E15/100,ValuationDate!$E$5,ValuationDate!$E$6,"RelativePriceError")</f>
        <v>obj_00578#0000</v>
      </c>
      <c r="AY15" s="332" t="str">
        <f ca="1">_xll.qlHestonModelHelper(,$B15,"TARGET",$C$38,T15,F15/100,ValuationDate!$E$5,ValuationDate!$E$6,"RelativePriceError")</f>
        <v>obj_00579#0000</v>
      </c>
      <c r="AZ15" s="332" t="str">
        <f ca="1">_xll.qlHestonModelHelper(,$B15,"TARGET",$C$38,U15,G15/100,ValuationDate!$E$5,ValuationDate!$E$6,"RelativePriceError")</f>
        <v>obj_0057a#0000</v>
      </c>
      <c r="BA15" s="332" t="str">
        <f ca="1">_xll.qlHestonModelHelper(,$B15,"TARGET",$C$38,V15,H15/100,ValuationDate!$E$5,ValuationDate!$E$6,"RelativePriceError")</f>
        <v>obj_0057b#0000</v>
      </c>
      <c r="BB15" s="332" t="str">
        <f ca="1">_xll.qlHestonModelHelper(,$B15,"TARGET",$C$38,W15,I15/100,ValuationDate!$E$5,ValuationDate!$E$6,"RelativePriceError")</f>
        <v>obj_0057c#0000</v>
      </c>
      <c r="BC15" s="332" t="str">
        <f ca="1">_xll.qlHestonModelHelper(,$B15,"TARGET",$C$38,X15,J15/100,ValuationDate!$E$5,ValuationDate!$E$6,"RelativePriceError")</f>
        <v>obj_0057d#0000</v>
      </c>
      <c r="BD15" s="332" t="str">
        <f ca="1">_xll.qlHestonModelHelper(,$B15,"TARGET",$C$38,Y15,K15/100,ValuationDate!$E$5,ValuationDate!$E$6,"RelativePriceError")</f>
        <v>obj_0057e#0000</v>
      </c>
      <c r="BE15" s="332" t="str">
        <f ca="1">_xll.qlHestonModelHelper(,$B15,"TARGET",$C$38,Z15,L15/100,ValuationDate!$E$5,ValuationDate!$E$6,"RelativePriceError")</f>
        <v>obj_0057f#0000</v>
      </c>
      <c r="BF15" s="333" t="str">
        <f ca="1">_xll.qlHestonModelHelper(,$B15,"TARGET",$C$38,AA15,M15/100,ValuationDate!$E$5,ValuationDate!$E$6,"RelativePriceError")</f>
        <v>obj_00580#0000</v>
      </c>
    </row>
    <row r="16" spans="2:58">
      <c r="B16" s="110" t="s">
        <v>63</v>
      </c>
      <c r="C16" s="103">
        <v>8.1989999999999998</v>
      </c>
      <c r="D16" s="104">
        <v>7.9710000000000001</v>
      </c>
      <c r="E16" s="104">
        <v>7.8360000000000003</v>
      </c>
      <c r="F16" s="104">
        <v>7.6959999999999997</v>
      </c>
      <c r="G16" s="104">
        <v>7.6680000000000001</v>
      </c>
      <c r="H16" s="104">
        <v>7.7930000000000001</v>
      </c>
      <c r="I16" s="104">
        <v>8.1</v>
      </c>
      <c r="J16" s="104">
        <v>8.4619999999999997</v>
      </c>
      <c r="K16" s="104">
        <v>8.9</v>
      </c>
      <c r="L16" s="104">
        <v>9.3680000000000003</v>
      </c>
      <c r="M16" s="105">
        <v>9.8879999999999999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0.91818936033094578</v>
      </c>
      <c r="R16" s="131">
        <f ca="1">_xll.qlBlackDeltaCalculatorStrikeFromDelta(_xll.qlBlackDeltaCalculator(,R$6,"Spot",1,1,1,D16%*SQRT($P16)),R$7)</f>
        <v>0.93763961221290837</v>
      </c>
      <c r="S16" s="131">
        <f ca="1">_xll.qlBlackDeltaCalculatorStrikeFromDelta(_xll.qlBlackDeltaCalculator(,S$6,"Spot",1,1,1,E16%*SQRT($P16)),S$7)</f>
        <v>0.95031018065838702</v>
      </c>
      <c r="T16" s="131">
        <f ca="1">_xll.qlBlackDeltaCalculatorStrikeFromDelta(_xll.qlBlackDeltaCalculator(,T$6,"Spot",1,1,1,F16%*SQRT($P16)),T$7)</f>
        <v>0.96834945164055963</v>
      </c>
      <c r="U16" s="131">
        <f ca="1">_xll.qlBlackDeltaCalculatorStrikeFromDelta(_xll.qlBlackDeltaCalculator(,U$6,"Spot",1,1,1,G16%*SQRT($P16)),U$7)</f>
        <v>0.98236945399505959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1.0216631532010523</v>
      </c>
      <c r="X16" s="131">
        <f ca="1">_xll.qlBlackDeltaCalculatorStrikeFromDelta(_xll.qlBlackDeltaCalculator(,X$6,"Spot",1,1,1,J16%*SQRT($P16)),X$7)</f>
        <v>1.0389303389304581</v>
      </c>
      <c r="Y16" s="131">
        <f ca="1">_xll.qlBlackDeltaCalculatorStrikeFromDelta(_xll.qlBlackDeltaCalculator(,Y$6,"Spot",1,1,1,K16%*SQRT($P16)),Y$7)</f>
        <v>1.0628652526168958</v>
      </c>
      <c r="Z16" s="131">
        <f ca="1">_xll.qlBlackDeltaCalculatorStrikeFromDelta(_xll.qlBlackDeltaCalculator(,Z$6,"Spot",1,1,1,L16%*SQRT($P16)),Z$7)</f>
        <v>1.0822416005455924</v>
      </c>
      <c r="AA16" s="133">
        <f ca="1">_xll.qlBlackDeltaCalculatorStrikeFromDelta(_xll.qlBlackDeltaCalculator(,AA$6,"Spot",1,1,1,M16%*SQRT($P16)),AA$7)</f>
        <v>1.1125264556889267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obj_0058c#0000</v>
      </c>
      <c r="AI16" s="161">
        <f ca="1">_xll.qlSabrInterpolatedSmileSectionMaxError(AH16)</f>
        <v>1.2082962669989761E-3</v>
      </c>
      <c r="AJ16" s="162">
        <f ca="1">_xll.qlSabrInterpolatedSmileSectionAlpha(AH16)</f>
        <v>7.6132654865273042E-2</v>
      </c>
      <c r="AK16" s="161">
        <f ca="1">_xll.qlSabrInterpolatedSmileSectionBeta(AH16)</f>
        <v>0.7</v>
      </c>
      <c r="AL16" s="163">
        <f ca="1">_xll.qlSabrInterpolatedSmileSectionRho(AH16)</f>
        <v>0.2352075077313866</v>
      </c>
      <c r="AM16" s="164">
        <f ca="1">_xll.qlSabrInterpolatedSmileSectionNu(AH16)</f>
        <v>0.90922096652539253</v>
      </c>
      <c r="AN16" s="110" t="s">
        <v>63</v>
      </c>
      <c r="AO16" t="str">
        <f t="array" aca="1" ref="AO16" ca="1">_xll.qlInterpolatedSmileSection(,O16,Q16:AA16,C16:M16*(SQRT(P16)/100),1)</f>
        <v>obj_0058d#0000</v>
      </c>
      <c r="AR16" t="str">
        <f ca="1">_xll.qlInterpolatedSmileSection(,O16,Q16:AA16,C16:M16,1,"Act/365 (Fixed)")</f>
        <v>obj_0058e#0000</v>
      </c>
      <c r="AU16" s="362">
        <f ca="1">T16</f>
        <v>0.96834945164055963</v>
      </c>
      <c r="AV16" s="331" t="str">
        <f ca="1">_xll.qlHestonModelHelper(,$B16,"TARGET",$C$38,Q16,C16/100,ValuationDate!$E$5,ValuationDate!$E$6,"RelativePriceError")</f>
        <v>obj_0058f#0000</v>
      </c>
      <c r="AW16" s="332" t="str">
        <f ca="1">_xll.qlHestonModelHelper(,$B16,"TARGET",$C$38,R16,D16/100,ValuationDate!$E$5,ValuationDate!$E$6,"RelativePriceError")</f>
        <v>obj_00590#0000</v>
      </c>
      <c r="AX16" s="332" t="str">
        <f ca="1">_xll.qlHestonModelHelper(,$B16,"TARGET",$C$38,S16,E16/100,ValuationDate!$E$5,ValuationDate!$E$6,"RelativePriceError")</f>
        <v>obj_00591#0000</v>
      </c>
      <c r="AY16" s="332" t="str">
        <f ca="1">_xll.qlHestonModelHelper(,$B16,"TARGET",$C$38,T16,F16/100,ValuationDate!$E$5,ValuationDate!$E$6,"RelativePriceError")</f>
        <v>obj_00592#0000</v>
      </c>
      <c r="AZ16" s="332" t="str">
        <f ca="1">_xll.qlHestonModelHelper(,$B16,"TARGET",$C$38,U16,G16/100,ValuationDate!$E$5,ValuationDate!$E$6,"RelativePriceError")</f>
        <v>obj_00593#0000</v>
      </c>
      <c r="BA16" s="332" t="str">
        <f ca="1">_xll.qlHestonModelHelper(,$B16,"TARGET",$C$38,V16,H16/100,ValuationDate!$E$5,ValuationDate!$E$6,"RelativePriceError")</f>
        <v>obj_00594#0000</v>
      </c>
      <c r="BB16" s="332" t="str">
        <f ca="1">_xll.qlHestonModelHelper(,$B16,"TARGET",$C$38,W16,I16/100,ValuationDate!$E$5,ValuationDate!$E$6,"RelativePriceError")</f>
        <v>obj_00595#0000</v>
      </c>
      <c r="BC16" s="332" t="str">
        <f ca="1">_xll.qlHestonModelHelper(,$B16,"TARGET",$C$38,X16,J16/100,ValuationDate!$E$5,ValuationDate!$E$6,"RelativePriceError")</f>
        <v>obj_00596#0000</v>
      </c>
      <c r="BD16" s="332" t="str">
        <f ca="1">_xll.qlHestonModelHelper(,$B16,"TARGET",$C$38,Y16,K16/100,ValuationDate!$E$5,ValuationDate!$E$6,"RelativePriceError")</f>
        <v>obj_00597#0000</v>
      </c>
      <c r="BE16" s="332" t="str">
        <f ca="1">_xll.qlHestonModelHelper(,$B16,"TARGET",$C$38,Z16,L16/100,ValuationDate!$E$5,ValuationDate!$E$6,"RelativePriceError")</f>
        <v>obj_00598#0000</v>
      </c>
      <c r="BF16" s="333" t="str">
        <f ca="1">_xll.qlHestonModelHelper(,$B16,"TARGET",$C$38,AA16,M16/100,ValuationDate!$E$5,ValuationDate!$E$6,"RelativePriceError")</f>
        <v>obj_00599#0000</v>
      </c>
    </row>
    <row r="17" spans="2:58">
      <c r="B17" s="110" t="s">
        <v>64</v>
      </c>
      <c r="C17" s="103">
        <v>8.2919999999999998</v>
      </c>
      <c r="D17" s="104">
        <v>8.0519999999999996</v>
      </c>
      <c r="E17" s="104">
        <v>7.9059999999999997</v>
      </c>
      <c r="F17" s="104">
        <v>7.7549999999999999</v>
      </c>
      <c r="G17" s="104">
        <v>7.7130000000000001</v>
      </c>
      <c r="H17" s="104">
        <v>7.8550000000000004</v>
      </c>
      <c r="I17" s="104">
        <v>8.1679999999999993</v>
      </c>
      <c r="J17" s="104">
        <v>8.5649999999999995</v>
      </c>
      <c r="K17" s="104">
        <v>9</v>
      </c>
      <c r="L17" s="104">
        <v>9.5069999999999997</v>
      </c>
      <c r="M17" s="105">
        <v>10.071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0.90973970403493343</v>
      </c>
      <c r="R17" s="131">
        <f ca="1">_xll.qlBlackDeltaCalculatorStrikeFromDelta(_xll.qlBlackDeltaCalculator(,R$6,"Spot",1,1,1,D17%*SQRT($P17)),R$7)</f>
        <v>0.93122879962406546</v>
      </c>
      <c r="S17" s="131">
        <f ca="1">_xll.qlBlackDeltaCalculatorStrikeFromDelta(_xll.qlBlackDeltaCalculator(,S$6,"Spot",1,1,1,E17%*SQRT($P17)),S$7)</f>
        <v>0.9452528090535055</v>
      </c>
      <c r="T17" s="131">
        <f ca="1">_xll.qlBlackDeltaCalculatorStrikeFromDelta(_xll.qlBlackDeltaCalculator(,T$6,"Spot",1,1,1,F17%*SQRT($P17)),T$7)</f>
        <v>0.96518418968876163</v>
      </c>
      <c r="U17" s="131">
        <f ca="1">_xll.qlBlackDeltaCalculatorStrikeFromDelta(_xll.qlBlackDeltaCalculator(,U$6,"Spot",1,1,1,G17%*SQRT($P17)),U$7)</f>
        <v>0.98068589707636256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1.0241751773857566</v>
      </c>
      <c r="X17" s="131">
        <f ca="1">_xll.qlBlackDeltaCalculatorStrikeFromDelta(_xll.qlBlackDeltaCalculator(,X$6,"Spot",1,1,1,J17%*SQRT($P17)),X$7)</f>
        <v>1.0435439362595249</v>
      </c>
      <c r="Y17" s="131">
        <f ca="1">_xll.qlBlackDeltaCalculatorStrikeFromDelta(_xll.qlBlackDeltaCalculator(,Y$6,"Spot",1,1,1,K17%*SQRT($P17)),Y$7)</f>
        <v>1.0702446352880173</v>
      </c>
      <c r="Z17" s="131">
        <f ca="1">_xll.qlBlackDeltaCalculatorStrikeFromDelta(_xll.qlBlackDeltaCalculator(,Z$6,"Spot",1,1,1,L17%*SQRT($P17)),Z$7)</f>
        <v>1.0923017130243335</v>
      </c>
      <c r="AA17" s="133">
        <f ca="1">_xll.qlBlackDeltaCalculatorStrikeFromDelta(_xll.qlBlackDeltaCalculator(,AA$6,"Spot",1,1,1,M17%*SQRT($P17)),AA$7)</f>
        <v>1.1269361943136444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obj_005a5#0000</v>
      </c>
      <c r="AI17" s="161">
        <f ca="1">_xll.qlSabrInterpolatedSmileSectionMaxError(AH17)</f>
        <v>1.1851314925409029E-3</v>
      </c>
      <c r="AJ17" s="162">
        <f ca="1">_xll.qlSabrInterpolatedSmileSectionAlpha(AH17)</f>
        <v>7.6587383101247464E-2</v>
      </c>
      <c r="AK17" s="161">
        <f ca="1">_xll.qlSabrInterpolatedSmileSectionBeta(AH17)</f>
        <v>0.7</v>
      </c>
      <c r="AL17" s="163">
        <f ca="1">_xll.qlSabrInterpolatedSmileSectionRho(AH17)</f>
        <v>0.23796516559450576</v>
      </c>
      <c r="AM17" s="164">
        <f ca="1">_xll.qlSabrInterpolatedSmileSectionNu(AH17)</f>
        <v>0.84842773270951688</v>
      </c>
      <c r="AN17" s="110" t="s">
        <v>64</v>
      </c>
      <c r="AO17" t="str">
        <f t="array" aca="1" ref="AO17" ca="1">_xll.qlInterpolatedSmileSection(,O17,Q17:AA17,C17:M17*(SQRT(P17)/100),1)</f>
        <v>obj_005a6#0000</v>
      </c>
      <c r="AR17" t="str">
        <f ca="1">_xll.qlInterpolatedSmileSection(,O17,Q17:AA17,C17:M17,1,"Act/365 (Fixed)")</f>
        <v>obj_005a7#0000</v>
      </c>
      <c r="AU17" s="362">
        <f ca="1">T17</f>
        <v>0.96518418968876163</v>
      </c>
      <c r="AV17" s="331" t="str">
        <f ca="1">_xll.qlHestonModelHelper(,$B17,"TARGET",$C$38,Q17,C17/100,ValuationDate!$E$5,ValuationDate!$E$6,"RelativePriceError")</f>
        <v>obj_005a8#0000</v>
      </c>
      <c r="AW17" s="332" t="str">
        <f ca="1">_xll.qlHestonModelHelper(,$B17,"TARGET",$C$38,R17,D17/100,ValuationDate!$E$5,ValuationDate!$E$6,"RelativePriceError")</f>
        <v>obj_005a9#0000</v>
      </c>
      <c r="AX17" s="332" t="str">
        <f ca="1">_xll.qlHestonModelHelper(,$B17,"TARGET",$C$38,S17,E17/100,ValuationDate!$E$5,ValuationDate!$E$6,"RelativePriceError")</f>
        <v>obj_005aa#0000</v>
      </c>
      <c r="AY17" s="332" t="str">
        <f ca="1">_xll.qlHestonModelHelper(,$B17,"TARGET",$C$38,T17,F17/100,ValuationDate!$E$5,ValuationDate!$E$6,"RelativePriceError")</f>
        <v>obj_005ab#0000</v>
      </c>
      <c r="AZ17" s="332" t="str">
        <f ca="1">_xll.qlHestonModelHelper(,$B17,"TARGET",$C$38,U17,G17/100,ValuationDate!$E$5,ValuationDate!$E$6,"RelativePriceError")</f>
        <v>obj_005ac#0000</v>
      </c>
      <c r="BA17" s="332" t="str">
        <f ca="1">_xll.qlHestonModelHelper(,$B17,"TARGET",$C$38,V17,H17/100,ValuationDate!$E$5,ValuationDate!$E$6,"RelativePriceError")</f>
        <v>obj_005ad#0000</v>
      </c>
      <c r="BB17" s="332" t="str">
        <f ca="1">_xll.qlHestonModelHelper(,$B17,"TARGET",$C$38,W17,I17/100,ValuationDate!$E$5,ValuationDate!$E$6,"RelativePriceError")</f>
        <v>obj_005ae#0000</v>
      </c>
      <c r="BC17" s="332" t="str">
        <f ca="1">_xll.qlHestonModelHelper(,$B17,"TARGET",$C$38,X17,J17/100,ValuationDate!$E$5,ValuationDate!$E$6,"RelativePriceError")</f>
        <v>obj_005af#0000</v>
      </c>
      <c r="BD17" s="332" t="str">
        <f ca="1">_xll.qlHestonModelHelper(,$B17,"TARGET",$C$38,Y17,K17/100,ValuationDate!$E$5,ValuationDate!$E$6,"RelativePriceError")</f>
        <v>obj_005b0#0000</v>
      </c>
      <c r="BE17" s="332" t="str">
        <f ca="1">_xll.qlHestonModelHelper(,$B17,"TARGET",$C$38,Z17,L17/100,ValuationDate!$E$5,ValuationDate!$E$6,"RelativePriceError")</f>
        <v>obj_005b1#0000</v>
      </c>
      <c r="BF17" s="333" t="str">
        <f ca="1">_xll.qlHestonModelHelper(,$B17,"TARGET",$C$38,AA17,M17/100,ValuationDate!$E$5,ValuationDate!$E$6,"RelativePriceError")</f>
        <v>obj_005b2#0000</v>
      </c>
    </row>
    <row r="18" spans="2:58">
      <c r="B18" s="110" t="s">
        <v>65</v>
      </c>
      <c r="C18" s="103">
        <v>8.3689999999999998</v>
      </c>
      <c r="D18" s="104">
        <v>8.1329999999999991</v>
      </c>
      <c r="E18" s="104">
        <v>7.9829999999999997</v>
      </c>
      <c r="F18" s="104">
        <v>7.843</v>
      </c>
      <c r="G18" s="104">
        <v>7.8360000000000003</v>
      </c>
      <c r="H18" s="104">
        <v>7.9829999999999997</v>
      </c>
      <c r="I18" s="104">
        <v>8.3640000000000008</v>
      </c>
      <c r="J18" s="104">
        <v>8.7880000000000003</v>
      </c>
      <c r="K18" s="104">
        <v>9.31</v>
      </c>
      <c r="L18" s="104">
        <v>9.8330000000000002</v>
      </c>
      <c r="M18" s="105">
        <v>10.443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0.89009024620573707</v>
      </c>
      <c r="R18" s="131">
        <f ca="1">_xll.qlBlackDeltaCalculatorStrikeFromDelta(_xll.qlBlackDeltaCalculator(,R$6,"Spot",1,1,1,D18%*SQRT($P18)),R$7)</f>
        <v>0.91606568979945247</v>
      </c>
      <c r="S18" s="131">
        <f ca="1">_xll.qlBlackDeltaCalculatorStrikeFromDelta(_xll.qlBlackDeltaCalculator(,S$6,"Spot",1,1,1,E18%*SQRT($P18)),S$7)</f>
        <v>0.9331660337850809</v>
      </c>
      <c r="T18" s="131">
        <f ca="1">_xll.qlBlackDeltaCalculatorStrikeFromDelta(_xll.qlBlackDeltaCalculator(,T$6,"Spot",1,1,1,F18%*SQRT($P18)),T$7)</f>
        <v>0.95748067685480265</v>
      </c>
      <c r="U18" s="131">
        <f ca="1">_xll.qlBlackDeltaCalculatorStrikeFromDelta(_xll.qlBlackDeltaCalculator(,U$6,"Spot",1,1,1,G18%*SQRT($P18)),U$7)</f>
        <v>0.97646499487002625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1.0309578945671949</v>
      </c>
      <c r="X18" s="131">
        <f ca="1">_xll.qlBlackDeltaCalculatorStrikeFromDelta(_xll.qlBlackDeltaCalculator(,X$6,"Spot",1,1,1,J18%*SQRT($P18)),X$7)</f>
        <v>1.0556436876084894</v>
      </c>
      <c r="Y18" s="131">
        <f ca="1">_xll.qlBlackDeltaCalculatorStrikeFromDelta(_xll.qlBlackDeltaCalculator(,Y$6,"Spot",1,1,1,K18%*SQRT($P18)),Y$7)</f>
        <v>1.0905600559453918</v>
      </c>
      <c r="Z18" s="131">
        <f ca="1">_xll.qlBlackDeltaCalculatorStrikeFromDelta(_xll.qlBlackDeltaCalculator(,Z$6,"Spot",1,1,1,L18%*SQRT($P18)),Z$7)</f>
        <v>1.1191824066984488</v>
      </c>
      <c r="AA18" s="133">
        <f ca="1">_xll.qlBlackDeltaCalculatorStrikeFromDelta(_xll.qlBlackDeltaCalculator(,AA$6,"Spot",1,1,1,M18%*SQRT($P18)),AA$7)</f>
        <v>1.1648979153821191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obj_005be#0000</v>
      </c>
      <c r="AI18" s="161">
        <f ca="1">_xll.qlSabrInterpolatedSmileSectionMaxError(AH18)</f>
        <v>1.4180134911359887E-3</v>
      </c>
      <c r="AJ18" s="162">
        <f ca="1">_xll.qlSabrInterpolatedSmileSectionAlpha(AH18)</f>
        <v>7.7856274973183343E-2</v>
      </c>
      <c r="AK18" s="161">
        <f ca="1">_xll.qlSabrInterpolatedSmileSectionBeta(AH18)</f>
        <v>0.7</v>
      </c>
      <c r="AL18" s="163">
        <f ca="1">_xll.qlSabrInterpolatedSmileSectionRho(AH18)</f>
        <v>0.2691945536971343</v>
      </c>
      <c r="AM18" s="164">
        <f ca="1">_xll.qlSabrInterpolatedSmileSectionNu(AH18)</f>
        <v>0.70929719036636307</v>
      </c>
      <c r="AN18" s="110" t="s">
        <v>65</v>
      </c>
      <c r="AO18" t="str">
        <f t="array" aca="1" ref="AO18" ca="1">_xll.qlInterpolatedSmileSection(,O18,Q18:AA18,C18:M18*(SQRT(P18)/100),1)</f>
        <v>obj_005bf#0000</v>
      </c>
      <c r="AR18" t="str">
        <f ca="1">_xll.qlInterpolatedSmileSection(,O18,Q18:AA18,C18:M18,1,"Act/365 (Fixed)")</f>
        <v>obj_005c0#0000</v>
      </c>
      <c r="AU18" s="362">
        <f ca="1">T18</f>
        <v>0.95748067685480265</v>
      </c>
      <c r="AV18" s="331" t="str">
        <f ca="1">_xll.qlHestonModelHelper(,$B18,"TARGET",$C$38,Q18,C18/100,ValuationDate!$E$5,ValuationDate!$E$6,"RelativePriceError")</f>
        <v>obj_005c1#0000</v>
      </c>
      <c r="AW18" s="332" t="str">
        <f ca="1">_xll.qlHestonModelHelper(,$B18,"TARGET",$C$38,R18,D18/100,ValuationDate!$E$5,ValuationDate!$E$6,"RelativePriceError")</f>
        <v>obj_005c2#0000</v>
      </c>
      <c r="AX18" s="332" t="str">
        <f ca="1">_xll.qlHestonModelHelper(,$B18,"TARGET",$C$38,S18,E18/100,ValuationDate!$E$5,ValuationDate!$E$6,"RelativePriceError")</f>
        <v>obj_005c3#0000</v>
      </c>
      <c r="AY18" s="332" t="str">
        <f ca="1">_xll.qlHestonModelHelper(,$B18,"TARGET",$C$38,T18,F18/100,ValuationDate!$E$5,ValuationDate!$E$6,"RelativePriceError")</f>
        <v>obj_005c4#0000</v>
      </c>
      <c r="AZ18" s="332" t="str">
        <f ca="1">_xll.qlHestonModelHelper(,$B18,"TARGET",$C$38,U18,G18/100,ValuationDate!$E$5,ValuationDate!$E$6,"RelativePriceError")</f>
        <v>obj_005c5#0000</v>
      </c>
      <c r="BA18" s="332" t="str">
        <f ca="1">_xll.qlHestonModelHelper(,$B18,"TARGET",$C$38,V18,H18/100,ValuationDate!$E$5,ValuationDate!$E$6,"RelativePriceError")</f>
        <v>obj_005c6#0000</v>
      </c>
      <c r="BB18" s="332" t="str">
        <f ca="1">_xll.qlHestonModelHelper(,$B18,"TARGET",$C$38,W18,I18/100,ValuationDate!$E$5,ValuationDate!$E$6,"RelativePriceError")</f>
        <v>obj_005c7#0000</v>
      </c>
      <c r="BC18" s="332" t="str">
        <f ca="1">_xll.qlHestonModelHelper(,$B18,"TARGET",$C$38,X18,J18/100,ValuationDate!$E$5,ValuationDate!$E$6,"RelativePriceError")</f>
        <v>obj_005c8#0000</v>
      </c>
      <c r="BD18" s="332" t="str">
        <f ca="1">_xll.qlHestonModelHelper(,$B18,"TARGET",$C$38,Y18,K18/100,ValuationDate!$E$5,ValuationDate!$E$6,"RelativePriceError")</f>
        <v>obj_005c9#0000</v>
      </c>
      <c r="BE18" s="332" t="str">
        <f ca="1">_xll.qlHestonModelHelper(,$B18,"TARGET",$C$38,Z18,L18/100,ValuationDate!$E$5,ValuationDate!$E$6,"RelativePriceError")</f>
        <v>obj_005ca#0000</v>
      </c>
      <c r="BF18" s="333" t="str">
        <f ca="1">_xll.qlHestonModelHelper(,$B18,"TARGET",$C$38,AA18,M18/100,ValuationDate!$E$5,ValuationDate!$E$6,"RelativePriceError")</f>
        <v>obj_005cb#0000</v>
      </c>
    </row>
    <row r="19" spans="2:58">
      <c r="B19" s="110" t="s">
        <v>66</v>
      </c>
      <c r="C19" s="103">
        <v>8.5850000000000009</v>
      </c>
      <c r="D19" s="104">
        <v>8.3030000000000008</v>
      </c>
      <c r="E19" s="104">
        <v>8.1170000000000009</v>
      </c>
      <c r="F19" s="104">
        <v>7.9459999999999997</v>
      </c>
      <c r="G19" s="104">
        <v>7.9340000000000002</v>
      </c>
      <c r="H19" s="104">
        <v>8.0920000000000005</v>
      </c>
      <c r="I19" s="104">
        <v>8.516</v>
      </c>
      <c r="J19" s="104">
        <v>8.9939999999999998</v>
      </c>
      <c r="K19" s="104">
        <v>9.59</v>
      </c>
      <c r="L19" s="104">
        <v>10.212</v>
      </c>
      <c r="M19" s="105">
        <v>10.907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0.87151206299808792</v>
      </c>
      <c r="R19" s="131">
        <f ca="1">_xll.qlBlackDeltaCalculatorStrikeFromDelta(_xll.qlBlackDeltaCalculator(,R$6,"Spot",1,1,1,D19%*SQRT($P19)),R$7)</f>
        <v>0.90216284644338041</v>
      </c>
      <c r="S19" s="131">
        <f ca="1">_xll.qlBlackDeltaCalculatorStrikeFromDelta(_xll.qlBlackDeltaCalculator(,S$6,"Spot",1,1,1,E19%*SQRT($P19)),S$7)</f>
        <v>0.92234769785879311</v>
      </c>
      <c r="T19" s="131">
        <f ca="1">_xll.qlBlackDeltaCalculatorStrikeFromDelta(_xll.qlBlackDeltaCalculator(,T$6,"Spot",1,1,1,F19%*SQRT($P19)),T$7)</f>
        <v>0.95081286797024822</v>
      </c>
      <c r="U19" s="131">
        <f ca="1">_xll.qlBlackDeltaCalculatorStrikeFromDelta(_xll.qlBlackDeltaCalculator(,U$6,"Spot",1,1,1,G19%*SQRT($P19)),U$7)</f>
        <v>0.97294871335629129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1.0371120792715558</v>
      </c>
      <c r="X19" s="131">
        <f ca="1">_xll.qlBlackDeltaCalculatorStrikeFromDelta(_xll.qlBlackDeltaCalculator(,X$6,"Spot",1,1,1,J19%*SQRT($P19)),X$7)</f>
        <v>1.0668476834085139</v>
      </c>
      <c r="Y19" s="131">
        <f ca="1">_xll.qlBlackDeltaCalculatorStrikeFromDelta(_xll.qlBlackDeltaCalculator(,Y$6,"Spot",1,1,1,K19%*SQRT($P19)),Y$7)</f>
        <v>1.1095919855494891</v>
      </c>
      <c r="Z19" s="131">
        <f ca="1">_xll.qlBlackDeltaCalculatorStrikeFromDelta(_xll.qlBlackDeltaCalculator(,Z$6,"Spot",1,1,1,L19%*SQRT($P19)),Z$7)</f>
        <v>1.1457807621080653</v>
      </c>
      <c r="AA19" s="133">
        <f ca="1">_xll.qlBlackDeltaCalculatorStrikeFromDelta(_xll.qlBlackDeltaCalculator(,AA$6,"Spot",1,1,1,M19%*SQRT($P19)),AA$7)</f>
        <v>1.203642429536993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obj_005d7#0000</v>
      </c>
      <c r="AI19" s="161">
        <f ca="1">_xll.qlSabrInterpolatedSmileSectionMaxError(AH19)</f>
        <v>1.5719237141482989E-3</v>
      </c>
      <c r="AJ19" s="162">
        <f ca="1">_xll.qlSabrInterpolatedSmileSectionAlpha(AH19)</f>
        <v>7.8596641435355122E-2</v>
      </c>
      <c r="AK19" s="161">
        <f ca="1">_xll.qlSabrInterpolatedSmileSectionBeta(AH19)</f>
        <v>0.7</v>
      </c>
      <c r="AL19" s="163">
        <f ca="1">_xll.qlSabrInterpolatedSmileSectionRho(AH19)</f>
        <v>0.27496347801710985</v>
      </c>
      <c r="AM19" s="164">
        <f ca="1">_xll.qlSabrInterpolatedSmileSectionNu(AH19)</f>
        <v>0.65308478641360501</v>
      </c>
      <c r="AN19" s="110" t="s">
        <v>66</v>
      </c>
      <c r="AO19" t="str">
        <f t="array" aca="1" ref="AO19" ca="1">_xll.qlInterpolatedSmileSection(,O19,Q19:AA19,C19:M19*(SQRT(P19)/100),1)</f>
        <v>obj_005d8#0000</v>
      </c>
      <c r="AR19" t="str">
        <f ca="1">_xll.qlInterpolatedSmileSection(,O19,Q19:AA19,C19:M19,1,"Act/365 (Fixed)")</f>
        <v>obj_005d9#0000</v>
      </c>
      <c r="AU19" s="362">
        <f ca="1">T19</f>
        <v>0.95081286797024822</v>
      </c>
      <c r="AV19" s="331" t="str">
        <f ca="1">_xll.qlHestonModelHelper(,$B19,"TARGET",$C$38,Q19,C19/100,ValuationDate!$E$5,ValuationDate!$E$6,"RelativePriceError")</f>
        <v>obj_005da#0000</v>
      </c>
      <c r="AW19" s="332" t="str">
        <f ca="1">_xll.qlHestonModelHelper(,$B19,"TARGET",$C$38,R19,D19/100,ValuationDate!$E$5,ValuationDate!$E$6,"RelativePriceError")</f>
        <v>obj_005db#0000</v>
      </c>
      <c r="AX19" s="332" t="str">
        <f ca="1">_xll.qlHestonModelHelper(,$B19,"TARGET",$C$38,S19,E19/100,ValuationDate!$E$5,ValuationDate!$E$6,"RelativePriceError")</f>
        <v>obj_005dc#0000</v>
      </c>
      <c r="AY19" s="332" t="str">
        <f ca="1">_xll.qlHestonModelHelper(,$B19,"TARGET",$C$38,T19,F19/100,ValuationDate!$E$5,ValuationDate!$E$6,"RelativePriceError")</f>
        <v>obj_005dd#0000</v>
      </c>
      <c r="AZ19" s="332" t="str">
        <f ca="1">_xll.qlHestonModelHelper(,$B19,"TARGET",$C$38,U19,G19/100,ValuationDate!$E$5,ValuationDate!$E$6,"RelativePriceError")</f>
        <v>obj_005de#0000</v>
      </c>
      <c r="BA19" s="332" t="str">
        <f ca="1">_xll.qlHestonModelHelper(,$B19,"TARGET",$C$38,V19,H19/100,ValuationDate!$E$5,ValuationDate!$E$6,"RelativePriceError")</f>
        <v>obj_005df#0000</v>
      </c>
      <c r="BB19" s="332" t="str">
        <f ca="1">_xll.qlHestonModelHelper(,$B19,"TARGET",$C$38,W19,I19/100,ValuationDate!$E$5,ValuationDate!$E$6,"RelativePriceError")</f>
        <v>obj_005e0#0000</v>
      </c>
      <c r="BC19" s="332" t="str">
        <f ca="1">_xll.qlHestonModelHelper(,$B19,"TARGET",$C$38,X19,J19/100,ValuationDate!$E$5,ValuationDate!$E$6,"RelativePriceError")</f>
        <v>obj_005e1#0000</v>
      </c>
      <c r="BD19" s="332" t="str">
        <f ca="1">_xll.qlHestonModelHelper(,$B19,"TARGET",$C$38,Y19,K19/100,ValuationDate!$E$5,ValuationDate!$E$6,"RelativePriceError")</f>
        <v>obj_005e2#0000</v>
      </c>
      <c r="BE19" s="332" t="str">
        <f ca="1">_xll.qlHestonModelHelper(,$B19,"TARGET",$C$38,Z19,L19/100,ValuationDate!$E$5,ValuationDate!$E$6,"RelativePriceError")</f>
        <v>obj_005e3#0000</v>
      </c>
      <c r="BF19" s="333" t="str">
        <f ca="1">_xll.qlHestonModelHelper(,$B19,"TARGET",$C$38,AA19,M19/100,ValuationDate!$E$5,ValuationDate!$E$6,"RelativePriceError")</f>
        <v>obj_005e4#0000</v>
      </c>
    </row>
    <row r="20" spans="2:58">
      <c r="B20" s="110" t="s">
        <v>67</v>
      </c>
      <c r="C20" s="103">
        <v>8.7710000000000008</v>
      </c>
      <c r="D20" s="104">
        <v>8.5109999999999992</v>
      </c>
      <c r="E20" s="104">
        <v>8.3409999999999993</v>
      </c>
      <c r="F20" s="104">
        <v>8.1850000000000005</v>
      </c>
      <c r="G20" s="104">
        <v>8.1929999999999996</v>
      </c>
      <c r="H20" s="104">
        <v>8.3550000000000004</v>
      </c>
      <c r="I20" s="104">
        <v>8.7880000000000003</v>
      </c>
      <c r="J20" s="104">
        <v>9.27</v>
      </c>
      <c r="K20" s="104">
        <v>9.84</v>
      </c>
      <c r="L20" s="104">
        <v>10.504</v>
      </c>
      <c r="M20" s="105">
        <v>11.192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0.8429489632881676</v>
      </c>
      <c r="R20" s="131">
        <f ca="1">_xll.qlBlackDeltaCalculatorStrikeFromDelta(_xll.qlBlackDeltaCalculator(,R$6,"Spot",1,1,1,D20%*SQRT($P20)),R$7)</f>
        <v>0.87976752446212569</v>
      </c>
      <c r="S20" s="131">
        <f ca="1">_xll.qlBlackDeltaCalculatorStrikeFromDelta(_xll.qlBlackDeltaCalculator(,S$6,"Spot",1,1,1,E20%*SQRT($P20)),S$7)</f>
        <v>0.90427989773150452</v>
      </c>
      <c r="T20" s="131">
        <f ca="1">_xll.qlBlackDeltaCalculatorStrikeFromDelta(_xll.qlBlackDeltaCalculator(,T$6,"Spot",1,1,1,F20%*SQRT($P20)),T$7)</f>
        <v>0.93935330529871941</v>
      </c>
      <c r="U20" s="131">
        <f ca="1">_xll.qlBlackDeltaCalculatorStrikeFromDelta(_xll.qlBlackDeltaCalculator(,U$6,"Spot",1,1,1,G20%*SQRT($P20)),U$7)</f>
        <v>0.96694187846644797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1.0483738031663925</v>
      </c>
      <c r="X20" s="131">
        <f ca="1">_xll.qlBlackDeltaCalculatorStrikeFromDelta(_xll.qlBlackDeltaCalculator(,X$6,"Spot",1,1,1,J20%*SQRT($P20)),X$7)</f>
        <v>1.0865217345307299</v>
      </c>
      <c r="Y20" s="131">
        <f ca="1">_xll.qlBlackDeltaCalculatorStrikeFromDelta(_xll.qlBlackDeltaCalculator(,Y$6,"Spot",1,1,1,K20%*SQRT($P20)),Y$7)</f>
        <v>1.1412268890235879</v>
      </c>
      <c r="Z20" s="131">
        <f ca="1">_xll.qlBlackDeltaCalculatorStrikeFromDelta(_xll.qlBlackDeltaCalculator(,Z$6,"Spot",1,1,1,L20%*SQRT($P20)),Z$7)</f>
        <v>1.1889376968508281</v>
      </c>
      <c r="AA20" s="133">
        <f ca="1">_xll.qlBlackDeltaCalculatorStrikeFromDelta(_xll.qlBlackDeltaCalculator(,AA$6,"Spot",1,1,1,M20%*SQRT($P20)),AA$7)</f>
        <v>1.2645910179624942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obj_005f0#0000</v>
      </c>
      <c r="AI20" s="161">
        <f ca="1">_xll.qlSabrInterpolatedSmileSectionMaxError(AH20)</f>
        <v>1.401995041586182E-3</v>
      </c>
      <c r="AJ20" s="162">
        <f ca="1">_xll.qlSabrInterpolatedSmileSectionAlpha(AH20)</f>
        <v>8.1162971392936822E-2</v>
      </c>
      <c r="AK20" s="161">
        <f ca="1">_xll.qlSabrInterpolatedSmileSectionBeta(AH20)</f>
        <v>0.7</v>
      </c>
      <c r="AL20" s="163">
        <f ca="1">_xll.qlSabrInterpolatedSmileSectionRho(AH20)</f>
        <v>0.28936606266846931</v>
      </c>
      <c r="AM20" s="164">
        <f ca="1">_xll.qlSabrInterpolatedSmileSectionNu(AH20)</f>
        <v>0.5221663276992492</v>
      </c>
      <c r="AN20" s="110" t="s">
        <v>67</v>
      </c>
      <c r="AO20" t="str">
        <f t="array" aca="1" ref="AO20" ca="1">_xll.qlInterpolatedSmileSection(,O20,Q20:AA20,C20:M20*(SQRT(P20)/100),1)</f>
        <v>obj_005f1#0000</v>
      </c>
      <c r="AR20" t="str">
        <f ca="1">_xll.qlInterpolatedSmileSection(,O20,Q20:AA20,C20:M20,1,"Act/365 (Fixed)")</f>
        <v>obj_005f2#0000</v>
      </c>
      <c r="AU20" s="362">
        <f ca="1">T20</f>
        <v>0.93935330529871941</v>
      </c>
      <c r="AV20" s="331" t="str">
        <f ca="1">_xll.qlHestonModelHelper(,$B20,"TARGET",$C$38,Q20,C20/100,ValuationDate!$E$5,ValuationDate!$E$6,"RelativePriceError")</f>
        <v>obj_005f3#0000</v>
      </c>
      <c r="AW20" s="332" t="str">
        <f ca="1">_xll.qlHestonModelHelper(,$B20,"TARGET",$C$38,R20,D20/100,ValuationDate!$E$5,ValuationDate!$E$6,"RelativePriceError")</f>
        <v>obj_005f4#0000</v>
      </c>
      <c r="AX20" s="332" t="str">
        <f ca="1">_xll.qlHestonModelHelper(,$B20,"TARGET",$C$38,S20,E20/100,ValuationDate!$E$5,ValuationDate!$E$6,"RelativePriceError")</f>
        <v>obj_005f5#0000</v>
      </c>
      <c r="AY20" s="332" t="str">
        <f ca="1">_xll.qlHestonModelHelper(,$B20,"TARGET",$C$38,T20,F20/100,ValuationDate!$E$5,ValuationDate!$E$6,"RelativePriceError")</f>
        <v>obj_005f6#0000</v>
      </c>
      <c r="AZ20" s="332" t="str">
        <f ca="1">_xll.qlHestonModelHelper(,$B20,"TARGET",$C$38,U20,G20/100,ValuationDate!$E$5,ValuationDate!$E$6,"RelativePriceError")</f>
        <v>obj_005f7#0000</v>
      </c>
      <c r="BA20" s="332" t="str">
        <f ca="1">_xll.qlHestonModelHelper(,$B20,"TARGET",$C$38,V20,H20/100,ValuationDate!$E$5,ValuationDate!$E$6,"RelativePriceError")</f>
        <v>obj_005f8#0000</v>
      </c>
      <c r="BB20" s="332" t="str">
        <f ca="1">_xll.qlHestonModelHelper(,$B20,"TARGET",$C$38,W20,I20/100,ValuationDate!$E$5,ValuationDate!$E$6,"RelativePriceError")</f>
        <v>obj_005f9#0000</v>
      </c>
      <c r="BC20" s="332" t="str">
        <f ca="1">_xll.qlHestonModelHelper(,$B20,"TARGET",$C$38,X20,J20/100,ValuationDate!$E$5,ValuationDate!$E$6,"RelativePriceError")</f>
        <v>obj_005fa#0000</v>
      </c>
      <c r="BD20" s="332" t="str">
        <f ca="1">_xll.qlHestonModelHelper(,$B20,"TARGET",$C$38,Y20,K20/100,ValuationDate!$E$5,ValuationDate!$E$6,"RelativePriceError")</f>
        <v>obj_005fb#0000</v>
      </c>
      <c r="BE20" s="332" t="str">
        <f ca="1">_xll.qlHestonModelHelper(,$B20,"TARGET",$C$38,Z20,L20/100,ValuationDate!$E$5,ValuationDate!$E$6,"RelativePriceError")</f>
        <v>obj_005fc#0000</v>
      </c>
      <c r="BF20" s="333" t="str">
        <f ca="1">_xll.qlHestonModelHelper(,$B20,"TARGET",$C$38,AA20,M20/100,ValuationDate!$E$5,ValuationDate!$E$6,"RelativePriceError")</f>
        <v>obj_005fd#0000</v>
      </c>
    </row>
    <row r="21" spans="2:58">
      <c r="B21" s="110" t="s">
        <v>68</v>
      </c>
      <c r="C21" s="103">
        <v>8.8819999999999997</v>
      </c>
      <c r="D21" s="104">
        <v>8.6259999999999994</v>
      </c>
      <c r="E21" s="104">
        <v>8.4510000000000005</v>
      </c>
      <c r="F21" s="104">
        <v>8.298</v>
      </c>
      <c r="G21" s="104">
        <v>8.3130000000000006</v>
      </c>
      <c r="H21" s="104">
        <v>8.49</v>
      </c>
      <c r="I21" s="104">
        <v>8.9380000000000006</v>
      </c>
      <c r="J21" s="104">
        <v>9.4380000000000006</v>
      </c>
      <c r="K21" s="104">
        <v>10.209</v>
      </c>
      <c r="L21" s="104">
        <v>10.734</v>
      </c>
      <c r="M21" s="105">
        <v>11.439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0.81977791616525053</v>
      </c>
      <c r="R21" s="131">
        <f ca="1">_xll.qlBlackDeltaCalculatorStrikeFromDelta(_xll.qlBlackDeltaCalculator(,R$6,"Spot",1,1,1,D21%*SQRT($P21)),R$7)</f>
        <v>0.86165892349133688</v>
      </c>
      <c r="S21" s="131">
        <f ca="1">_xll.qlBlackDeltaCalculatorStrikeFromDelta(_xll.qlBlackDeltaCalculator(,S$6,"Spot",1,1,1,E21%*SQRT($P21)),S$7)</f>
        <v>0.88982755665593294</v>
      </c>
      <c r="T21" s="131">
        <f ca="1">_xll.qlBlackDeltaCalculatorStrikeFromDelta(_xll.qlBlackDeltaCalculator(,T$6,"Spot",1,1,1,F21%*SQRT($P21)),T$7)</f>
        <v>0.93028278980039003</v>
      </c>
      <c r="U21" s="131">
        <f ca="1">_xll.qlBlackDeltaCalculatorStrikeFromDelta(_xll.qlBlackDeltaCalculator(,U$6,"Spot",1,1,1,G21%*SQRT($P21)),U$7)</f>
        <v>0.96233846638777842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1.0583321433341097</v>
      </c>
      <c r="X21" s="131">
        <f ca="1">_xll.qlBlackDeltaCalculatorStrikeFromDelta(_xll.qlBlackDeltaCalculator(,X$6,"Spot",1,1,1,J21%*SQRT($P21)),X$7)</f>
        <v>1.1039935173808249</v>
      </c>
      <c r="Y21" s="131">
        <f ca="1">_xll.qlBlackDeltaCalculatorStrikeFromDelta(_xll.qlBlackDeltaCalculator(,Y$6,"Spot",1,1,1,K21%*SQRT($P21)),Y$7)</f>
        <v>1.173580786868657</v>
      </c>
      <c r="Z21" s="131">
        <f ca="1">_xll.qlBlackDeltaCalculatorStrikeFromDelta(_xll.qlBlackDeltaCalculator(,Z$6,"Spot",1,1,1,L21%*SQRT($P21)),Z$7)</f>
        <v>1.228831307129516</v>
      </c>
      <c r="AA21" s="133">
        <f ca="1">_xll.qlBlackDeltaCalculatorStrikeFromDelta(_xll.qlBlackDeltaCalculator(,AA$6,"Spot",1,1,1,M21%*SQRT($P21)),AA$7)</f>
        <v>1.3220402018308981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obj_00609#0000</v>
      </c>
      <c r="AI21" s="161">
        <f ca="1">_xll.qlSabrInterpolatedSmileSectionMaxError(AH21)</f>
        <v>1.9405232245914561E-3</v>
      </c>
      <c r="AJ21" s="162">
        <f ca="1">_xll.qlSabrInterpolatedSmileSectionAlpha(AH21)</f>
        <v>8.2325827965443493E-2</v>
      </c>
      <c r="AK21" s="161">
        <f ca="1">_xll.qlSabrInterpolatedSmileSectionBeta(AH21)</f>
        <v>0.7</v>
      </c>
      <c r="AL21" s="163">
        <f ca="1">_xll.qlSabrInterpolatedSmileSectionRho(AH21)</f>
        <v>0.30518828399133896</v>
      </c>
      <c r="AM21" s="164">
        <f ca="1">_xll.qlSabrInterpolatedSmileSectionNu(AH21)</f>
        <v>0.45969066326658026</v>
      </c>
      <c r="AN21" s="110" t="s">
        <v>68</v>
      </c>
      <c r="AO21" t="str">
        <f t="array" aca="1" ref="AO21" ca="1">_xll.qlInterpolatedSmileSection(,O21,Q21:AA21,C21:M21*(SQRT(P21)/100),1)</f>
        <v>obj_0060a#0000</v>
      </c>
      <c r="AR21" t="str">
        <f ca="1">_xll.qlInterpolatedSmileSection(,O21,Q21:AA21,C21:M21,1,"Act/365 (Fixed)")</f>
        <v>obj_0060b#0000</v>
      </c>
      <c r="AU21" s="362">
        <f ca="1">T21</f>
        <v>0.93028278980039003</v>
      </c>
      <c r="AV21" s="331" t="str">
        <f ca="1">_xll.qlHestonModelHelper(,$B21,"TARGET",$C$38,Q21,C21/100,ValuationDate!$E$5,ValuationDate!$E$6,"RelativePriceError")</f>
        <v>obj_0060c#0000</v>
      </c>
      <c r="AW21" s="332" t="str">
        <f ca="1">_xll.qlHestonModelHelper(,$B21,"TARGET",$C$38,R21,D21/100,ValuationDate!$E$5,ValuationDate!$E$6,"RelativePriceError")</f>
        <v>obj_0060d#0000</v>
      </c>
      <c r="AX21" s="332" t="str">
        <f ca="1">_xll.qlHestonModelHelper(,$B21,"TARGET",$C$38,S21,E21/100,ValuationDate!$E$5,ValuationDate!$E$6,"RelativePriceError")</f>
        <v>obj_0060e#0000</v>
      </c>
      <c r="AY21" s="332" t="str">
        <f ca="1">_xll.qlHestonModelHelper(,$B21,"TARGET",$C$38,T21,F21/100,ValuationDate!$E$5,ValuationDate!$E$6,"RelativePriceError")</f>
        <v>obj_0060f#0000</v>
      </c>
      <c r="AZ21" s="332" t="str">
        <f ca="1">_xll.qlHestonModelHelper(,$B21,"TARGET",$C$38,U21,G21/100,ValuationDate!$E$5,ValuationDate!$E$6,"RelativePriceError")</f>
        <v>obj_00610#0000</v>
      </c>
      <c r="BA21" s="332" t="str">
        <f ca="1">_xll.qlHestonModelHelper(,$B21,"TARGET",$C$38,V21,H21/100,ValuationDate!$E$5,ValuationDate!$E$6,"RelativePriceError")</f>
        <v>obj_00611#0000</v>
      </c>
      <c r="BB21" s="332" t="str">
        <f ca="1">_xll.qlHestonModelHelper(,$B21,"TARGET",$C$38,W21,I21/100,ValuationDate!$E$5,ValuationDate!$E$6,"RelativePriceError")</f>
        <v>obj_00612#0000</v>
      </c>
      <c r="BC21" s="332" t="str">
        <f ca="1">_xll.qlHestonModelHelper(,$B21,"TARGET",$C$38,X21,J21/100,ValuationDate!$E$5,ValuationDate!$E$6,"RelativePriceError")</f>
        <v>obj_00613#0000</v>
      </c>
      <c r="BD21" s="332" t="str">
        <f ca="1">_xll.qlHestonModelHelper(,$B21,"TARGET",$C$38,Y21,K21/100,ValuationDate!$E$5,ValuationDate!$E$6,"RelativePriceError")</f>
        <v>obj_00614#0000</v>
      </c>
      <c r="BE21" s="332" t="str">
        <f ca="1">_xll.qlHestonModelHelper(,$B21,"TARGET",$C$38,Z21,L21/100,ValuationDate!$E$5,ValuationDate!$E$6,"RelativePriceError")</f>
        <v>obj_00615#0000</v>
      </c>
      <c r="BF21" s="333" t="str">
        <f ca="1">_xll.qlHestonModelHelper(,$B21,"TARGET",$C$38,AA21,M21/100,ValuationDate!$E$5,ValuationDate!$E$6,"RelativePriceError")</f>
        <v>obj_00616#0000</v>
      </c>
    </row>
    <row r="22" spans="2:58">
      <c r="B22" s="110" t="s">
        <v>69</v>
      </c>
      <c r="C22" s="103">
        <v>8.9890000000000008</v>
      </c>
      <c r="D22" s="104">
        <v>8.7579999999999991</v>
      </c>
      <c r="E22" s="104">
        <v>8.5909999999999993</v>
      </c>
      <c r="F22" s="104">
        <v>8.4610000000000003</v>
      </c>
      <c r="G22" s="104">
        <v>8.4879999999999995</v>
      </c>
      <c r="H22" s="104">
        <v>8.673</v>
      </c>
      <c r="I22" s="104">
        <v>9.1329999999999991</v>
      </c>
      <c r="J22" s="104">
        <v>9.6489999999999991</v>
      </c>
      <c r="K22" s="104">
        <v>10.423999999999999</v>
      </c>
      <c r="L22" s="104">
        <v>10.958</v>
      </c>
      <c r="M22" s="105">
        <v>11.654999999999999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0.78342539489953278</v>
      </c>
      <c r="R22" s="131">
        <f ca="1">_xll.qlBlackDeltaCalculatorStrikeFromDelta(_xll.qlBlackDeltaCalculator(,R$6,"Spot",1,1,1,D22%*SQRT($P22)),R$7)</f>
        <v>0.83278875030483301</v>
      </c>
      <c r="S22" s="131">
        <f ca="1">_xll.qlBlackDeltaCalculatorStrikeFromDelta(_xll.qlBlackDeltaCalculator(,S$6,"Spot",1,1,1,E22%*SQRT($P22)),S$7)</f>
        <v>0.8665709487848724</v>
      </c>
      <c r="T22" s="131">
        <f ca="1">_xll.qlBlackDeltaCalculatorStrikeFromDelta(_xll.qlBlackDeltaCalculator(,T$6,"Spot",1,1,1,F22%*SQRT($P22)),T$7)</f>
        <v>0.91563019220769148</v>
      </c>
      <c r="U22" s="131">
        <f ca="1">_xll.qlBlackDeltaCalculatorStrikeFromDelta(_xll.qlBlackDeltaCalculator(,U$6,"Spot",1,1,1,G22%*SQRT($P22)),U$7)</f>
        <v>0.95517804073531776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1.0762730105434177</v>
      </c>
      <c r="X22" s="131">
        <f ca="1">_xll.qlBlackDeltaCalculatorStrikeFromDelta(_xll.qlBlackDeltaCalculator(,X$6,"Spot",1,1,1,J22%*SQRT($P22)),X$7)</f>
        <v>1.1351379517977922</v>
      </c>
      <c r="Y22" s="131">
        <f ca="1">_xll.qlBlackDeltaCalculatorStrikeFromDelta(_xll.qlBlackDeltaCalculator(,Y$6,"Spot",1,1,1,K22%*SQRT($P22)),Y$7)</f>
        <v>1.2257173512695732</v>
      </c>
      <c r="Z22" s="131">
        <f ca="1">_xll.qlBlackDeltaCalculatorStrikeFromDelta(_xll.qlBlackDeltaCalculator(,Z$6,"Spot",1,1,1,L22%*SQRT($P22)),Z$7)</f>
        <v>1.2987149065579648</v>
      </c>
      <c r="AA22" s="133">
        <f ca="1">_xll.qlBlackDeltaCalculatorStrikeFromDelta(_xll.qlBlackDeltaCalculator(,AA$6,"Spot",1,1,1,M22%*SQRT($P22)),AA$7)</f>
        <v>1.4227526859783537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obj_00622#0000</v>
      </c>
      <c r="AI22" s="161">
        <f ca="1">_xll.qlSabrInterpolatedSmileSectionMaxError(AH22)</f>
        <v>1.8965670262260509E-3</v>
      </c>
      <c r="AJ22" s="162">
        <f ca="1">_xll.qlSabrInterpolatedSmileSectionAlpha(AH22)</f>
        <v>8.4033466868462109E-2</v>
      </c>
      <c r="AK22" s="161">
        <f ca="1">_xll.qlSabrInterpolatedSmileSectionBeta(AH22)</f>
        <v>0.7</v>
      </c>
      <c r="AL22" s="163">
        <f ca="1">_xll.qlSabrInterpolatedSmileSectionRho(AH22)</f>
        <v>0.32437404757649363</v>
      </c>
      <c r="AM22" s="164">
        <f ca="1">_xll.qlSabrInterpolatedSmileSectionNu(AH22)</f>
        <v>0.37090830901695576</v>
      </c>
      <c r="AN22" s="110" t="s">
        <v>69</v>
      </c>
      <c r="AO22" t="str">
        <f t="array" aca="1" ref="AO22" ca="1">_xll.qlInterpolatedSmileSection(,O22,Q22:AA22,C22:M22*(SQRT(P22)/100),1)</f>
        <v>obj_00623#0000</v>
      </c>
      <c r="AR22" t="str">
        <f ca="1">_xll.qlInterpolatedSmileSection(,O22,Q22:AA22,C22:M22,1,"Act/365 (Fixed)")</f>
        <v>obj_00624#0000</v>
      </c>
      <c r="AU22" s="362">
        <f ca="1">T22</f>
        <v>0.91563019220769148</v>
      </c>
      <c r="AV22" s="331" t="str">
        <f ca="1">_xll.qlHestonModelHelper(,$B22,"TARGET",$C$38,Q22,C22/100,ValuationDate!$E$5,ValuationDate!$E$6,"RelativePriceError")</f>
        <v>obj_00625#0000</v>
      </c>
      <c r="AW22" s="332" t="str">
        <f ca="1">_xll.qlHestonModelHelper(,$B22,"TARGET",$C$38,R22,D22/100,ValuationDate!$E$5,ValuationDate!$E$6,"RelativePriceError")</f>
        <v>obj_00626#0000</v>
      </c>
      <c r="AX22" s="332" t="str">
        <f ca="1">_xll.qlHestonModelHelper(,$B22,"TARGET",$C$38,S22,E22/100,ValuationDate!$E$5,ValuationDate!$E$6,"RelativePriceError")</f>
        <v>obj_00627#0000</v>
      </c>
      <c r="AY22" s="332" t="str">
        <f ca="1">_xll.qlHestonModelHelper(,$B22,"TARGET",$C$38,T22,F22/100,ValuationDate!$E$5,ValuationDate!$E$6,"RelativePriceError")</f>
        <v>obj_00628#0000</v>
      </c>
      <c r="AZ22" s="332" t="str">
        <f ca="1">_xll.qlHestonModelHelper(,$B22,"TARGET",$C$38,U22,G22/100,ValuationDate!$E$5,ValuationDate!$E$6,"RelativePriceError")</f>
        <v>obj_00629#0000</v>
      </c>
      <c r="BA22" s="332" t="str">
        <f ca="1">_xll.qlHestonModelHelper(,$B22,"TARGET",$C$38,V22,H22/100,ValuationDate!$E$5,ValuationDate!$E$6,"RelativePriceError")</f>
        <v>obj_0062a#0000</v>
      </c>
      <c r="BB22" s="332" t="str">
        <f ca="1">_xll.qlHestonModelHelper(,$B22,"TARGET",$C$38,W22,I22/100,ValuationDate!$E$5,ValuationDate!$E$6,"RelativePriceError")</f>
        <v>obj_0062b#0000</v>
      </c>
      <c r="BC22" s="332" t="str">
        <f ca="1">_xll.qlHestonModelHelper(,$B22,"TARGET",$C$38,X22,J22/100,ValuationDate!$E$5,ValuationDate!$E$6,"RelativePriceError")</f>
        <v>obj_0062c#0000</v>
      </c>
      <c r="BD22" s="332" t="str">
        <f ca="1">_xll.qlHestonModelHelper(,$B22,"TARGET",$C$38,Y22,K22/100,ValuationDate!$E$5,ValuationDate!$E$6,"RelativePriceError")</f>
        <v>obj_0062d#0000</v>
      </c>
      <c r="BE22" s="332" t="str">
        <f ca="1">_xll.qlHestonModelHelper(,$B22,"TARGET",$C$38,Z22,L22/100,ValuationDate!$E$5,ValuationDate!$E$6,"RelativePriceError")</f>
        <v>obj_0062e#0000</v>
      </c>
      <c r="BF22" s="333" t="str">
        <f ca="1">_xll.qlHestonModelHelper(,$B22,"TARGET",$C$38,AA22,M22/100,ValuationDate!$E$5,ValuationDate!$E$6,"RelativePriceError")</f>
        <v>obj_0062f#0000</v>
      </c>
    </row>
    <row r="23" spans="2:58">
      <c r="B23" s="110" t="s">
        <v>70</v>
      </c>
      <c r="C23" s="103">
        <v>9.1219999999999999</v>
      </c>
      <c r="D23" s="104">
        <v>8.8919999999999995</v>
      </c>
      <c r="E23" s="104">
        <v>8.7260000000000009</v>
      </c>
      <c r="F23" s="104">
        <v>8.5950000000000006</v>
      </c>
      <c r="G23" s="104">
        <v>8.6270000000000007</v>
      </c>
      <c r="H23" s="104">
        <v>8.8049999999999997</v>
      </c>
      <c r="I23" s="104">
        <v>9.2769999999999992</v>
      </c>
      <c r="J23" s="104">
        <v>9.8049999999999997</v>
      </c>
      <c r="K23" s="104">
        <v>10.589</v>
      </c>
      <c r="L23" s="104">
        <v>11.117000000000001</v>
      </c>
      <c r="M23" s="105">
        <v>11.815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0.75311580479396079</v>
      </c>
      <c r="R23" s="131">
        <f ca="1">_xll.qlBlackDeltaCalculatorStrikeFromDelta(_xll.qlBlackDeltaCalculator(,R$6,"Spot",1,1,1,D23%*SQRT($P23)),R$7)</f>
        <v>0.80883138746764216</v>
      </c>
      <c r="S23" s="131">
        <f ca="1">_xll.qlBlackDeltaCalculatorStrikeFromDelta(_xll.qlBlackDeltaCalculator(,S$6,"Spot",1,1,1,E23%*SQRT($P23)),S$7)</f>
        <v>0.84729933246335476</v>
      </c>
      <c r="T23" s="131">
        <f ca="1">_xll.qlBlackDeltaCalculatorStrikeFromDelta(_xll.qlBlackDeltaCalculator(,T$6,"Spot",1,1,1,F23%*SQRT($P23)),T$7)</f>
        <v>0.9037526587034197</v>
      </c>
      <c r="U23" s="131">
        <f ca="1">_xll.qlBlackDeltaCalculatorStrikeFromDelta(_xll.qlBlackDeltaCalculator(,U$6,"Spot",1,1,1,G23%*SQRT($P23)),U$7)</f>
        <v>0.94969847780931238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1.0927977752647746</v>
      </c>
      <c r="X23" s="131">
        <f ca="1">_xll.qlBlackDeltaCalculatorStrikeFromDelta(_xll.qlBlackDeltaCalculator(,X$6,"Spot",1,1,1,J23%*SQRT($P23)),X$7)</f>
        <v>1.1636405594826313</v>
      </c>
      <c r="Y23" s="131">
        <f ca="1">_xll.qlBlackDeltaCalculatorStrikeFromDelta(_xll.qlBlackDeltaCalculator(,Y$6,"Spot",1,1,1,K23%*SQRT($P23)),Y$7)</f>
        <v>1.2738091784235186</v>
      </c>
      <c r="Z23" s="131">
        <f ca="1">_xll.qlBlackDeltaCalculatorStrikeFromDelta(_xll.qlBlackDeltaCalculator(,Z$6,"Spot",1,1,1,L23%*SQRT($P23)),Z$7)</f>
        <v>1.3631145720868014</v>
      </c>
      <c r="AA23" s="133">
        <f ca="1">_xll.qlBlackDeltaCalculatorStrikeFromDelta(_xll.qlBlackDeltaCalculator(,AA$6,"Spot",1,1,1,M23%*SQRT($P23)),AA$7)</f>
        <v>1.5170231574558808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obj_0063b#0000</v>
      </c>
      <c r="AI23" s="161">
        <f ca="1">_xll.qlSabrInterpolatedSmileSectionMaxError(AH23)</f>
        <v>1.8986219736369242E-3</v>
      </c>
      <c r="AJ23" s="162">
        <f ca="1">_xll.qlSabrInterpolatedSmileSectionAlpha(AH23)</f>
        <v>8.5243991365742691E-2</v>
      </c>
      <c r="AK23" s="161">
        <f ca="1">_xll.qlSabrInterpolatedSmileSectionBeta(AH23)</f>
        <v>0.7</v>
      </c>
      <c r="AL23" s="163">
        <f ca="1">_xll.qlSabrInterpolatedSmileSectionRho(AH23)</f>
        <v>0.33202990560540202</v>
      </c>
      <c r="AM23" s="164">
        <f ca="1">_xll.qlSabrInterpolatedSmileSectionNu(AH23)</f>
        <v>0.3209304600166995</v>
      </c>
      <c r="AN23" s="110" t="s">
        <v>70</v>
      </c>
      <c r="AO23" t="str">
        <f t="array" aca="1" ref="AO23" ca="1">_xll.qlInterpolatedSmileSection(,O23,Q23:AA23,C23:M23*(SQRT(P23)/100),1)</f>
        <v>obj_0063c#0000</v>
      </c>
      <c r="AR23" t="str">
        <f ca="1">_xll.qlInterpolatedSmileSection(,O23,Q23:AA23,C23:M23,1,"Act/365 (Fixed)")</f>
        <v>obj_0063d#0000</v>
      </c>
      <c r="AU23" s="362">
        <f ca="1">T23</f>
        <v>0.9037526587034197</v>
      </c>
      <c r="AV23" s="331" t="str">
        <f ca="1">_xll.qlHestonModelHelper(,$B23,"TARGET",$C$38,Q23,C23/100,ValuationDate!$E$5,ValuationDate!$E$6,"RelativePriceError")</f>
        <v>obj_0063e#0000</v>
      </c>
      <c r="AW23" s="332" t="str">
        <f ca="1">_xll.qlHestonModelHelper(,$B23,"TARGET",$C$38,R23,D23/100,ValuationDate!$E$5,ValuationDate!$E$6,"RelativePriceError")</f>
        <v>obj_0063f#0000</v>
      </c>
      <c r="AX23" s="332" t="str">
        <f ca="1">_xll.qlHestonModelHelper(,$B23,"TARGET",$C$38,S23,E23/100,ValuationDate!$E$5,ValuationDate!$E$6,"RelativePriceError")</f>
        <v>obj_00640#0000</v>
      </c>
      <c r="AY23" s="332" t="str">
        <f ca="1">_xll.qlHestonModelHelper(,$B23,"TARGET",$C$38,T23,F23/100,ValuationDate!$E$5,ValuationDate!$E$6,"RelativePriceError")</f>
        <v>obj_00641#0000</v>
      </c>
      <c r="AZ23" s="332" t="str">
        <f ca="1">_xll.qlHestonModelHelper(,$B23,"TARGET",$C$38,U23,G23/100,ValuationDate!$E$5,ValuationDate!$E$6,"RelativePriceError")</f>
        <v>obj_00642#0000</v>
      </c>
      <c r="BA23" s="332" t="str">
        <f ca="1">_xll.qlHestonModelHelper(,$B23,"TARGET",$C$38,V23,H23/100,ValuationDate!$E$5,ValuationDate!$E$6,"RelativePriceError")</f>
        <v>obj_00643#0000</v>
      </c>
      <c r="BB23" s="332" t="str">
        <f ca="1">_xll.qlHestonModelHelper(,$B23,"TARGET",$C$38,W23,I23/100,ValuationDate!$E$5,ValuationDate!$E$6,"RelativePriceError")</f>
        <v>obj_00644#0000</v>
      </c>
      <c r="BC23" s="332" t="str">
        <f ca="1">_xll.qlHestonModelHelper(,$B23,"TARGET",$C$38,X23,J23/100,ValuationDate!$E$5,ValuationDate!$E$6,"RelativePriceError")</f>
        <v>obj_00645#0000</v>
      </c>
      <c r="BD23" s="332" t="str">
        <f ca="1">_xll.qlHestonModelHelper(,$B23,"TARGET",$C$38,Y23,K23/100,ValuationDate!$E$5,ValuationDate!$E$6,"RelativePriceError")</f>
        <v>obj_00646#0000</v>
      </c>
      <c r="BE23" s="332" t="str">
        <f ca="1">_xll.qlHestonModelHelper(,$B23,"TARGET",$C$38,Z23,L23/100,ValuationDate!$E$5,ValuationDate!$E$6,"RelativePriceError")</f>
        <v>obj_00647#0000</v>
      </c>
      <c r="BF23" s="333" t="str">
        <f ca="1">_xll.qlHestonModelHelper(,$B23,"TARGET",$C$38,AA23,M23/100,ValuationDate!$E$5,ValuationDate!$E$6,"RelativePriceError")</f>
        <v>obj_00648#0000</v>
      </c>
    </row>
    <row r="24" spans="2:58">
      <c r="B24" s="110" t="s">
        <v>71</v>
      </c>
      <c r="C24" s="103">
        <v>9.3409999999999993</v>
      </c>
      <c r="D24" s="104">
        <v>9.0820000000000007</v>
      </c>
      <c r="E24" s="104">
        <v>8.8870000000000005</v>
      </c>
      <c r="F24" s="104">
        <v>8.7309999999999999</v>
      </c>
      <c r="G24" s="104">
        <v>8.76</v>
      </c>
      <c r="H24" s="104">
        <v>8.93</v>
      </c>
      <c r="I24" s="104">
        <v>9.41</v>
      </c>
      <c r="J24" s="104">
        <v>9.9540000000000006</v>
      </c>
      <c r="K24" s="104">
        <v>10.772</v>
      </c>
      <c r="L24" s="104">
        <v>11.327</v>
      </c>
      <c r="M24" s="105">
        <v>12.052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0.72482067974150644</v>
      </c>
      <c r="R24" s="131">
        <f ca="1">_xll.qlBlackDeltaCalculatorStrikeFromDelta(_xll.qlBlackDeltaCalculator(,R$6,"Spot",1,1,1,D24%*SQRT($P24)),R$7)</f>
        <v>0.786866707568874</v>
      </c>
      <c r="S24" s="131">
        <f ca="1">_xll.qlBlackDeltaCalculatorStrikeFromDelta(_xll.qlBlackDeltaCalculator(,S$6,"Spot",1,1,1,E24%*SQRT($P24)),S$7)</f>
        <v>0.83005751159217978</v>
      </c>
      <c r="T24" s="131">
        <f ca="1">_xll.qlBlackDeltaCalculatorStrikeFromDelta(_xll.qlBlackDeltaCalculator(,T$6,"Spot",1,1,1,F24%*SQRT($P24)),T$7)</f>
        <v>0.89346384294877235</v>
      </c>
      <c r="U24" s="131">
        <f ca="1">_xll.qlBlackDeltaCalculatorStrikeFromDelta(_xll.qlBlackDeltaCalculator(,U$6,"Spot",1,1,1,G24%*SQRT($P24)),U$7)</f>
        <v>0.94525347018674644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1.1087665530202251</v>
      </c>
      <c r="X24" s="131">
        <f ca="1">_xll.qlBlackDeltaCalculatorStrikeFromDelta(_xll.qlBlackDeltaCalculator(,X$6,"Spot",1,1,1,J24%*SQRT($P24)),X$7)</f>
        <v>1.1911889735583387</v>
      </c>
      <c r="Y24" s="131">
        <f ca="1">_xll.qlBlackDeltaCalculatorStrikeFromDelta(_xll.qlBlackDeltaCalculator(,Y$6,"Spot",1,1,1,K24%*SQRT($P24)),Y$7)</f>
        <v>1.3214613447450863</v>
      </c>
      <c r="Z24" s="131">
        <f ca="1">_xll.qlBlackDeltaCalculatorStrikeFromDelta(_xll.qlBlackDeltaCalculator(,Z$6,"Spot",1,1,1,L24%*SQRT($P24)),Z$7)</f>
        <v>1.4287106027326326</v>
      </c>
      <c r="AA24" s="133">
        <f ca="1">_xll.qlBlackDeltaCalculatorStrikeFromDelta(_xll.qlBlackDeltaCalculator(,AA$6,"Spot",1,1,1,M24%*SQRT($P24)),AA$7)</f>
        <v>1.6156334453893746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obj_00654#0000</v>
      </c>
      <c r="AI24" s="161">
        <f ca="1">_xll.qlSabrInterpolatedSmileSectionMaxError(AH24)</f>
        <v>1.9134949650017469E-3</v>
      </c>
      <c r="AJ24" s="162">
        <f ca="1">_xll.qlSabrInterpolatedSmileSectionAlpha(AH24)</f>
        <v>8.6204665491283763E-2</v>
      </c>
      <c r="AK24" s="161">
        <f ca="1">_xll.qlSabrInterpolatedSmileSectionBeta(AH24)</f>
        <v>0.7</v>
      </c>
      <c r="AL24" s="163">
        <f ca="1">_xll.qlSabrInterpolatedSmileSectionRho(AH24)</f>
        <v>0.32755613306831538</v>
      </c>
      <c r="AM24" s="164">
        <f ca="1">_xll.qlSabrInterpolatedSmileSectionNu(AH24)</f>
        <v>0.29340195593173041</v>
      </c>
      <c r="AN24" s="110" t="s">
        <v>71</v>
      </c>
      <c r="AO24" t="str">
        <f t="array" aca="1" ref="AO24" ca="1">_xll.qlInterpolatedSmileSection(,O24,Q24:AA24,C24:M24*(SQRT(P24)/100),1)</f>
        <v>obj_00655#0000</v>
      </c>
      <c r="AR24" t="str">
        <f ca="1">_xll.qlInterpolatedSmileSection(,O24,Q24:AA24,C24:M24,1,"Act/365 (Fixed)")</f>
        <v>obj_00656#0000</v>
      </c>
      <c r="AU24" s="362">
        <f ca="1">T24</f>
        <v>0.89346384294877235</v>
      </c>
      <c r="AV24" s="331" t="str">
        <f ca="1">_xll.qlHestonModelHelper(,$B24,"TARGET",$C$38,Q24,C24/100,ValuationDate!$E$5,ValuationDate!$E$6,"RelativePriceError")</f>
        <v>obj_00657#0000</v>
      </c>
      <c r="AW24" s="332" t="str">
        <f ca="1">_xll.qlHestonModelHelper(,$B24,"TARGET",$C$38,R24,D24/100,ValuationDate!$E$5,ValuationDate!$E$6,"RelativePriceError")</f>
        <v>obj_00658#0000</v>
      </c>
      <c r="AX24" s="332" t="str">
        <f ca="1">_xll.qlHestonModelHelper(,$B24,"TARGET",$C$38,S24,E24/100,ValuationDate!$E$5,ValuationDate!$E$6,"RelativePriceError")</f>
        <v>obj_00659#0000</v>
      </c>
      <c r="AY24" s="332" t="str">
        <f ca="1">_xll.qlHestonModelHelper(,$B24,"TARGET",$C$38,T24,F24/100,ValuationDate!$E$5,ValuationDate!$E$6,"RelativePriceError")</f>
        <v>obj_0065a#0000</v>
      </c>
      <c r="AZ24" s="332" t="str">
        <f ca="1">_xll.qlHestonModelHelper(,$B24,"TARGET",$C$38,U24,G24/100,ValuationDate!$E$5,ValuationDate!$E$6,"RelativePriceError")</f>
        <v>obj_0065b#0000</v>
      </c>
      <c r="BA24" s="332" t="str">
        <f ca="1">_xll.qlHestonModelHelper(,$B24,"TARGET",$C$38,V24,H24/100,ValuationDate!$E$5,ValuationDate!$E$6,"RelativePriceError")</f>
        <v>obj_0065c#0000</v>
      </c>
      <c r="BB24" s="332" t="str">
        <f ca="1">_xll.qlHestonModelHelper(,$B24,"TARGET",$C$38,W24,I24/100,ValuationDate!$E$5,ValuationDate!$E$6,"RelativePriceError")</f>
        <v>obj_0065d#0000</v>
      </c>
      <c r="BC24" s="332" t="str">
        <f ca="1">_xll.qlHestonModelHelper(,$B24,"TARGET",$C$38,X24,J24/100,ValuationDate!$E$5,ValuationDate!$E$6,"RelativePriceError")</f>
        <v>obj_0065e#0000</v>
      </c>
      <c r="BD24" s="332" t="str">
        <f ca="1">_xll.qlHestonModelHelper(,$B24,"TARGET",$C$38,Y24,K24/100,ValuationDate!$E$5,ValuationDate!$E$6,"RelativePriceError")</f>
        <v>obj_0065f#0000</v>
      </c>
      <c r="BE24" s="332" t="str">
        <f ca="1">_xll.qlHestonModelHelper(,$B24,"TARGET",$C$38,Z24,L24/100,ValuationDate!$E$5,ValuationDate!$E$6,"RelativePriceError")</f>
        <v>obj_00660#0000</v>
      </c>
      <c r="BF24" s="333" t="str">
        <f ca="1">_xll.qlHestonModelHelper(,$B24,"TARGET",$C$38,AA24,M24/100,ValuationDate!$E$5,ValuationDate!$E$6,"RelativePriceError")</f>
        <v>obj_00661#0000</v>
      </c>
    </row>
    <row r="25" spans="2:58">
      <c r="B25" s="110" t="s">
        <v>72</v>
      </c>
      <c r="C25" s="103">
        <v>9.5299999999999994</v>
      </c>
      <c r="D25" s="104">
        <v>9.2569999999999997</v>
      </c>
      <c r="E25" s="104">
        <v>9.0830000000000002</v>
      </c>
      <c r="F25" s="104">
        <v>8.9209999999999994</v>
      </c>
      <c r="G25" s="104">
        <v>8.9350000000000005</v>
      </c>
      <c r="H25" s="104">
        <v>9.0719999999999992</v>
      </c>
      <c r="I25" s="104">
        <v>9.516</v>
      </c>
      <c r="J25" s="104">
        <v>10.052</v>
      </c>
      <c r="K25" s="104">
        <v>10.842000000000001</v>
      </c>
      <c r="L25" s="104">
        <v>11.397</v>
      </c>
      <c r="M25" s="105">
        <v>12.095000000000001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0.69991414155848686</v>
      </c>
      <c r="R25" s="131">
        <f ca="1">_xll.qlBlackDeltaCalculatorStrikeFromDelta(_xll.qlBlackDeltaCalculator(,R$6,"Spot",1,1,1,D25%*SQRT($P25)),R$7)</f>
        <v>0.76725362571487732</v>
      </c>
      <c r="S25" s="131">
        <f ca="1">_xll.qlBlackDeltaCalculatorStrikeFromDelta(_xll.qlBlackDeltaCalculator(,S$6,"Spot",1,1,1,E25%*SQRT($P25)),S$7)</f>
        <v>0.81392733391422145</v>
      </c>
      <c r="T25" s="131">
        <f ca="1">_xll.qlBlackDeltaCalculatorStrikeFromDelta(_xll.qlBlackDeltaCalculator(,T$6,"Spot",1,1,1,F25%*SQRT($P25)),T$7)</f>
        <v>0.88378957277260561</v>
      </c>
      <c r="U25" s="131">
        <f ca="1">_xll.qlBlackDeltaCalculatorStrikeFromDelta(_xll.qlBlackDeltaCalculator(,U$6,"Spot",1,1,1,G25%*SQRT($P25)),U$7)</f>
        <v>0.94139729761526714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1.1241361336797724</v>
      </c>
      <c r="X25" s="131">
        <f ca="1">_xll.qlBlackDeltaCalculatorStrikeFromDelta(_xll.qlBlackDeltaCalculator(,X$6,"Spot",1,1,1,J25%*SQRT($P25)),X$7)</f>
        <v>1.2170613923656564</v>
      </c>
      <c r="Y25" s="131">
        <f ca="1">_xll.qlBlackDeltaCalculatorStrikeFromDelta(_xll.qlBlackDeltaCalculator(,Y$6,"Spot",1,1,1,K25%*SQRT($P25)),Y$7)</f>
        <v>1.3642339392490561</v>
      </c>
      <c r="Z25" s="131">
        <f ca="1">_xll.qlBlackDeltaCalculatorStrikeFromDelta(_xll.qlBlackDeltaCalculator(,Z$6,"Spot",1,1,1,L25%*SQRT($P25)),Z$7)</f>
        <v>1.4871113984086166</v>
      </c>
      <c r="AA25" s="133">
        <f ca="1">_xll.qlBlackDeltaCalculatorStrikeFromDelta(_xll.qlBlackDeltaCalculator(,AA$6,"Spot",1,1,1,M25%*SQRT($P25)),AA$7)</f>
        <v>1.7011965267031894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obj_0066d#0000</v>
      </c>
      <c r="AI25" s="161">
        <f ca="1">_xll.qlSabrInterpolatedSmileSectionMaxError(AH25)</f>
        <v>1.6799927841472939E-3</v>
      </c>
      <c r="AJ25" s="162">
        <f ca="1">_xll.qlSabrInterpolatedSmileSectionAlpha(AH25)</f>
        <v>8.7583264004379241E-2</v>
      </c>
      <c r="AK25" s="161">
        <f ca="1">_xll.qlSabrInterpolatedSmileSectionBeta(AH25)</f>
        <v>0.7</v>
      </c>
      <c r="AL25" s="163">
        <f ca="1">_xll.qlSabrInterpolatedSmileSectionRho(AH25)</f>
        <v>0.31908553448442378</v>
      </c>
      <c r="AM25" s="164">
        <f ca="1">_xll.qlSabrInterpolatedSmileSectionNu(AH25)</f>
        <v>0.26424538929535912</v>
      </c>
      <c r="AN25" s="110" t="s">
        <v>72</v>
      </c>
      <c r="AO25" t="str">
        <f t="array" aca="1" ref="AO25" ca="1">_xll.qlInterpolatedSmileSection(,O25,Q25:AA25,C25:M25*(SQRT(P25)/100),1)</f>
        <v>obj_0066e#0000</v>
      </c>
      <c r="AR25" t="str">
        <f ca="1">_xll.qlInterpolatedSmileSection(,O25,Q25:AA25,C25:M25,1,"Act/365 (Fixed)")</f>
        <v>obj_0066f#0000</v>
      </c>
      <c r="AU25" s="362">
        <f ca="1">T25</f>
        <v>0.88378957277260561</v>
      </c>
      <c r="AV25" s="331" t="str">
        <f ca="1">_xll.qlHestonModelHelper(,$B25,"TARGET",$C$38,Q25,C25/100,ValuationDate!$E$5,ValuationDate!$E$6,"RelativePriceError")</f>
        <v>obj_00670#0000</v>
      </c>
      <c r="AW25" s="332" t="str">
        <f ca="1">_xll.qlHestonModelHelper(,$B25,"TARGET",$C$38,R25,D25/100,ValuationDate!$E$5,ValuationDate!$E$6,"RelativePriceError")</f>
        <v>obj_00671#0000</v>
      </c>
      <c r="AX25" s="332" t="str">
        <f ca="1">_xll.qlHestonModelHelper(,$B25,"TARGET",$C$38,S25,E25/100,ValuationDate!$E$5,ValuationDate!$E$6,"RelativePriceError")</f>
        <v>obj_00672#0000</v>
      </c>
      <c r="AY25" s="332" t="str">
        <f ca="1">_xll.qlHestonModelHelper(,$B25,"TARGET",$C$38,T25,F25/100,ValuationDate!$E$5,ValuationDate!$E$6,"RelativePriceError")</f>
        <v>obj_00673#0000</v>
      </c>
      <c r="AZ25" s="332" t="str">
        <f ca="1">_xll.qlHestonModelHelper(,$B25,"TARGET",$C$38,U25,G25/100,ValuationDate!$E$5,ValuationDate!$E$6,"RelativePriceError")</f>
        <v>obj_00674#0000</v>
      </c>
      <c r="BA25" s="332" t="str">
        <f ca="1">_xll.qlHestonModelHelper(,$B25,"TARGET",$C$38,V25,H25/100,ValuationDate!$E$5,ValuationDate!$E$6,"RelativePriceError")</f>
        <v>obj_00675#0000</v>
      </c>
      <c r="BB25" s="332" t="str">
        <f ca="1">_xll.qlHestonModelHelper(,$B25,"TARGET",$C$38,W25,I25/100,ValuationDate!$E$5,ValuationDate!$E$6,"RelativePriceError")</f>
        <v>obj_00676#0000</v>
      </c>
      <c r="BC25" s="332" t="str">
        <f ca="1">_xll.qlHestonModelHelper(,$B25,"TARGET",$C$38,X25,J25/100,ValuationDate!$E$5,ValuationDate!$E$6,"RelativePriceError")</f>
        <v>obj_00677#0000</v>
      </c>
      <c r="BD25" s="332" t="str">
        <f ca="1">_xll.qlHestonModelHelper(,$B25,"TARGET",$C$38,Y25,K25/100,ValuationDate!$E$5,ValuationDate!$E$6,"RelativePriceError")</f>
        <v>obj_00678#0000</v>
      </c>
      <c r="BE25" s="332" t="str">
        <f ca="1">_xll.qlHestonModelHelper(,$B25,"TARGET",$C$38,Z25,L25/100,ValuationDate!$E$5,ValuationDate!$E$6,"RelativePriceError")</f>
        <v>obj_00679#0000</v>
      </c>
      <c r="BF25" s="333" t="str">
        <f ca="1">_xll.qlHestonModelHelper(,$B25,"TARGET",$C$38,AA25,M25/100,ValuationDate!$E$5,ValuationDate!$E$6,"RelativePriceError")</f>
        <v>obj_0067a#0000</v>
      </c>
    </row>
    <row r="26" spans="2:58">
      <c r="B26" s="110" t="s">
        <v>73</v>
      </c>
      <c r="C26" s="103">
        <v>9.6630000000000003</v>
      </c>
      <c r="D26" s="104">
        <v>9.3949999999999996</v>
      </c>
      <c r="E26" s="104">
        <v>9.2149999999999999</v>
      </c>
      <c r="F26" s="104">
        <v>9.0410000000000004</v>
      </c>
      <c r="G26" s="104">
        <v>9.0589999999999993</v>
      </c>
      <c r="H26" s="104">
        <v>9.1750000000000007</v>
      </c>
      <c r="I26" s="104">
        <v>9.5920000000000005</v>
      </c>
      <c r="J26" s="104">
        <v>10.134</v>
      </c>
      <c r="K26" s="104">
        <v>10.897</v>
      </c>
      <c r="L26" s="104">
        <v>11.435</v>
      </c>
      <c r="M26" s="105">
        <v>12.13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0.67842606502891811</v>
      </c>
      <c r="R26" s="131">
        <f ca="1">_xll.qlBlackDeltaCalculatorStrikeFromDelta(_xll.qlBlackDeltaCalculator(,R$6,"Spot",1,1,1,D26%*SQRT($P26)),R$7)</f>
        <v>0.74994118007056632</v>
      </c>
      <c r="S26" s="131">
        <f ca="1">_xll.qlBlackDeltaCalculatorStrikeFromDelta(_xll.qlBlackDeltaCalculator(,S$6,"Spot",1,1,1,E26%*SQRT($P26)),S$7)</f>
        <v>0.80007996600356202</v>
      </c>
      <c r="T26" s="131">
        <f ca="1">_xll.qlBlackDeltaCalculatorStrikeFromDelta(_xll.qlBlackDeltaCalculator(,T$6,"Spot",1,1,1,F26%*SQRT($P26)),T$7)</f>
        <v>0.87566524427135595</v>
      </c>
      <c r="U26" s="131">
        <f ca="1">_xll.qlBlackDeltaCalculatorStrikeFromDelta(_xll.qlBlackDeltaCalculator(,U$6,"Spot",1,1,1,G26%*SQRT($P26)),U$7)</f>
        <v>0.93833916596021305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1.1388882215392775</v>
      </c>
      <c r="X26" s="131">
        <f ca="1">_xll.qlBlackDeltaCalculatorStrikeFromDelta(_xll.qlBlackDeltaCalculator(,X$6,"Spot",1,1,1,J26%*SQRT($P26)),X$7)</f>
        <v>1.2422045636308943</v>
      </c>
      <c r="Y26" s="131">
        <f ca="1">_xll.qlBlackDeltaCalculatorStrikeFromDelta(_xll.qlBlackDeltaCalculator(,Y$6,"Spot",1,1,1,K26%*SQRT($P26)),Y$7)</f>
        <v>1.4056806243172579</v>
      </c>
      <c r="Z26" s="131">
        <f ca="1">_xll.qlBlackDeltaCalculatorStrikeFromDelta(_xll.qlBlackDeltaCalculator(,Z$6,"Spot",1,1,1,L26%*SQRT($P26)),Z$7)</f>
        <v>1.5429189042185638</v>
      </c>
      <c r="AA26" s="133">
        <f ca="1">_xll.qlBlackDeltaCalculatorStrikeFromDelta(_xll.qlBlackDeltaCalculator(,AA$6,"Spot",1,1,1,M26%*SQRT($P26)),AA$7)</f>
        <v>1.7853724796879253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obj_00686#0000</v>
      </c>
      <c r="AI26" s="161">
        <f ca="1">_xll.qlSabrInterpolatedSmileSectionMaxError(AH26)</f>
        <v>1.5131969780618343E-3</v>
      </c>
      <c r="AJ26" s="162">
        <f ca="1">_xll.qlSabrInterpolatedSmileSectionAlpha(AH26)</f>
        <v>8.8534861655800628E-2</v>
      </c>
      <c r="AK26" s="161">
        <f ca="1">_xll.qlSabrInterpolatedSmileSectionBeta(AH26)</f>
        <v>0.7</v>
      </c>
      <c r="AL26" s="163">
        <f ca="1">_xll.qlSabrInterpolatedSmileSectionRho(AH26)</f>
        <v>0.31520769186461284</v>
      </c>
      <c r="AM26" s="164">
        <f ca="1">_xll.qlSabrInterpolatedSmileSectionNu(AH26)</f>
        <v>0.24252924386783661</v>
      </c>
      <c r="AN26" s="110" t="s">
        <v>73</v>
      </c>
      <c r="AO26" t="str">
        <f t="array" aca="1" ref="AO26" ca="1">_xll.qlInterpolatedSmileSection(,O26,Q26:AA26,C26:M26*(SQRT(P26)/100),1)</f>
        <v>obj_00687#0000</v>
      </c>
      <c r="AR26" t="str">
        <f ca="1">_xll.qlInterpolatedSmileSection(,O26,Q26:AA26,C26:M26,1,"Act/365 (Fixed)")</f>
        <v>obj_00688#0000</v>
      </c>
      <c r="AU26" s="362">
        <f ca="1">T26</f>
        <v>0.87566524427135595</v>
      </c>
      <c r="AV26" s="331" t="str">
        <f ca="1">_xll.qlHestonModelHelper(,$B26,"TARGET",$C$38,Q26,C26/100,ValuationDate!$E$5,ValuationDate!$E$6,"RelativePriceError")</f>
        <v>obj_00689#0000</v>
      </c>
      <c r="AW26" s="332" t="str">
        <f ca="1">_xll.qlHestonModelHelper(,$B26,"TARGET",$C$38,R26,D26/100,ValuationDate!$E$5,ValuationDate!$E$6,"RelativePriceError")</f>
        <v>obj_0068a#0000</v>
      </c>
      <c r="AX26" s="332" t="str">
        <f ca="1">_xll.qlHestonModelHelper(,$B26,"TARGET",$C$38,S26,E26/100,ValuationDate!$E$5,ValuationDate!$E$6,"RelativePriceError")</f>
        <v>obj_0068b#0000</v>
      </c>
      <c r="AY26" s="332" t="str">
        <f ca="1">_xll.qlHestonModelHelper(,$B26,"TARGET",$C$38,T26,F26/100,ValuationDate!$E$5,ValuationDate!$E$6,"RelativePriceError")</f>
        <v>obj_0068c#0000</v>
      </c>
      <c r="AZ26" s="332" t="str">
        <f ca="1">_xll.qlHestonModelHelper(,$B26,"TARGET",$C$38,U26,G26/100,ValuationDate!$E$5,ValuationDate!$E$6,"RelativePriceError")</f>
        <v>obj_0068d#0000</v>
      </c>
      <c r="BA26" s="332" t="str">
        <f ca="1">_xll.qlHestonModelHelper(,$B26,"TARGET",$C$38,V26,H26/100,ValuationDate!$E$5,ValuationDate!$E$6,"RelativePriceError")</f>
        <v>obj_0068e#0000</v>
      </c>
      <c r="BB26" s="332" t="str">
        <f ca="1">_xll.qlHestonModelHelper(,$B26,"TARGET",$C$38,W26,I26/100,ValuationDate!$E$5,ValuationDate!$E$6,"RelativePriceError")</f>
        <v>obj_0068f#0000</v>
      </c>
      <c r="BC26" s="332" t="str">
        <f ca="1">_xll.qlHestonModelHelper(,$B26,"TARGET",$C$38,X26,J26/100,ValuationDate!$E$5,ValuationDate!$E$6,"RelativePriceError")</f>
        <v>obj_00690#0000</v>
      </c>
      <c r="BD26" s="332" t="str">
        <f ca="1">_xll.qlHestonModelHelper(,$B26,"TARGET",$C$38,Y26,K26/100,ValuationDate!$E$5,ValuationDate!$E$6,"RelativePriceError")</f>
        <v>obj_00691#0000</v>
      </c>
      <c r="BE26" s="332" t="str">
        <f ca="1">_xll.qlHestonModelHelper(,$B26,"TARGET",$C$38,Z26,L26/100,ValuationDate!$E$5,ValuationDate!$E$6,"RelativePriceError")</f>
        <v>obj_00692#0000</v>
      </c>
      <c r="BF26" s="333" t="str">
        <f ca="1">_xll.qlHestonModelHelper(,$B26,"TARGET",$C$38,AA26,M26/100,ValuationDate!$E$5,ValuationDate!$E$6,"RelativePriceError")</f>
        <v>obj_00693#0000</v>
      </c>
    </row>
    <row r="27" spans="2:58">
      <c r="B27" s="110" t="s">
        <v>74</v>
      </c>
      <c r="C27" s="103">
        <v>10.141999999999999</v>
      </c>
      <c r="D27" s="104">
        <v>9.81</v>
      </c>
      <c r="E27" s="104">
        <v>9.5779999999999994</v>
      </c>
      <c r="F27" s="104">
        <v>9.3539999999999992</v>
      </c>
      <c r="G27" s="104">
        <v>9.3379999999999992</v>
      </c>
      <c r="H27" s="104">
        <v>9.44</v>
      </c>
      <c r="I27" s="104">
        <v>9.8829999999999991</v>
      </c>
      <c r="J27" s="104">
        <v>10.436</v>
      </c>
      <c r="K27" s="104">
        <v>11.273</v>
      </c>
      <c r="L27" s="104">
        <v>11.815</v>
      </c>
      <c r="M27" s="105">
        <v>12.555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0.62112635860114984</v>
      </c>
      <c r="R27" s="131">
        <f ca="1">_xll.qlBlackDeltaCalculatorStrikeFromDelta(_xll.qlBlackDeltaCalculator(,R$6,"Spot",1,1,1,D27%*SQRT($P27)),R$7)</f>
        <v>0.70502169981128415</v>
      </c>
      <c r="S27" s="131">
        <f ca="1">_xll.qlBlackDeltaCalculatorStrikeFromDelta(_xll.qlBlackDeltaCalculator(,S$6,"Spot",1,1,1,E27%*SQRT($P27)),S$7)</f>
        <v>0.76482377993185757</v>
      </c>
      <c r="T27" s="131">
        <f ca="1">_xll.qlBlackDeltaCalculatorStrikeFromDelta(_xll.qlBlackDeltaCalculator(,T$6,"Spot",1,1,1,F27%*SQRT($P27)),T$7)</f>
        <v>0.85573397958402053</v>
      </c>
      <c r="U27" s="131">
        <f ca="1">_xll.qlBlackDeltaCalculatorStrikeFromDelta(_xll.qlBlackDeltaCalculator(,U$6,"Spot",1,1,1,G27%*SQRT($P27)),U$7)</f>
        <v>0.93221595331699914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1.1844991052130103</v>
      </c>
      <c r="X27" s="131">
        <f ca="1">_xll.qlBlackDeltaCalculatorStrikeFromDelta(_xll.qlBlackDeltaCalculator(,X$6,"Spot",1,1,1,J27%*SQRT($P27)),X$7)</f>
        <v>1.3193481608685442</v>
      </c>
      <c r="Y27" s="131">
        <f ca="1">_xll.qlBlackDeltaCalculatorStrikeFromDelta(_xll.qlBlackDeltaCalculator(,Y$6,"Spot",1,1,1,K27%*SQRT($P27)),Y$7)</f>
        <v>1.5421040616744031</v>
      </c>
      <c r="Z27" s="131">
        <f ca="1">_xll.qlBlackDeltaCalculatorStrikeFromDelta(_xll.qlBlackDeltaCalculator(,Z$6,"Spot",1,1,1,L27%*SQRT($P27)),Z$7)</f>
        <v>1.7311463128373743</v>
      </c>
      <c r="AA27" s="133">
        <f ca="1">_xll.qlBlackDeltaCalculatorStrikeFromDelta(_xll.qlBlackDeltaCalculator(,AA$6,"Spot",1,1,1,M27%*SQRT($P27)),AA$7)</f>
        <v>2.0794062387224512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obj_0069f#0000</v>
      </c>
      <c r="AI27" s="161">
        <f ca="1">_xll.qlSabrInterpolatedSmileSectionMaxError(AH27)</f>
        <v>1.5836013832092322E-3</v>
      </c>
      <c r="AJ27" s="162">
        <f ca="1">_xll.qlSabrInterpolatedSmileSectionAlpha(AH27)</f>
        <v>9.0663552268597791E-2</v>
      </c>
      <c r="AK27" s="161">
        <f ca="1">_xll.qlSabrInterpolatedSmileSectionBeta(AH27)</f>
        <v>0.7</v>
      </c>
      <c r="AL27" s="163">
        <f ca="1">_xll.qlSabrInterpolatedSmileSectionRho(AH27)</f>
        <v>0.30599322714625987</v>
      </c>
      <c r="AM27" s="164">
        <f ca="1">_xll.qlSabrInterpolatedSmileSectionNu(AH27)</f>
        <v>0.21058494108691261</v>
      </c>
      <c r="AN27" s="110" t="s">
        <v>74</v>
      </c>
      <c r="AO27" t="str">
        <f t="array" aca="1" ref="AO27" ca="1">_xll.qlInterpolatedSmileSection(,O27,Q27:AA27,C27:M27*(SQRT(P27)/100),1)</f>
        <v>obj_006a0#0000</v>
      </c>
      <c r="AR27" t="str">
        <f ca="1">_xll.qlInterpolatedSmileSection(,O27,Q27:AA27,C27:M27,1,"Act/365 (Fixed)")</f>
        <v>obj_006a1#0000</v>
      </c>
      <c r="AU27" s="362">
        <f ca="1">T27</f>
        <v>0.85573397958402053</v>
      </c>
      <c r="AV27" s="331" t="str">
        <f ca="1">_xll.qlHestonModelHelper(,$B27,"TARGET",$C$38,Q27,C27/100,ValuationDate!$E$5,ValuationDate!$E$6,"RelativePriceError")</f>
        <v>obj_006a2#0000</v>
      </c>
      <c r="AW27" s="332" t="str">
        <f ca="1">_xll.qlHestonModelHelper(,$B27,"TARGET",$C$38,R27,D27/100,ValuationDate!$E$5,ValuationDate!$E$6,"RelativePriceError")</f>
        <v>obj_006a3#0000</v>
      </c>
      <c r="AX27" s="332" t="str">
        <f ca="1">_xll.qlHestonModelHelper(,$B27,"TARGET",$C$38,S27,E27/100,ValuationDate!$E$5,ValuationDate!$E$6,"RelativePriceError")</f>
        <v>obj_006a4#0000</v>
      </c>
      <c r="AY27" s="332" t="str">
        <f ca="1">_xll.qlHestonModelHelper(,$B27,"TARGET",$C$38,T27,F27/100,ValuationDate!$E$5,ValuationDate!$E$6,"RelativePriceError")</f>
        <v>obj_006a5#0000</v>
      </c>
      <c r="AZ27" s="332" t="str">
        <f ca="1">_xll.qlHestonModelHelper(,$B27,"TARGET",$C$38,U27,G27/100,ValuationDate!$E$5,ValuationDate!$E$6,"RelativePriceError")</f>
        <v>obj_006a6#0000</v>
      </c>
      <c r="BA27" s="332" t="str">
        <f ca="1">_xll.qlHestonModelHelper(,$B27,"TARGET",$C$38,V27,H27/100,ValuationDate!$E$5,ValuationDate!$E$6,"RelativePriceError")</f>
        <v>obj_006a7#0000</v>
      </c>
      <c r="BB27" s="332" t="str">
        <f ca="1">_xll.qlHestonModelHelper(,$B27,"TARGET",$C$38,W27,I27/100,ValuationDate!$E$5,ValuationDate!$E$6,"RelativePriceError")</f>
        <v>obj_006a8#0000</v>
      </c>
      <c r="BC27" s="332" t="str">
        <f ca="1">_xll.qlHestonModelHelper(,$B27,"TARGET",$C$38,X27,J27/100,ValuationDate!$E$5,ValuationDate!$E$6,"RelativePriceError")</f>
        <v>obj_006a9#0000</v>
      </c>
      <c r="BD27" s="332" t="str">
        <f ca="1">_xll.qlHestonModelHelper(,$B27,"TARGET",$C$38,Y27,K27/100,ValuationDate!$E$5,ValuationDate!$E$6,"RelativePriceError")</f>
        <v>obj_006aa#0000</v>
      </c>
      <c r="BE27" s="332" t="str">
        <f ca="1">_xll.qlHestonModelHelper(,$B27,"TARGET",$C$38,Z27,L27/100,ValuationDate!$E$5,ValuationDate!$E$6,"RelativePriceError")</f>
        <v>obj_006ab#0000</v>
      </c>
      <c r="BF27" s="333" t="str">
        <f ca="1">_xll.qlHestonModelHelper(,$B27,"TARGET",$C$38,AA27,M27/100,ValuationDate!$E$5,ValuationDate!$E$6,"RelativePriceError")</f>
        <v>obj_006ac#0000</v>
      </c>
    </row>
    <row r="28" spans="2:58">
      <c r="B28" s="110" t="s">
        <v>75</v>
      </c>
      <c r="C28" s="103">
        <v>10.121</v>
      </c>
      <c r="D28" s="104">
        <v>9.7959999999999994</v>
      </c>
      <c r="E28" s="104">
        <v>9.6159999999999997</v>
      </c>
      <c r="F28" s="104">
        <v>9.4450000000000003</v>
      </c>
      <c r="G28" s="104">
        <v>9.3979999999999997</v>
      </c>
      <c r="H28" s="104">
        <v>9.4290000000000003</v>
      </c>
      <c r="I28" s="104">
        <v>9.7609999999999992</v>
      </c>
      <c r="J28" s="104">
        <v>10.301</v>
      </c>
      <c r="K28" s="104">
        <v>11.212</v>
      </c>
      <c r="L28" s="104">
        <v>11.859</v>
      </c>
      <c r="M28" s="105">
        <v>12.595000000000001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0.56659487379612694</v>
      </c>
      <c r="R28" s="131">
        <f ca="1">_xll.qlBlackDeltaCalculatorStrikeFromDelta(_xll.qlBlackDeltaCalculator(,R$6,"Spot",1,1,1,D28%*SQRT($P28)),R$7)</f>
        <v>0.66075564566856837</v>
      </c>
      <c r="S28" s="131">
        <f ca="1">_xll.qlBlackDeltaCalculatorStrikeFromDelta(_xll.qlBlackDeltaCalculator(,S$6,"Spot",1,1,1,E28%*SQRT($P28)),S$7)</f>
        <v>0.72852412258829802</v>
      </c>
      <c r="T28" s="131">
        <f ca="1">_xll.qlBlackDeltaCalculatorStrikeFromDelta(_xll.qlBlackDeltaCalculator(,T$6,"Spot",1,1,1,F28%*SQRT($P28)),T$7)</f>
        <v>0.8353823334663496</v>
      </c>
      <c r="U28" s="131">
        <f ca="1">_xll.qlBlackDeltaCalculatorStrikeFromDelta(_xll.qlBlackDeltaCalculator(,U$6,"Spot",1,1,1,G28%*SQRT($P28)),U$7)</f>
        <v>0.92866137235233004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1.2426305356592839</v>
      </c>
      <c r="X28" s="131">
        <f ca="1">_xll.qlBlackDeltaCalculatorStrikeFromDelta(_xll.qlBlackDeltaCalculator(,X$6,"Spot",1,1,1,J28%*SQRT($P28)),X$7)</f>
        <v>1.4174097930239418</v>
      </c>
      <c r="Y28" s="131">
        <f ca="1">_xll.qlBlackDeltaCalculatorStrikeFromDelta(_xll.qlBlackDeltaCalculator(,Y$6,"Spot",1,1,1,K28%*SQRT($P28)),Y$7)</f>
        <v>1.7238749812858105</v>
      </c>
      <c r="Z28" s="131">
        <f ca="1">_xll.qlBlackDeltaCalculatorStrikeFromDelta(_xll.qlBlackDeltaCalculator(,Z$6,"Spot",1,1,1,L28%*SQRT($P28)),Z$7)</f>
        <v>2.0024708863432537</v>
      </c>
      <c r="AA28" s="133">
        <f ca="1">_xll.qlBlackDeltaCalculatorStrikeFromDelta(_xll.qlBlackDeltaCalculator(,AA$6,"Spot",1,1,1,M28%*SQRT($P28)),AA$7)</f>
        <v>2.5136070469330365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obj_006b8#0000</v>
      </c>
      <c r="AI28" s="161">
        <f ca="1">_xll.qlSabrInterpolatedSmileSectionMaxError(AH28)</f>
        <v>2.2561161845292693E-3</v>
      </c>
      <c r="AJ28" s="162">
        <f ca="1">_xll.qlSabrInterpolatedSmileSectionAlpha(AH28)</f>
        <v>9.0131871024250521E-2</v>
      </c>
      <c r="AK28" s="161">
        <f ca="1">_xll.qlSabrInterpolatedSmileSectionBeta(AH28)</f>
        <v>0.7</v>
      </c>
      <c r="AL28" s="163">
        <f ca="1">_xll.qlSabrInterpolatedSmileSectionRho(AH28)</f>
        <v>0.30660667887342813</v>
      </c>
      <c r="AM28" s="164">
        <f ca="1">_xll.qlSabrInterpolatedSmileSectionNu(AH28)</f>
        <v>0.17381984419077318</v>
      </c>
      <c r="AN28" s="110" t="s">
        <v>75</v>
      </c>
      <c r="AO28" t="str">
        <f t="array" aca="1" ref="AO28" ca="1">_xll.qlInterpolatedSmileSection(,O28,Q28:AA28,C28:M28*(SQRT(P28)/100),1)</f>
        <v>obj_006b9#0000</v>
      </c>
      <c r="AR28" t="str">
        <f ca="1">_xll.qlInterpolatedSmileSection(,O28,Q28:AA28,C28:M28,1,"Act/365 (Fixed)")</f>
        <v>obj_006ba#0000</v>
      </c>
      <c r="AU28" s="362">
        <f ca="1">T28</f>
        <v>0.8353823334663496</v>
      </c>
      <c r="AV28" s="331" t="str">
        <f ca="1">_xll.qlHestonModelHelper(,$B28,"TARGET",$C$38,Q28,C28/100,ValuationDate!$E$5,ValuationDate!$E$6,"RelativePriceError")</f>
        <v>obj_006bb#0000</v>
      </c>
      <c r="AW28" s="332" t="str">
        <f ca="1">_xll.qlHestonModelHelper(,$B28,"TARGET",$C$38,R28,D28/100,ValuationDate!$E$5,ValuationDate!$E$6,"RelativePriceError")</f>
        <v>obj_006bc#0000</v>
      </c>
      <c r="AX28" s="332" t="str">
        <f ca="1">_xll.qlHestonModelHelper(,$B28,"TARGET",$C$38,S28,E28/100,ValuationDate!$E$5,ValuationDate!$E$6,"RelativePriceError")</f>
        <v>obj_006bd#0000</v>
      </c>
      <c r="AY28" s="332" t="str">
        <f ca="1">_xll.qlHestonModelHelper(,$B28,"TARGET",$C$38,T28,F28/100,ValuationDate!$E$5,ValuationDate!$E$6,"RelativePriceError")</f>
        <v>obj_006be#0000</v>
      </c>
      <c r="AZ28" s="332" t="str">
        <f ca="1">_xll.qlHestonModelHelper(,$B28,"TARGET",$C$38,U28,G28/100,ValuationDate!$E$5,ValuationDate!$E$6,"RelativePriceError")</f>
        <v>obj_006bf#0000</v>
      </c>
      <c r="BA28" s="332" t="str">
        <f ca="1">_xll.qlHestonModelHelper(,$B28,"TARGET",$C$38,V28,H28/100,ValuationDate!$E$5,ValuationDate!$E$6,"RelativePriceError")</f>
        <v>obj_006c0#0000</v>
      </c>
      <c r="BB28" s="332" t="str">
        <f ca="1">_xll.qlHestonModelHelper(,$B28,"TARGET",$C$38,W28,I28/100,ValuationDate!$E$5,ValuationDate!$E$6,"RelativePriceError")</f>
        <v>obj_006c1#0000</v>
      </c>
      <c r="BC28" s="332" t="str">
        <f ca="1">_xll.qlHestonModelHelper(,$B28,"TARGET",$C$38,X28,J28/100,ValuationDate!$E$5,ValuationDate!$E$6,"RelativePriceError")</f>
        <v>obj_006c2#0000</v>
      </c>
      <c r="BD28" s="332" t="str">
        <f ca="1">_xll.qlHestonModelHelper(,$B28,"TARGET",$C$38,Y28,K28/100,ValuationDate!$E$5,ValuationDate!$E$6,"RelativePriceError")</f>
        <v>obj_006c3#0000</v>
      </c>
      <c r="BE28" s="332" t="str">
        <f ca="1">_xll.qlHestonModelHelper(,$B28,"TARGET",$C$38,Z28,L28/100,ValuationDate!$E$5,ValuationDate!$E$6,"RelativePriceError")</f>
        <v>obj_006c4#0000</v>
      </c>
      <c r="BF28" s="333" t="str">
        <f ca="1">_xll.qlHestonModelHelper(,$B28,"TARGET",$C$38,AA28,M28/100,ValuationDate!$E$5,ValuationDate!$E$6,"RelativePriceError")</f>
        <v>obj_006c5#0000</v>
      </c>
    </row>
    <row r="29" spans="2:58">
      <c r="B29" s="110" t="s">
        <v>28</v>
      </c>
      <c r="C29" s="103">
        <v>10.103999999999999</v>
      </c>
      <c r="D29" s="104">
        <v>9.7840000000000007</v>
      </c>
      <c r="E29" s="104">
        <v>9.609</v>
      </c>
      <c r="F29" s="104">
        <v>9.4440000000000008</v>
      </c>
      <c r="G29" s="104">
        <v>9.3979999999999997</v>
      </c>
      <c r="H29" s="104">
        <v>9.4209999999999994</v>
      </c>
      <c r="I29" s="104">
        <v>9.7370000000000001</v>
      </c>
      <c r="J29" s="104">
        <v>10.295999999999999</v>
      </c>
      <c r="K29" s="104">
        <v>11.237</v>
      </c>
      <c r="L29" s="104">
        <v>11.896000000000001</v>
      </c>
      <c r="M29" s="105">
        <v>12.627000000000001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0.52658374172571221</v>
      </c>
      <c r="R29" s="131">
        <f ca="1">_xll.qlBlackDeltaCalculatorStrikeFromDelta(_xll.qlBlackDeltaCalculator(,R$6,"Spot",1,1,1,D29%*SQRT($P29)),R$7)</f>
        <v>0.62804245246672274</v>
      </c>
      <c r="S29" s="131">
        <f ca="1">_xll.qlBlackDeltaCalculatorStrikeFromDelta(_xll.qlBlackDeltaCalculator(,S$6,"Spot",1,1,1,E29%*SQRT($P29)),S$7)</f>
        <v>0.70247858982974865</v>
      </c>
      <c r="T29" s="131">
        <f ca="1">_xll.qlBlackDeltaCalculatorStrikeFromDelta(_xll.qlBlackDeltaCalculator(,T$6,"Spot",1,1,1,F29%*SQRT($P29)),T$7)</f>
        <v>0.82224484405102316</v>
      </c>
      <c r="U29" s="131">
        <f ca="1">_xll.qlBlackDeltaCalculatorStrikeFromDelta(_xll.qlBlackDeltaCalculator(,U$6,"Spot",1,1,1,G29%*SQRT($P29)),U$7)</f>
        <v>0.92902520712746584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1.3004626417389682</v>
      </c>
      <c r="X29" s="131">
        <f ca="1">_xll.qlBlackDeltaCalculatorStrikeFromDelta(_xll.qlBlackDeltaCalculator(,X$6,"Spot",1,1,1,J29%*SQRT($P29)),X$7)</f>
        <v>1.5170325010756931</v>
      </c>
      <c r="Y29" s="131">
        <f ca="1">_xll.qlBlackDeltaCalculatorStrikeFromDelta(_xll.qlBlackDeltaCalculator(,Y$6,"Spot",1,1,1,K29%*SQRT($P29)),Y$7)</f>
        <v>1.910524721333781</v>
      </c>
      <c r="Z29" s="131">
        <f ca="1">_xll.qlBlackDeltaCalculatorStrikeFromDelta(_xll.qlBlackDeltaCalculator(,Z$6,"Spot",1,1,1,L29%*SQRT($P29)),Z$7)</f>
        <v>2.2787736150424776</v>
      </c>
      <c r="AA29" s="133">
        <f ca="1">_xll.qlBlackDeltaCalculatorStrikeFromDelta(_xll.qlBlackDeltaCalculator(,AA$6,"Spot",1,1,1,M29%*SQRT($P29)),AA$7)</f>
        <v>2.9704446012355676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obj_006d1#0000</v>
      </c>
      <c r="AI29" s="161">
        <f ca="1">_xll.qlSabrInterpolatedSmileSectionMaxError(AH29)</f>
        <v>2.507114296186691E-3</v>
      </c>
      <c r="AJ29" s="162">
        <f ca="1">_xll.qlSabrInterpolatedSmileSectionAlpha(AH29)</f>
        <v>8.9669402466661788E-2</v>
      </c>
      <c r="AK29" s="161">
        <f ca="1">_xll.qlSabrInterpolatedSmileSectionBeta(AH29)</f>
        <v>0.7</v>
      </c>
      <c r="AL29" s="163">
        <f ca="1">_xll.qlSabrInterpolatedSmileSectionRho(AH29)</f>
        <v>0.31959866927355712</v>
      </c>
      <c r="AM29" s="164">
        <f ca="1">_xll.qlSabrInterpolatedSmileSectionNu(AH29)</f>
        <v>0.15246468425904236</v>
      </c>
      <c r="AN29" s="110" t="s">
        <v>28</v>
      </c>
      <c r="AO29" t="str">
        <f t="array" aca="1" ref="AO29" ca="1">_xll.qlInterpolatedSmileSection(,O29,Q29:AA29,C29:M29*(SQRT(P29)/100),1)</f>
        <v>obj_006d2#0000</v>
      </c>
      <c r="AR29" t="str">
        <f ca="1">_xll.qlInterpolatedSmileSection(,O29,Q29:AA29,C29:M29,1,"Act/365 (Fixed)")</f>
        <v>obj_006d3#0000</v>
      </c>
      <c r="AU29" s="362">
        <f ca="1">T29</f>
        <v>0.82224484405102316</v>
      </c>
      <c r="AV29" s="331" t="str">
        <f ca="1">_xll.qlHestonModelHelper(,$B29,"TARGET",$C$38,Q29,C29/100,ValuationDate!$E$5,ValuationDate!$E$6,"RelativePriceError")</f>
        <v>obj_006d4#0000</v>
      </c>
      <c r="AW29" s="332" t="str">
        <f ca="1">_xll.qlHestonModelHelper(,$B29,"TARGET",$C$38,R29,D29/100,ValuationDate!$E$5,ValuationDate!$E$6,"RelativePriceError")</f>
        <v>obj_006d5#0000</v>
      </c>
      <c r="AX29" s="332" t="str">
        <f ca="1">_xll.qlHestonModelHelper(,$B29,"TARGET",$C$38,S29,E29/100,ValuationDate!$E$5,ValuationDate!$E$6,"RelativePriceError")</f>
        <v>obj_006d6#0000</v>
      </c>
      <c r="AY29" s="332" t="str">
        <f ca="1">_xll.qlHestonModelHelper(,$B29,"TARGET",$C$38,T29,F29/100,ValuationDate!$E$5,ValuationDate!$E$6,"RelativePriceError")</f>
        <v>obj_006d7#0000</v>
      </c>
      <c r="AZ29" s="332" t="str">
        <f ca="1">_xll.qlHestonModelHelper(,$B29,"TARGET",$C$38,U29,G29/100,ValuationDate!$E$5,ValuationDate!$E$6,"RelativePriceError")</f>
        <v>obj_006d8#0000</v>
      </c>
      <c r="BA29" s="332" t="str">
        <f ca="1">_xll.qlHestonModelHelper(,$B29,"TARGET",$C$38,V29,H29/100,ValuationDate!$E$5,ValuationDate!$E$6,"RelativePriceError")</f>
        <v>obj_006d9#0000</v>
      </c>
      <c r="BB29" s="332" t="str">
        <f ca="1">_xll.qlHestonModelHelper(,$B29,"TARGET",$C$38,W29,I29/100,ValuationDate!$E$5,ValuationDate!$E$6,"RelativePriceError")</f>
        <v>obj_006da#0000</v>
      </c>
      <c r="BC29" s="332" t="str">
        <f ca="1">_xll.qlHestonModelHelper(,$B29,"TARGET",$C$38,X29,J29/100,ValuationDate!$E$5,ValuationDate!$E$6,"RelativePriceError")</f>
        <v>obj_006db#0000</v>
      </c>
      <c r="BD29" s="332" t="str">
        <f ca="1">_xll.qlHestonModelHelper(,$B29,"TARGET",$C$38,Y29,K29/100,ValuationDate!$E$5,ValuationDate!$E$6,"RelativePriceError")</f>
        <v>obj_006dc#0000</v>
      </c>
      <c r="BE29" s="332" t="str">
        <f ca="1">_xll.qlHestonModelHelper(,$B29,"TARGET",$C$38,Z29,L29/100,ValuationDate!$E$5,ValuationDate!$E$6,"RelativePriceError")</f>
        <v>obj_006dd#0000</v>
      </c>
      <c r="BF29" s="333" t="str">
        <f ca="1">_xll.qlHestonModelHelper(,$B29,"TARGET",$C$38,AA29,M29/100,ValuationDate!$E$5,ValuationDate!$E$6,"RelativePriceError")</f>
        <v>obj_006de#0000</v>
      </c>
    </row>
    <row r="30" spans="2:58">
      <c r="B30" s="111" t="s">
        <v>76</v>
      </c>
      <c r="C30" s="106">
        <v>10.089</v>
      </c>
      <c r="D30" s="107">
        <v>9.7739999999999991</v>
      </c>
      <c r="E30" s="107">
        <v>9.6029999999999998</v>
      </c>
      <c r="F30" s="107">
        <v>9.4429999999999996</v>
      </c>
      <c r="G30" s="107">
        <v>9.3979999999999997</v>
      </c>
      <c r="H30" s="107">
        <v>9.4149999999999991</v>
      </c>
      <c r="I30" s="107">
        <v>9.7140000000000004</v>
      </c>
      <c r="J30" s="107">
        <v>10.29</v>
      </c>
      <c r="K30" s="107">
        <v>11.257999999999999</v>
      </c>
      <c r="L30" s="107">
        <v>11.928000000000001</v>
      </c>
      <c r="M30" s="108">
        <v>12.654999999999999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0.49524603615721868</v>
      </c>
      <c r="R30" s="135">
        <f ca="1">_xll.qlBlackDeltaCalculatorStrikeFromDelta(_xll.qlBlackDeltaCalculator(,R$6,"Spot",1,1,1,D30%*SQRT($P30)),R$7)</f>
        <v>0.60229509856718977</v>
      </c>
      <c r="S30" s="135">
        <f ca="1">_xll.qlBlackDeltaCalculatorStrikeFromDelta(_xll.qlBlackDeltaCalculator(,S$6,"Spot",1,1,1,E30%*SQRT($P30)),S$7)</f>
        <v>0.68218167709464295</v>
      </c>
      <c r="T30" s="135">
        <f ca="1">_xll.qlBlackDeltaCalculatorStrikeFromDelta(_xll.qlBlackDeltaCalculator(,T$6,"Spot",1,1,1,F30%*SQRT($P30)),T$7)</f>
        <v>0.81299614122557828</v>
      </c>
      <c r="U30" s="135">
        <f ca="1">_xll.qlBlackDeltaCalculatorStrikeFromDelta(_xll.qlBlackDeltaCalculator(,U$6,"Spot",1,1,1,G30%*SQRT($P30)),U$7)</f>
        <v>0.93179168258191103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1.3569526292607366</v>
      </c>
      <c r="X30" s="135">
        <f ca="1">_xll.qlBlackDeltaCalculatorStrikeFromDelta(_xll.qlBlackDeltaCalculator(,X$6,"Spot",1,1,1,J30%*SQRT($P30)),X$7)</f>
        <v>1.6153977338313918</v>
      </c>
      <c r="Y30" s="135">
        <f ca="1">_xll.qlBlackDeltaCalculatorStrikeFromDelta(_xll.qlBlackDeltaCalculator(,Y$6,"Spot",1,1,1,K30%*SQRT($P30)),Y$7)</f>
        <v>2.1004098797933288</v>
      </c>
      <c r="Z30" s="135">
        <f ca="1">_xll.qlBlackDeltaCalculatorStrikeFromDelta(_xll.qlBlackDeltaCalculator(,Z$6,"Spot",1,1,1,L30%*SQRT($P30)),Z$7)</f>
        <v>2.5664715405227714</v>
      </c>
      <c r="AA30" s="137">
        <f ca="1">_xll.qlBlackDeltaCalculatorStrikeFromDelta(_xll.qlBlackDeltaCalculator(,AA$6,"Spot",1,1,1,M30%*SQRT($P30)),AA$7)</f>
        <v>3.4605971479049651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obj_006ea#0000</v>
      </c>
      <c r="AI30" s="166">
        <f ca="1">_xll.qlSabrInterpolatedSmileSectionMaxError(AH30)</f>
        <v>2.7413853809938049E-3</v>
      </c>
      <c r="AJ30" s="167">
        <f ca="1">_xll.qlSabrInterpolatedSmileSectionAlpha(AH30)</f>
        <v>8.9247438376680643E-2</v>
      </c>
      <c r="AK30" s="166">
        <f ca="1">_xll.qlSabrInterpolatedSmileSectionBeta(AH30)</f>
        <v>0.7</v>
      </c>
      <c r="AL30" s="168">
        <f ca="1">_xll.qlSabrInterpolatedSmileSectionRho(AH30)</f>
        <v>0.33019760429993916</v>
      </c>
      <c r="AM30" s="169">
        <f ca="1">_xll.qlSabrInterpolatedSmileSectionNu(AH30)</f>
        <v>0.13797330638722763</v>
      </c>
      <c r="AN30" s="111" t="s">
        <v>76</v>
      </c>
      <c r="AO30" t="str">
        <f t="array" aca="1" ref="AO30" ca="1">_xll.qlInterpolatedSmileSection(,O30,Q30:AA30,C30:M30*(SQRT(P30)/100),1)</f>
        <v>obj_006eb#0000</v>
      </c>
      <c r="AR30" t="str">
        <f ca="1">_xll.qlInterpolatedSmileSection(,O30,Q30:AA30,C30:M30,1,"Act/365 (Fixed)")</f>
        <v>obj_006ec#0000</v>
      </c>
      <c r="AU30" s="363">
        <f ca="1">T30</f>
        <v>0.81299614122557828</v>
      </c>
      <c r="AV30" s="334" t="str">
        <f ca="1">_xll.qlHestonModelHelper(,$B30,"TARGET",$C$38,Q30,C30/100,ValuationDate!$E$5,ValuationDate!$E$6,"RelativePriceError")</f>
        <v>obj_006ed#0000</v>
      </c>
      <c r="AW30" s="335" t="str">
        <f ca="1">_xll.qlHestonModelHelper(,$B30,"TARGET",$C$38,R30,D30/100,ValuationDate!$E$5,ValuationDate!$E$6,"RelativePriceError")</f>
        <v>obj_006ee#0000</v>
      </c>
      <c r="AX30" s="335" t="str">
        <f ca="1">_xll.qlHestonModelHelper(,$B30,"TARGET",$C$38,S30,E30/100,ValuationDate!$E$5,ValuationDate!$E$6,"RelativePriceError")</f>
        <v>obj_006ef#0000</v>
      </c>
      <c r="AY30" s="335" t="str">
        <f ca="1">_xll.qlHestonModelHelper(,$B30,"TARGET",$C$38,T30,F30/100,ValuationDate!$E$5,ValuationDate!$E$6,"RelativePriceError")</f>
        <v>obj_006f0#0000</v>
      </c>
      <c r="AZ30" s="335" t="str">
        <f ca="1">_xll.qlHestonModelHelper(,$B30,"TARGET",$C$38,U30,G30/100,ValuationDate!$E$5,ValuationDate!$E$6,"RelativePriceError")</f>
        <v>obj_006f1#0000</v>
      </c>
      <c r="BA30" s="335" t="str">
        <f ca="1">_xll.qlHestonModelHelper(,$B30,"TARGET",$C$38,V30,H30/100,ValuationDate!$E$5,ValuationDate!$E$6,"RelativePriceError")</f>
        <v>obj_006f2#0000</v>
      </c>
      <c r="BB30" s="335" t="str">
        <f ca="1">_xll.qlHestonModelHelper(,$B30,"TARGET",$C$38,W30,I30/100,ValuationDate!$E$5,ValuationDate!$E$6,"RelativePriceError")</f>
        <v>obj_006f3#0000</v>
      </c>
      <c r="BC30" s="335" t="str">
        <f ca="1">_xll.qlHestonModelHelper(,$B30,"TARGET",$C$38,X30,J30/100,ValuationDate!$E$5,ValuationDate!$E$6,"RelativePriceError")</f>
        <v>obj_006f4#0000</v>
      </c>
      <c r="BD30" s="335" t="str">
        <f ca="1">_xll.qlHestonModelHelper(,$B30,"TARGET",$C$38,Y30,K30/100,ValuationDate!$E$5,ValuationDate!$E$6,"RelativePriceError")</f>
        <v>obj_006f5#0000</v>
      </c>
      <c r="BE30" s="335" t="str">
        <f ca="1">_xll.qlHestonModelHelper(,$B30,"TARGET",$C$38,Z30,L30/100,ValuationDate!$E$5,ValuationDate!$E$6,"RelativePriceError")</f>
        <v>obj_006f6#0000</v>
      </c>
      <c r="BF30" s="336" t="str">
        <f ca="1">_xll.qlHestonModelHelper(,$B30,"TARGET",$C$38,AA30,M30/100,ValuationDate!$E$5,ValuationDate!$E$6,"RelativePriceError")</f>
        <v>obj_006f7#0000</v>
      </c>
    </row>
    <row r="33" spans="1:15">
      <c r="B33" s="113" t="s">
        <v>92</v>
      </c>
      <c r="C33" s="154" t="str">
        <f ca="1">_xll.qlSmiledSurface(,AH8:AH21,C3,"NullCalendar","Following","Act/365 (Fixed)")</f>
        <v>obj_006f8#0000</v>
      </c>
    </row>
    <row r="35" spans="1:15">
      <c r="A35" s="113" t="s">
        <v>257</v>
      </c>
    </row>
    <row r="36" spans="1:15">
      <c r="A36" s="113"/>
    </row>
    <row r="37" spans="1:15" ht="14.4">
      <c r="B37" s="303" t="s">
        <v>258</v>
      </c>
      <c r="C37" s="304" t="str">
        <f ca="1">_xll.qlHestonProcess(,ValuationDate!E5,ValuationDate!E6,C38,C39,C40,C41,C42,C43)</f>
        <v>obj_006f9#0000</v>
      </c>
    </row>
    <row r="38" spans="1:15" ht="14.4">
      <c r="B38" s="305" t="s">
        <v>259</v>
      </c>
      <c r="C38" s="306">
        <v>1</v>
      </c>
    </row>
    <row r="39" spans="1:15" ht="14.4">
      <c r="B39" s="307" t="s">
        <v>260</v>
      </c>
      <c r="C39" s="308">
        <v>0.15</v>
      </c>
    </row>
    <row r="40" spans="1:15" ht="14.4">
      <c r="B40" s="307" t="s">
        <v>117</v>
      </c>
      <c r="C40" s="308">
        <v>1.5</v>
      </c>
    </row>
    <row r="41" spans="1:15" ht="14.4">
      <c r="B41" s="307" t="s">
        <v>261</v>
      </c>
      <c r="C41" s="308">
        <v>0.15</v>
      </c>
    </row>
    <row r="42" spans="1:15" ht="14.4">
      <c r="B42" s="307" t="s">
        <v>262</v>
      </c>
      <c r="C42" s="308">
        <v>0.01</v>
      </c>
    </row>
    <row r="43" spans="1:15" ht="14.4">
      <c r="B43" s="309" t="s">
        <v>263</v>
      </c>
      <c r="C43" s="310">
        <v>0</v>
      </c>
    </row>
    <row r="44" spans="1:15">
      <c r="B44" s="311"/>
      <c r="C44" s="311"/>
    </row>
    <row r="45" spans="1:15" ht="14.4">
      <c r="B45" s="303" t="s">
        <v>264</v>
      </c>
      <c r="C45" s="304" t="str">
        <f ca="1">_xll.qlHestonModel(,C37)</f>
        <v>obj_006fa#0000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269</v>
      </c>
      <c r="C49" s="339" t="str">
        <f ca="1">_xll.qlEndCriteria(,C50,C51,C52,C53,C54)</f>
        <v>obj_006fb#0000</v>
      </c>
      <c r="D49" s="337"/>
      <c r="E49" s="338" t="s">
        <v>270</v>
      </c>
      <c r="F49" s="339" t="str">
        <f ca="1">_xll.qlEndCriteria(,F50,F51,F52,F53,F54)</f>
        <v>obj_006fc#0000</v>
      </c>
      <c r="G49" s="337"/>
      <c r="H49" s="338" t="s">
        <v>271</v>
      </c>
      <c r="I49" s="339" t="str">
        <f ca="1">_xll.qlArmijoLineSearch()</f>
        <v>obj_006fd#0000</v>
      </c>
      <c r="J49" s="337"/>
      <c r="K49" s="338" t="s">
        <v>272</v>
      </c>
      <c r="L49" s="339" t="e">
        <f ca="1">_xll.qlConjugateGradient(,L50)</f>
        <v>#NUM!</v>
      </c>
      <c r="M49" s="337"/>
      <c r="N49" s="337"/>
      <c r="O49" s="337"/>
    </row>
    <row r="50" spans="1:15" ht="14.4">
      <c r="A50" s="337"/>
      <c r="B50" s="340" t="s">
        <v>273</v>
      </c>
      <c r="C50" s="341">
        <v>10000</v>
      </c>
      <c r="D50" s="337"/>
      <c r="E50" s="340" t="s">
        <v>273</v>
      </c>
      <c r="F50" s="341">
        <v>200000</v>
      </c>
      <c r="G50" s="337"/>
      <c r="H50" s="340" t="s">
        <v>274</v>
      </c>
      <c r="I50" s="341"/>
      <c r="J50" s="337"/>
      <c r="K50" s="338" t="s">
        <v>271</v>
      </c>
      <c r="L50" s="342" t="str">
        <f ca="1">I49</f>
        <v>obj_006fd#0000</v>
      </c>
      <c r="M50" s="337"/>
      <c r="N50" s="337"/>
      <c r="O50" s="337"/>
    </row>
    <row r="51" spans="1:15" ht="14.4">
      <c r="A51" s="337"/>
      <c r="B51" s="343" t="s">
        <v>275</v>
      </c>
      <c r="C51" s="344">
        <v>5000</v>
      </c>
      <c r="D51" s="337"/>
      <c r="E51" s="343" t="s">
        <v>275</v>
      </c>
      <c r="F51" s="344">
        <v>10000</v>
      </c>
      <c r="G51" s="337"/>
      <c r="H51" s="343" t="s">
        <v>276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277</v>
      </c>
      <c r="C52" s="341">
        <v>1E-8</v>
      </c>
      <c r="D52" s="337"/>
      <c r="E52" s="340" t="s">
        <v>277</v>
      </c>
      <c r="F52" s="341">
        <v>1E-8</v>
      </c>
      <c r="G52" s="337"/>
      <c r="H52" s="345" t="s">
        <v>278</v>
      </c>
      <c r="I52" s="346"/>
      <c r="J52" s="337"/>
      <c r="K52" s="338" t="s">
        <v>279</v>
      </c>
      <c r="L52" s="339" t="str">
        <f ca="1">_xll.qlLevenbergMarquardt()</f>
        <v>obj_006fe#0000</v>
      </c>
      <c r="M52" s="337"/>
      <c r="N52" s="337"/>
      <c r="O52" s="340" t="s">
        <v>300</v>
      </c>
    </row>
    <row r="53" spans="1:15" ht="14.4">
      <c r="A53" s="337"/>
      <c r="B53" s="343" t="s">
        <v>280</v>
      </c>
      <c r="C53" s="344">
        <v>1E-8</v>
      </c>
      <c r="D53" s="337"/>
      <c r="E53" s="343" t="s">
        <v>280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obj_00530#0000</v>
      </c>
    </row>
    <row r="54" spans="1:15" ht="14.4">
      <c r="A54" s="337"/>
      <c r="B54" s="340" t="s">
        <v>281</v>
      </c>
      <c r="C54" s="341">
        <v>1E-8</v>
      </c>
      <c r="D54" s="337"/>
      <c r="E54" s="340" t="s">
        <v>281</v>
      </c>
      <c r="F54" s="341">
        <v>1E-8</v>
      </c>
      <c r="G54" s="337"/>
      <c r="H54" s="340" t="s">
        <v>282</v>
      </c>
      <c r="I54" s="347" t="str">
        <f ca="1">_xll.qlSimulatedAnnealing(,I55,I56,I57,I58)</f>
        <v>obj_006ff#0000</v>
      </c>
      <c r="J54" s="337"/>
      <c r="K54" s="337"/>
      <c r="L54" s="337"/>
      <c r="M54" s="337"/>
      <c r="N54" s="337"/>
      <c r="O54" s="344" t="str">
        <f ca="1">BA19</f>
        <v>obj_005df#0000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283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obj_005da#0000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284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obj_005e4#0000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274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obj_006a7#0000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285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286</v>
      </c>
      <c r="C59" s="354" t="b">
        <v>0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287</v>
      </c>
      <c r="C60" s="341" t="str">
        <f ca="1">C45</f>
        <v>obj_006fa#0000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288</v>
      </c>
      <c r="C61" s="344" t="s">
        <v>289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290</v>
      </c>
      <c r="C62" s="344" t="str">
        <f ca="1">I54</f>
        <v>obj_006ff#0000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291</v>
      </c>
      <c r="C63" s="344" t="str">
        <f ca="1">F49</f>
        <v>obj_006fc#0000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292</v>
      </c>
      <c r="C64" s="344" t="s">
        <v>289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293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294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0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295</v>
      </c>
      <c r="D70" s="340" t="s">
        <v>296</v>
      </c>
      <c r="E70" s="340" t="s">
        <v>297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261</v>
      </c>
      <c r="C71" s="341" t="b">
        <v>0</v>
      </c>
      <c r="D71" s="355">
        <f ca="1">C41</f>
        <v>0.15</v>
      </c>
      <c r="E71" s="356">
        <f ca="1">_xll.qlHestonModelTheta(C60)</f>
        <v>0.15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298</v>
      </c>
      <c r="C72" s="344" t="b">
        <v>0</v>
      </c>
      <c r="D72" s="357">
        <f ca="1">C40</f>
        <v>1.5</v>
      </c>
      <c r="E72" s="358">
        <f ca="1">_xll.qlHestonModelKappa(C60)</f>
        <v>1.5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262</v>
      </c>
      <c r="C73" s="344" t="b">
        <v>0</v>
      </c>
      <c r="D73" s="357">
        <f ca="1">C42</f>
        <v>0.01</v>
      </c>
      <c r="E73" s="358">
        <f ca="1">_xll.qlHestonModelSigma(C60)</f>
        <v>0.01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299</v>
      </c>
      <c r="C74" s="344" t="b">
        <v>0</v>
      </c>
      <c r="D74" s="357">
        <f ca="1">C43</f>
        <v>0</v>
      </c>
      <c r="E74" s="35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260</v>
      </c>
      <c r="C75" s="346" t="b">
        <v>0</v>
      </c>
      <c r="D75" s="359">
        <f ca="1">C39</f>
        <v>0.15</v>
      </c>
      <c r="E75" s="360">
        <f ca="1">_xll.qlHestonModelV0(C60)</f>
        <v>0.15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301</v>
      </c>
    </row>
    <row r="80" spans="1:15" ht="14.4">
      <c r="B80" s="348" t="s">
        <v>302</v>
      </c>
      <c r="C80" s="349" t="str">
        <f ca="1">_xll.qlLocalVolTermStructure(,C33,ValuationDate!E5,ValuationDate!E8,C38,0.001)</f>
        <v>obj_00700#0000</v>
      </c>
    </row>
    <row r="81" spans="2:3" ht="14.4">
      <c r="B81" s="350" t="s">
        <v>303</v>
      </c>
      <c r="C81" s="351" t="str">
        <f ca="1">C60</f>
        <v>obj_006fa#0000</v>
      </c>
    </row>
    <row r="82" spans="2:3" ht="14.4">
      <c r="B82" s="350" t="s">
        <v>304</v>
      </c>
      <c r="C82" s="364">
        <f ca="1">O24</f>
        <v>44844</v>
      </c>
    </row>
    <row r="83" spans="2:3" ht="14.4">
      <c r="B83" s="350" t="s">
        <v>305</v>
      </c>
      <c r="C83" s="365">
        <v>100</v>
      </c>
    </row>
    <row r="84" spans="2:3" ht="14.4">
      <c r="B84" s="350" t="s">
        <v>306</v>
      </c>
      <c r="C84" s="365">
        <v>100</v>
      </c>
    </row>
    <row r="85" spans="2:3" ht="14.4">
      <c r="B85" s="350" t="s">
        <v>307</v>
      </c>
      <c r="C85" s="365">
        <v>20000</v>
      </c>
    </row>
    <row r="86" spans="2:3" ht="14.4">
      <c r="B86" s="350" t="s">
        <v>308</v>
      </c>
      <c r="C86" s="365" t="b">
        <f ca="1">C67</f>
        <v>0</v>
      </c>
    </row>
    <row r="87" spans="2:3" ht="14.4">
      <c r="B87" s="352" t="s">
        <v>308</v>
      </c>
      <c r="C87" s="366"/>
    </row>
    <row r="88" spans="2:3" ht="14.4">
      <c r="B88" s="340" t="s">
        <v>309</v>
      </c>
      <c r="C88" s="354" t="str">
        <f ca="1">_xll.qlHestonSLVMCModel(,C80,C81,C82,C83,C84,C85,,,C86:C86)</f>
        <v>obj_00701#0000</v>
      </c>
    </row>
    <row r="89" spans="2:3">
      <c r="B89" s="337"/>
      <c r="C89" s="337"/>
    </row>
    <row r="90" spans="2:3" ht="14.4">
      <c r="B90" s="338" t="s">
        <v>310</v>
      </c>
      <c r="C90" s="371" t="s">
        <v>322</v>
      </c>
    </row>
    <row r="93" spans="2:3">
      <c r="B93" s="367" t="s">
        <v>311</v>
      </c>
      <c r="C93" s="368" t="str">
        <f ca="1">_xll.qlHestonProcess(,ValuationDate!E5,ValuationDate!E6,C38,E75,E72,E71,E73,E74)</f>
        <v>obj_00702#0000</v>
      </c>
    </row>
    <row r="94" spans="2:3">
      <c r="B94" s="369" t="s">
        <v>312</v>
      </c>
      <c r="C94" s="370" t="str">
        <f ca="1">C90</f>
        <v>=qlHestonSLVMCModelLeverageFunction(;C88;;C86:C87)</v>
      </c>
    </row>
    <row r="95" spans="2:3" ht="14.4">
      <c r="B95" s="338" t="s">
        <v>313</v>
      </c>
      <c r="C95" s="371" t="e">
        <f ca="1">_xll.qlHestonSLVProcess(,C93,C94)</f>
        <v>#NUM!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zoomScale="85" zoomScaleNormal="85" workbookViewId="0">
      <selection activeCell="K39" sqref="K39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13" t="s">
        <v>100</v>
      </c>
      <c r="P1" s="113" t="s">
        <v>99</v>
      </c>
    </row>
    <row r="2" spans="2:26">
      <c r="B2" s="1" t="s">
        <v>0</v>
      </c>
      <c r="C2" s="2"/>
      <c r="D2" s="3">
        <f ca="1">_xll.qlSettingsEvaluationDate(ValuationDate!C3)</f>
        <v>43018</v>
      </c>
      <c r="E2" s="220"/>
      <c r="F2" s="220"/>
      <c r="G2" s="220"/>
      <c r="H2" s="220"/>
    </row>
    <row r="3" spans="2:26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6">
      <c r="B4" s="4" t="s">
        <v>23</v>
      </c>
      <c r="C4" s="5"/>
      <c r="D4" s="6" t="str">
        <f ca="1">ValuationDate!D5</f>
        <v>obj_0004c#0000</v>
      </c>
      <c r="E4" s="219"/>
      <c r="F4" s="219"/>
      <c r="G4" s="219"/>
      <c r="H4" s="219"/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INDIRECT("VolSurface_"&amp;P1&amp;"!Q19:AA19")</f>
        <v>0.82807041876881904</v>
      </c>
      <c r="Q4" s="68">
        <f ca="1"/>
        <v>0.87686562692488823</v>
      </c>
      <c r="R4" s="68">
        <f ca="1"/>
        <v>0.90861888704936067</v>
      </c>
      <c r="S4" s="68">
        <f ca="1"/>
        <v>0.94519718900243144</v>
      </c>
      <c r="T4" s="68">
        <f ca="1"/>
        <v>0.97142670869024694</v>
      </c>
      <c r="U4" s="68">
        <f ca="1"/>
        <v>1</v>
      </c>
      <c r="V4" s="68">
        <f ca="1"/>
        <v>1.0351656032805781</v>
      </c>
      <c r="W4" s="68">
        <f ca="1"/>
        <v>1.0599924663197497</v>
      </c>
      <c r="X4" s="68">
        <f ca="1"/>
        <v>1.09298105905855</v>
      </c>
      <c r="Y4" s="68">
        <f ca="1"/>
        <v>1.1191219257451632</v>
      </c>
      <c r="Z4" s="69">
        <f ca="1"/>
        <v>1.1630099270357892</v>
      </c>
    </row>
    <row r="5" spans="2:26">
      <c r="B5" s="7" t="s">
        <v>5</v>
      </c>
      <c r="C5" s="8"/>
      <c r="D5" s="9" t="str">
        <f ca="1">ValuationDate!D6</f>
        <v>obj_0004e#0000</v>
      </c>
      <c r="E5" s="219"/>
      <c r="F5" s="219"/>
      <c r="G5" s="219"/>
      <c r="H5" s="219"/>
      <c r="J5" s="38" t="s">
        <v>98</v>
      </c>
      <c r="K5" s="39" t="str">
        <f ca="1">_xll.qlRealMCAsset(,,C23)</f>
        <v>obj_00703#0000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10Nov2017083</v>
      </c>
      <c r="Q5" s="71" t="str">
        <f ca="1">$O5&amp;TEXT(Q$4*100,"000")</f>
        <v>10Nov2017088</v>
      </c>
      <c r="R5" s="71" t="str">
        <f ca="1">$O5&amp;TEXT(R$4*100,"000")</f>
        <v>10Nov2017091</v>
      </c>
      <c r="S5" s="71" t="str">
        <f ca="1">$O5&amp;TEXT(S$4*100,"000")</f>
        <v>10Nov2017095</v>
      </c>
      <c r="T5" s="71" t="str">
        <f ca="1">$O5&amp;TEXT(T$4*100,"000")</f>
        <v>10Nov2017097</v>
      </c>
      <c r="U5" s="71" t="str">
        <f ca="1">$O5&amp;TEXT(U$4*100,"000")</f>
        <v>10Nov2017100</v>
      </c>
      <c r="V5" s="71" t="str">
        <f ca="1">$O5&amp;TEXT(V$4*100,"000")</f>
        <v>10Nov2017104</v>
      </c>
      <c r="W5" s="71" t="str">
        <f ca="1">$O5&amp;TEXT(W$4*100,"000")</f>
        <v>10Nov2017106</v>
      </c>
      <c r="X5" s="71" t="str">
        <f ca="1">$O5&amp;TEXT(X$4*100,"000")</f>
        <v>10Nov2017109</v>
      </c>
      <c r="Y5" s="71" t="str">
        <f ca="1">$O5&amp;TEXT(Y$4*100,"000")</f>
        <v>10Nov2017112</v>
      </c>
      <c r="Z5" s="57" t="str">
        <f ca="1">$O5&amp;TEXT(Z$4*100,"000")</f>
        <v>10Nov2017116</v>
      </c>
    </row>
    <row r="6" spans="2:26">
      <c r="B6" s="10" t="s">
        <v>6</v>
      </c>
      <c r="C6" s="11"/>
      <c r="D6" s="12" t="str">
        <f ca="1">ValuationDate!D7</f>
        <v>obj_0004f#0000</v>
      </c>
      <c r="E6" s="219"/>
      <c r="F6" s="219"/>
      <c r="G6" s="219"/>
      <c r="H6" s="219"/>
      <c r="J6" s="40" t="s">
        <v>99</v>
      </c>
      <c r="K6" s="41" t="str">
        <f ca="1">_xll.qlRealMCAsset(,,C24)</f>
        <v>obj_00704#0000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10Jan2018083</v>
      </c>
      <c r="Q6" s="53" t="str">
        <f ca="1">$O6&amp;TEXT(Q$4*100,"000")</f>
        <v>10Jan2018088</v>
      </c>
      <c r="R6" s="53" t="str">
        <f ca="1">$O6&amp;TEXT(R$4*100,"000")</f>
        <v>10Jan2018091</v>
      </c>
      <c r="S6" s="53" t="str">
        <f ca="1">$O6&amp;TEXT(S$4*100,"000")</f>
        <v>10Jan2018095</v>
      </c>
      <c r="T6" s="53" t="str">
        <f ca="1">$O6&amp;TEXT(T$4*100,"000")</f>
        <v>10Jan2018097</v>
      </c>
      <c r="U6" s="53" t="str">
        <f ca="1">$O6&amp;TEXT(U$4*100,"000")</f>
        <v>10Jan2018100</v>
      </c>
      <c r="V6" s="53" t="str">
        <f ca="1">$O6&amp;TEXT(V$4*100,"000")</f>
        <v>10Jan2018104</v>
      </c>
      <c r="W6" s="53" t="str">
        <f ca="1">$O6&amp;TEXT(W$4*100,"000")</f>
        <v>10Jan2018106</v>
      </c>
      <c r="X6" s="53" t="str">
        <f ca="1">$O6&amp;TEXT(X$4*100,"000")</f>
        <v>10Jan2018109</v>
      </c>
      <c r="Y6" s="53" t="str">
        <f ca="1">$O6&amp;TEXT(Y$4*100,"000")</f>
        <v>10Jan2018112</v>
      </c>
      <c r="Z6" s="59" t="str">
        <f ca="1">$O6&amp;TEXT(Z$4*100,"000")</f>
        <v>10Jan2018116</v>
      </c>
    </row>
    <row r="7" spans="2:26">
      <c r="B7" s="10" t="s">
        <v>140</v>
      </c>
      <c r="C7" s="11"/>
      <c r="D7" s="12" t="str">
        <f ca="1">ValuationDate!D8</f>
        <v>obj_00050#0000</v>
      </c>
      <c r="E7" s="219"/>
      <c r="F7" s="219"/>
      <c r="G7" s="219"/>
      <c r="H7" s="219"/>
      <c r="J7" s="40" t="s">
        <v>142</v>
      </c>
      <c r="K7" s="41" t="str">
        <f ca="1">_xll.qlRealMCAsset(,,C25)</f>
        <v>obj_00705#0000</v>
      </c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10Apr2018083</v>
      </c>
      <c r="Q7" s="53" t="str">
        <f ca="1">$O7&amp;TEXT(Q$4*100,"000")</f>
        <v>10Apr2018088</v>
      </c>
      <c r="R7" s="53" t="str">
        <f ca="1">$O7&amp;TEXT(R$4*100,"000")</f>
        <v>10Apr2018091</v>
      </c>
      <c r="S7" s="53" t="str">
        <f ca="1">$O7&amp;TEXT(S$4*100,"000")</f>
        <v>10Apr2018095</v>
      </c>
      <c r="T7" s="53" t="str">
        <f ca="1">$O7&amp;TEXT(T$4*100,"000")</f>
        <v>10Apr2018097</v>
      </c>
      <c r="U7" s="53" t="str">
        <f ca="1">$O7&amp;TEXT(U$4*100,"000")</f>
        <v>10Apr2018100</v>
      </c>
      <c r="V7" s="53" t="str">
        <f ca="1">$O7&amp;TEXT(V$4*100,"000")</f>
        <v>10Apr2018104</v>
      </c>
      <c r="W7" s="53" t="str">
        <f ca="1">$O7&amp;TEXT(W$4*100,"000")</f>
        <v>10Apr2018106</v>
      </c>
      <c r="X7" s="53" t="str">
        <f ca="1">$O7&amp;TEXT(X$4*100,"000")</f>
        <v>10Apr2018109</v>
      </c>
      <c r="Y7" s="53" t="str">
        <f ca="1">$O7&amp;TEXT(Y$4*100,"000")</f>
        <v>10Apr2018112</v>
      </c>
      <c r="Z7" s="59" t="str">
        <f ca="1">$O7&amp;TEXT(Z$4*100,"000")</f>
        <v>10Apr2018116</v>
      </c>
    </row>
    <row r="8" spans="2:26"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10Jul2018083</v>
      </c>
      <c r="Q8" s="53" t="str">
        <f ca="1">$O8&amp;TEXT(Q$4*100,"000")</f>
        <v>10Jul2018088</v>
      </c>
      <c r="R8" s="53" t="str">
        <f ca="1">$O8&amp;TEXT(R$4*100,"000")</f>
        <v>10Jul2018091</v>
      </c>
      <c r="S8" s="53" t="str">
        <f ca="1">$O8&amp;TEXT(S$4*100,"000")</f>
        <v>10Jul2018095</v>
      </c>
      <c r="T8" s="53" t="str">
        <f ca="1">$O8&amp;TEXT(T$4*100,"000")</f>
        <v>10Jul2018097</v>
      </c>
      <c r="U8" s="53" t="str">
        <f ca="1">$O8&amp;TEXT(U$4*100,"000")</f>
        <v>10Jul2018100</v>
      </c>
      <c r="V8" s="53" t="str">
        <f ca="1">$O8&amp;TEXT(V$4*100,"000")</f>
        <v>10Jul2018104</v>
      </c>
      <c r="W8" s="53" t="str">
        <f ca="1">$O8&amp;TEXT(W$4*100,"000")</f>
        <v>10Jul2018106</v>
      </c>
      <c r="X8" s="53" t="str">
        <f ca="1">$O8&amp;TEXT(X$4*100,"000")</f>
        <v>10Jul2018109</v>
      </c>
      <c r="Y8" s="53" t="str">
        <f ca="1">$O8&amp;TEXT(Y$4*100,"000")</f>
        <v>10Jul2018112</v>
      </c>
      <c r="Z8" s="59" t="str">
        <f ca="1">$O8&amp;TEXT(Z$4*100,"000")</f>
        <v>10Jul2018116</v>
      </c>
    </row>
    <row r="9" spans="2:26">
      <c r="B9" s="13" t="s">
        <v>94</v>
      </c>
      <c r="C9" s="14">
        <v>0.2</v>
      </c>
      <c r="D9" s="98" t="str">
        <f ca="1">VolSurface_EURUSD!C32</f>
        <v>obj_00279#0000</v>
      </c>
      <c r="E9" s="221"/>
      <c r="F9" s="221"/>
      <c r="G9" s="221"/>
      <c r="H9" s="221"/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10Oct2018083</v>
      </c>
      <c r="Q9" s="74" t="str">
        <f ca="1">$O9&amp;TEXT(Q$4*100,"000")</f>
        <v>10Oct2018088</v>
      </c>
      <c r="R9" s="74" t="str">
        <f ca="1">$O9&amp;TEXT(R$4*100,"000")</f>
        <v>10Oct2018091</v>
      </c>
      <c r="S9" s="74" t="str">
        <f ca="1">$O9&amp;TEXT(S$4*100,"000")</f>
        <v>10Oct2018095</v>
      </c>
      <c r="T9" s="74" t="str">
        <f ca="1">$O9&amp;TEXT(T$4*100,"000")</f>
        <v>10Oct2018097</v>
      </c>
      <c r="U9" s="74" t="str">
        <f ca="1">$O9&amp;TEXT(U$4*100,"000")</f>
        <v>10Oct2018100</v>
      </c>
      <c r="V9" s="74" t="str">
        <f ca="1">$O9&amp;TEXT(V$4*100,"000")</f>
        <v>10Oct2018104</v>
      </c>
      <c r="W9" s="74" t="str">
        <f ca="1">$O9&amp;TEXT(W$4*100,"000")</f>
        <v>10Oct2018106</v>
      </c>
      <c r="X9" s="74" t="str">
        <f ca="1">$O9&amp;TEXT(X$4*100,"000")</f>
        <v>10Oct2018109</v>
      </c>
      <c r="Y9" s="74" t="str">
        <f ca="1">$O9&amp;TEXT(Y$4*100,"000")</f>
        <v>10Oct2018112</v>
      </c>
      <c r="Z9" s="61" t="str">
        <f ca="1">$O9&amp;TEXT(Z$4*100,"000")</f>
        <v>10Oct2018116</v>
      </c>
    </row>
    <row r="10" spans="2:26">
      <c r="B10" s="15" t="s">
        <v>95</v>
      </c>
      <c r="C10" s="16">
        <v>0.3</v>
      </c>
      <c r="D10" s="12" t="str">
        <f ca="1">VolSurface_GBPUSD!D33</f>
        <v>obj_004af#0000</v>
      </c>
      <c r="E10" s="219"/>
      <c r="F10" s="219"/>
      <c r="G10" s="219"/>
      <c r="H10" s="219"/>
      <c r="J10" s="40"/>
      <c r="K10" s="41"/>
    </row>
    <row r="11" spans="2:26">
      <c r="B11" s="15" t="s">
        <v>141</v>
      </c>
      <c r="C11" s="16">
        <v>0.3</v>
      </c>
      <c r="D11" s="12" t="str">
        <f ca="1">VolSurface_EURGBP!C33</f>
        <v>obj_006f8#0000</v>
      </c>
      <c r="E11" s="219"/>
      <c r="F11" s="219"/>
      <c r="G11" s="219"/>
      <c r="H11" s="219"/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6"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0.82807041876881904</v>
      </c>
      <c r="Q12" s="78">
        <f ca="1">Q4</f>
        <v>0.87686562692488823</v>
      </c>
      <c r="R12" s="78">
        <f ca="1">R4</f>
        <v>0.90861888704936067</v>
      </c>
      <c r="S12" s="78">
        <f ca="1">S4</f>
        <v>0.94519718900243144</v>
      </c>
      <c r="T12" s="78">
        <f ca="1">T4</f>
        <v>0.97142670869024694</v>
      </c>
      <c r="U12" s="78">
        <f ca="1">U4</f>
        <v>1</v>
      </c>
      <c r="V12" s="78">
        <f ca="1">V4</f>
        <v>1.0351656032805781</v>
      </c>
      <c r="W12" s="78">
        <f ca="1">W4</f>
        <v>1.0599924663197497</v>
      </c>
      <c r="X12" s="78">
        <f ca="1">X4</f>
        <v>1.09298105905855</v>
      </c>
      <c r="Y12" s="78">
        <f ca="1">Y4</f>
        <v>1.1191219257451632</v>
      </c>
      <c r="Z12" s="67">
        <f ca="1">Z4</f>
        <v>1.1630099270357892</v>
      </c>
    </row>
    <row r="13" spans="2:26">
      <c r="B13" s="227" t="s">
        <v>7</v>
      </c>
      <c r="C13" s="372">
        <v>1</v>
      </c>
      <c r="D13" s="380">
        <v>0.3</v>
      </c>
      <c r="E13" s="373">
        <v>0</v>
      </c>
      <c r="F13" s="381">
        <f ca="1">VolSurface_EURUSD!E74</f>
        <v>0</v>
      </c>
      <c r="G13" s="373">
        <v>0</v>
      </c>
      <c r="H13" s="374">
        <v>0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"C"&amp;P5&amp;"=Pay(Max("&amp;$P$1&amp;"("&amp;$O13&amp;")-"&amp;P$12&amp;",0.0),"&amp;$O13&amp;")"</f>
        <v>C10Nov2017083=Pay(Max(GBPUSD(10Nov2017)-0.828070418768819,0.0),10Nov2017)</v>
      </c>
      <c r="Q13" s="71" t="str">
        <f ca="1">"C"&amp;Q5&amp;"=Pay(Max("&amp;$P$1&amp;"("&amp;$O13&amp;")-"&amp;Q$12&amp;",0.0),"&amp;$O13&amp;")"</f>
        <v>C10Nov2017088=Pay(Max(GBPUSD(10Nov2017)-0.876865626924888,0.0),10Nov2017)</v>
      </c>
      <c r="R13" s="71" t="str">
        <f ca="1">"C"&amp;R5&amp;"=Pay(Max("&amp;$P$1&amp;"("&amp;$O13&amp;")-"&amp;R$12&amp;",0.0),"&amp;$O13&amp;")"</f>
        <v>C10Nov2017091=Pay(Max(GBPUSD(10Nov2017)-0.908618887049361,0.0),10Nov2017)</v>
      </c>
      <c r="S13" s="71" t="str">
        <f ca="1">"C"&amp;S5&amp;"=Pay(Max("&amp;$P$1&amp;"("&amp;$O13&amp;")-"&amp;S$12&amp;",0.0),"&amp;$O13&amp;")"</f>
        <v>C10Nov2017095=Pay(Max(GBPUSD(10Nov2017)-0.945197189002431,0.0),10Nov2017)</v>
      </c>
      <c r="T13" s="71" t="str">
        <f ca="1">"C"&amp;T5&amp;"=Pay(Max("&amp;$P$1&amp;"("&amp;$O13&amp;")-"&amp;T$12&amp;",0.0),"&amp;$O13&amp;")"</f>
        <v>C10Nov2017097=Pay(Max(GBPUSD(10Nov2017)-0.971426708690247,0.0),10Nov2017)</v>
      </c>
      <c r="U13" s="71" t="str">
        <f ca="1">"C"&amp;U5&amp;"=Pay(Max("&amp;$P$1&amp;"("&amp;$O13&amp;")-"&amp;U$12&amp;",0.0),"&amp;$O13&amp;")"</f>
        <v>C10Nov2017100=Pay(Max(GBPUSD(10Nov2017)-1,0.0),10Nov2017)</v>
      </c>
      <c r="V13" s="71" t="str">
        <f ca="1">"C"&amp;V5&amp;"=Pay(Max("&amp;$P$1&amp;"("&amp;$O13&amp;")-"&amp;V$12&amp;",0.0),"&amp;$O13&amp;")"</f>
        <v>C10Nov2017104=Pay(Max(GBPUSD(10Nov2017)-1.03516560328058,0.0),10Nov2017)</v>
      </c>
      <c r="W13" s="71" t="str">
        <f ca="1">"C"&amp;W5&amp;"=Pay(Max("&amp;$P$1&amp;"("&amp;$O13&amp;")-"&amp;W$12&amp;",0.0),"&amp;$O13&amp;")"</f>
        <v>C10Nov2017106=Pay(Max(GBPUSD(10Nov2017)-1.05999246631975,0.0),10Nov2017)</v>
      </c>
      <c r="X13" s="71" t="str">
        <f ca="1">"C"&amp;X5&amp;"=Pay(Max("&amp;$P$1&amp;"("&amp;$O13&amp;")-"&amp;X$12&amp;",0.0),"&amp;$O13&amp;")"</f>
        <v>C10Nov2017109=Pay(Max(GBPUSD(10Nov2017)-1.09298105905855,0.0),10Nov2017)</v>
      </c>
      <c r="Y13" s="71" t="str">
        <f ca="1">"C"&amp;Y5&amp;"=Pay(Max("&amp;$P$1&amp;"("&amp;$O13&amp;")-"&amp;Y$12&amp;",0.0),"&amp;$O13&amp;")"</f>
        <v>C10Nov2017112=Pay(Max(GBPUSD(10Nov2017)-1.11912192574516,0.0),10Nov2017)</v>
      </c>
      <c r="Z13" s="57" t="str">
        <f ca="1">"C"&amp;Z5&amp;"=Pay(Max("&amp;$P$1&amp;"("&amp;$O13&amp;")-"&amp;Z$12&amp;",0.0),"&amp;$O13&amp;")"</f>
        <v>C10Nov2017116=Pay(Max(GBPUSD(10Nov2017)-1.16300992703579,0.0),10Nov2017)</v>
      </c>
    </row>
    <row r="14" spans="2:26">
      <c r="C14" s="228">
        <f ca="1">D13</f>
        <v>0.3</v>
      </c>
      <c r="D14" s="222">
        <v>1</v>
      </c>
      <c r="E14" s="222">
        <v>0</v>
      </c>
      <c r="F14" s="222">
        <v>0</v>
      </c>
      <c r="G14" s="382">
        <f ca="1">VolSurface_GBPUSD!E74</f>
        <v>0</v>
      </c>
      <c r="H14" s="229">
        <v>0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"C"&amp;P6&amp;"=Pay(Max("&amp;$P$1&amp;"("&amp;$O14&amp;")-"&amp;P$12&amp;",0.0),"&amp;$O14&amp;")"</f>
        <v>C10Jan2018083=Pay(Max(GBPUSD(10Jan2018)-0.828070418768819,0.0),10Jan2018)</v>
      </c>
      <c r="Q14" s="53" t="str">
        <f ca="1">"C"&amp;Q6&amp;"=Pay(Max("&amp;$P$1&amp;"("&amp;$O14&amp;")-"&amp;Q$12&amp;",0.0),"&amp;$O14&amp;")"</f>
        <v>C10Jan2018088=Pay(Max(GBPUSD(10Jan2018)-0.876865626924888,0.0),10Jan2018)</v>
      </c>
      <c r="R14" s="53" t="str">
        <f ca="1">"C"&amp;R6&amp;"=Pay(Max("&amp;$P$1&amp;"("&amp;$O14&amp;")-"&amp;R$12&amp;",0.0),"&amp;$O14&amp;")"</f>
        <v>C10Jan2018091=Pay(Max(GBPUSD(10Jan2018)-0.908618887049361,0.0),10Jan2018)</v>
      </c>
      <c r="S14" s="53" t="str">
        <f ca="1">"C"&amp;S6&amp;"=Pay(Max("&amp;$P$1&amp;"("&amp;$O14&amp;")-"&amp;S$12&amp;",0.0),"&amp;$O14&amp;")"</f>
        <v>C10Jan2018095=Pay(Max(GBPUSD(10Jan2018)-0.945197189002431,0.0),10Jan2018)</v>
      </c>
      <c r="T14" s="53" t="str">
        <f ca="1">"C"&amp;T6&amp;"=Pay(Max("&amp;$P$1&amp;"("&amp;$O14&amp;")-"&amp;T$12&amp;",0.0),"&amp;$O14&amp;")"</f>
        <v>C10Jan2018097=Pay(Max(GBPUSD(10Jan2018)-0.971426708690247,0.0),10Jan2018)</v>
      </c>
      <c r="U14" s="53" t="str">
        <f ca="1">"C"&amp;U6&amp;"=Pay(Max("&amp;$P$1&amp;"("&amp;$O14&amp;")-"&amp;U$12&amp;",0.0),"&amp;$O14&amp;")"</f>
        <v>C10Jan2018100=Pay(Max(GBPUSD(10Jan2018)-1,0.0),10Jan2018)</v>
      </c>
      <c r="V14" s="53" t="str">
        <f ca="1">"C"&amp;V6&amp;"=Pay(Max("&amp;$P$1&amp;"("&amp;$O14&amp;")-"&amp;V$12&amp;",0.0),"&amp;$O14&amp;")"</f>
        <v>C10Jan2018104=Pay(Max(GBPUSD(10Jan2018)-1.03516560328058,0.0),10Jan2018)</v>
      </c>
      <c r="W14" s="53" t="str">
        <f ca="1">"C"&amp;W6&amp;"=Pay(Max("&amp;$P$1&amp;"("&amp;$O14&amp;")-"&amp;W$12&amp;",0.0),"&amp;$O14&amp;")"</f>
        <v>C10Jan2018106=Pay(Max(GBPUSD(10Jan2018)-1.05999246631975,0.0),10Jan2018)</v>
      </c>
      <c r="X14" s="53" t="str">
        <f ca="1">"C"&amp;X6&amp;"=Pay(Max("&amp;$P$1&amp;"("&amp;$O14&amp;")-"&amp;X$12&amp;",0.0),"&amp;$O14&amp;")"</f>
        <v>C10Jan2018109=Pay(Max(GBPUSD(10Jan2018)-1.09298105905855,0.0),10Jan2018)</v>
      </c>
      <c r="Y14" s="53" t="str">
        <f ca="1">"C"&amp;Y6&amp;"=Pay(Max("&amp;$P$1&amp;"("&amp;$O14&amp;")-"&amp;Y$12&amp;",0.0),"&amp;$O14&amp;")"</f>
        <v>C10Jan2018112=Pay(Max(GBPUSD(10Jan2018)-1.11912192574516,0.0),10Jan2018)</v>
      </c>
      <c r="Z14" s="59" t="str">
        <f ca="1">"C"&amp;Z6&amp;"=Pay(Max("&amp;$P$1&amp;"("&amp;$O14&amp;")-"&amp;Z$12&amp;",0.0),"&amp;$O14&amp;")"</f>
        <v>C10Jan2018116=Pay(Max(GBPUSD(10Jan2018)-1.16300992703579,0.0),10Jan2018)</v>
      </c>
    </row>
    <row r="15" spans="2:26">
      <c r="C15" s="375">
        <v>0</v>
      </c>
      <c r="D15" s="222">
        <v>0</v>
      </c>
      <c r="E15" s="222">
        <v>1</v>
      </c>
      <c r="F15" s="222">
        <v>0</v>
      </c>
      <c r="G15" s="222">
        <v>0</v>
      </c>
      <c r="H15" s="383">
        <f ca="1">VolSurface_EURGBP!E74</f>
        <v>0</v>
      </c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"C"&amp;P7&amp;"=Pay(Max("&amp;$P$1&amp;"("&amp;$O15&amp;")-"&amp;P$12&amp;",0.0),"&amp;$O15&amp;")"</f>
        <v>C10Apr2018083=Pay(Max(GBPUSD(10Apr2018)-0.828070418768819,0.0),10Apr2018)</v>
      </c>
      <c r="Q15" s="53" t="str">
        <f ca="1">"C"&amp;Q7&amp;"=Pay(Max("&amp;$P$1&amp;"("&amp;$O15&amp;")-"&amp;Q$12&amp;",0.0),"&amp;$O15&amp;")"</f>
        <v>C10Apr2018088=Pay(Max(GBPUSD(10Apr2018)-0.876865626924888,0.0),10Apr2018)</v>
      </c>
      <c r="R15" s="53" t="str">
        <f ca="1">"C"&amp;R7&amp;"=Pay(Max("&amp;$P$1&amp;"("&amp;$O15&amp;")-"&amp;R$12&amp;",0.0),"&amp;$O15&amp;")"</f>
        <v>C10Apr2018091=Pay(Max(GBPUSD(10Apr2018)-0.908618887049361,0.0),10Apr2018)</v>
      </c>
      <c r="S15" s="53" t="str">
        <f ca="1">"C"&amp;S7&amp;"=Pay(Max("&amp;$P$1&amp;"("&amp;$O15&amp;")-"&amp;S$12&amp;",0.0),"&amp;$O15&amp;")"</f>
        <v>C10Apr2018095=Pay(Max(GBPUSD(10Apr2018)-0.945197189002431,0.0),10Apr2018)</v>
      </c>
      <c r="T15" s="53" t="str">
        <f ca="1">"C"&amp;T7&amp;"=Pay(Max("&amp;$P$1&amp;"("&amp;$O15&amp;")-"&amp;T$12&amp;",0.0),"&amp;$O15&amp;")"</f>
        <v>C10Apr2018097=Pay(Max(GBPUSD(10Apr2018)-0.971426708690247,0.0),10Apr2018)</v>
      </c>
      <c r="U15" s="53" t="str">
        <f ca="1">"C"&amp;U7&amp;"=Pay(Max("&amp;$P$1&amp;"("&amp;$O15&amp;")-"&amp;U$12&amp;",0.0),"&amp;$O15&amp;")"</f>
        <v>C10Apr2018100=Pay(Max(GBPUSD(10Apr2018)-1,0.0),10Apr2018)</v>
      </c>
      <c r="V15" s="53" t="str">
        <f ca="1">"C"&amp;V7&amp;"=Pay(Max("&amp;$P$1&amp;"("&amp;$O15&amp;")-"&amp;V$12&amp;",0.0),"&amp;$O15&amp;")"</f>
        <v>C10Apr2018104=Pay(Max(GBPUSD(10Apr2018)-1.03516560328058,0.0),10Apr2018)</v>
      </c>
      <c r="W15" s="53" t="str">
        <f ca="1">"C"&amp;W7&amp;"=Pay(Max("&amp;$P$1&amp;"("&amp;$O15&amp;")-"&amp;W$12&amp;",0.0),"&amp;$O15&amp;")"</f>
        <v>C10Apr2018106=Pay(Max(GBPUSD(10Apr2018)-1.05999246631975,0.0),10Apr2018)</v>
      </c>
      <c r="X15" s="53" t="str">
        <f ca="1">"C"&amp;X7&amp;"=Pay(Max("&amp;$P$1&amp;"("&amp;$O15&amp;")-"&amp;X$12&amp;",0.0),"&amp;$O15&amp;")"</f>
        <v>C10Apr2018109=Pay(Max(GBPUSD(10Apr2018)-1.09298105905855,0.0),10Apr2018)</v>
      </c>
      <c r="Y15" s="53" t="str">
        <f ca="1">"C"&amp;Y7&amp;"=Pay(Max("&amp;$P$1&amp;"("&amp;$O15&amp;")-"&amp;Y$12&amp;",0.0),"&amp;$O15&amp;")"</f>
        <v>C10Apr2018112=Pay(Max(GBPUSD(10Apr2018)-1.11912192574516,0.0),10Apr2018)</v>
      </c>
      <c r="Z15" s="59" t="str">
        <f ca="1">"C"&amp;Z7&amp;"=Pay(Max("&amp;$P$1&amp;"("&amp;$O15&amp;")-"&amp;Z$12&amp;",0.0),"&amp;$O15&amp;")"</f>
        <v>C10Apr2018116=Pay(Max(GBPUSD(10Apr2018)-1.16300992703579,0.0),10Apr2018)</v>
      </c>
    </row>
    <row r="16" spans="2:26">
      <c r="C16" s="384">
        <f ca="1">VolSurface_EURUSD!E74</f>
        <v>0</v>
      </c>
      <c r="D16" s="222">
        <v>0</v>
      </c>
      <c r="E16" s="222">
        <v>0</v>
      </c>
      <c r="F16" s="222">
        <v>1</v>
      </c>
      <c r="G16" s="222">
        <v>0</v>
      </c>
      <c r="H16" s="229">
        <v>0</v>
      </c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"C"&amp;P8&amp;"=Pay(Max("&amp;$P$1&amp;"("&amp;$O16&amp;")-"&amp;P$12&amp;",0.0),"&amp;$O16&amp;")"</f>
        <v>C10Jul2018083=Pay(Max(GBPUSD(10Jul2018)-0.828070418768819,0.0),10Jul2018)</v>
      </c>
      <c r="Q16" s="53" t="str">
        <f ca="1">"C"&amp;Q8&amp;"=Pay(Max("&amp;$P$1&amp;"("&amp;$O16&amp;")-"&amp;Q$12&amp;",0.0),"&amp;$O16&amp;")"</f>
        <v>C10Jul2018088=Pay(Max(GBPUSD(10Jul2018)-0.876865626924888,0.0),10Jul2018)</v>
      </c>
      <c r="R16" s="53" t="str">
        <f ca="1">"C"&amp;R8&amp;"=Pay(Max("&amp;$P$1&amp;"("&amp;$O16&amp;")-"&amp;R$12&amp;",0.0),"&amp;$O16&amp;")"</f>
        <v>C10Jul2018091=Pay(Max(GBPUSD(10Jul2018)-0.908618887049361,0.0),10Jul2018)</v>
      </c>
      <c r="S16" s="53" t="str">
        <f ca="1">"C"&amp;S8&amp;"=Pay(Max("&amp;$P$1&amp;"("&amp;$O16&amp;")-"&amp;S$12&amp;",0.0),"&amp;$O16&amp;")"</f>
        <v>C10Jul2018095=Pay(Max(GBPUSD(10Jul2018)-0.945197189002431,0.0),10Jul2018)</v>
      </c>
      <c r="T16" s="53" t="str">
        <f ca="1">"C"&amp;T8&amp;"=Pay(Max("&amp;$P$1&amp;"("&amp;$O16&amp;")-"&amp;T$12&amp;",0.0),"&amp;$O16&amp;")"</f>
        <v>C10Jul2018097=Pay(Max(GBPUSD(10Jul2018)-0.971426708690247,0.0),10Jul2018)</v>
      </c>
      <c r="U16" s="53" t="str">
        <f ca="1">"C"&amp;U8&amp;"=Pay(Max("&amp;$P$1&amp;"("&amp;$O16&amp;")-"&amp;U$12&amp;",0.0),"&amp;$O16&amp;")"</f>
        <v>C10Jul2018100=Pay(Max(GBPUSD(10Jul2018)-1,0.0),10Jul2018)</v>
      </c>
      <c r="V16" s="53" t="str">
        <f ca="1">"C"&amp;V8&amp;"=Pay(Max("&amp;$P$1&amp;"("&amp;$O16&amp;")-"&amp;V$12&amp;",0.0),"&amp;$O16&amp;")"</f>
        <v>C10Jul2018104=Pay(Max(GBPUSD(10Jul2018)-1.03516560328058,0.0),10Jul2018)</v>
      </c>
      <c r="W16" s="53" t="str">
        <f ca="1">"C"&amp;W8&amp;"=Pay(Max("&amp;$P$1&amp;"("&amp;$O16&amp;")-"&amp;W$12&amp;",0.0),"&amp;$O16&amp;")"</f>
        <v>C10Jul2018106=Pay(Max(GBPUSD(10Jul2018)-1.05999246631975,0.0),10Jul2018)</v>
      </c>
      <c r="X16" s="53" t="str">
        <f ca="1">"C"&amp;X8&amp;"=Pay(Max("&amp;$P$1&amp;"("&amp;$O16&amp;")-"&amp;X$12&amp;",0.0),"&amp;$O16&amp;")"</f>
        <v>C10Jul2018109=Pay(Max(GBPUSD(10Jul2018)-1.09298105905855,0.0),10Jul2018)</v>
      </c>
      <c r="Y16" s="53" t="str">
        <f ca="1">"C"&amp;Y8&amp;"=Pay(Max("&amp;$P$1&amp;"("&amp;$O16&amp;")-"&amp;Y$12&amp;",0.0),"&amp;$O16&amp;")"</f>
        <v>C10Jul2018112=Pay(Max(GBPUSD(10Jul2018)-1.11912192574516,0.0),10Jul2018)</v>
      </c>
      <c r="Z16" s="59" t="str">
        <f ca="1">"C"&amp;Z8&amp;"=Pay(Max("&amp;$P$1&amp;"("&amp;$O16&amp;")-"&amp;Z$12&amp;",0.0),"&amp;$O16&amp;")"</f>
        <v>C10Jul2018116=Pay(Max(GBPUSD(10Jul2018)-1.16300992703579,0.0),10Jul2018)</v>
      </c>
    </row>
    <row r="17" spans="2:50">
      <c r="C17" s="375">
        <v>0</v>
      </c>
      <c r="D17" s="382">
        <f ca="1">VolSurface_GBPUSD!E74</f>
        <v>0</v>
      </c>
      <c r="E17" s="222">
        <v>0</v>
      </c>
      <c r="F17" s="222">
        <v>0</v>
      </c>
      <c r="G17" s="222">
        <v>1</v>
      </c>
      <c r="H17" s="229">
        <v>0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"C"&amp;P9&amp;"=Pay(Max("&amp;$P$1&amp;"("&amp;$O17&amp;")-"&amp;P$12&amp;",0.0),"&amp;$O17&amp;")"</f>
        <v>C10Oct2018083=Pay(Max(GBPUSD(10Oct2018)-0.828070418768819,0.0),10Oct2018)</v>
      </c>
      <c r="Q17" s="74" t="str">
        <f ca="1">"C"&amp;Q9&amp;"=Pay(Max("&amp;$P$1&amp;"("&amp;$O17&amp;")-"&amp;Q$12&amp;",0.0),"&amp;$O17&amp;")"</f>
        <v>C10Oct2018088=Pay(Max(GBPUSD(10Oct2018)-0.876865626924888,0.0),10Oct2018)</v>
      </c>
      <c r="R17" s="74" t="str">
        <f ca="1">"C"&amp;R9&amp;"=Pay(Max("&amp;$P$1&amp;"("&amp;$O17&amp;")-"&amp;R$12&amp;",0.0),"&amp;$O17&amp;")"</f>
        <v>C10Oct2018091=Pay(Max(GBPUSD(10Oct2018)-0.908618887049361,0.0),10Oct2018)</v>
      </c>
      <c r="S17" s="74" t="str">
        <f ca="1">"C"&amp;S9&amp;"=Pay(Max("&amp;$P$1&amp;"("&amp;$O17&amp;")-"&amp;S$12&amp;",0.0),"&amp;$O17&amp;")"</f>
        <v>C10Oct2018095=Pay(Max(GBPUSD(10Oct2018)-0.945197189002431,0.0),10Oct2018)</v>
      </c>
      <c r="T17" s="74" t="str">
        <f ca="1">"C"&amp;T9&amp;"=Pay(Max("&amp;$P$1&amp;"("&amp;$O17&amp;")-"&amp;T$12&amp;",0.0),"&amp;$O17&amp;")"</f>
        <v>C10Oct2018097=Pay(Max(GBPUSD(10Oct2018)-0.971426708690247,0.0),10Oct2018)</v>
      </c>
      <c r="U17" s="74" t="str">
        <f ca="1">"C"&amp;U9&amp;"=Pay(Max("&amp;$P$1&amp;"("&amp;$O17&amp;")-"&amp;U$12&amp;",0.0),"&amp;$O17&amp;")"</f>
        <v>C10Oct2018100=Pay(Max(GBPUSD(10Oct2018)-1,0.0),10Oct2018)</v>
      </c>
      <c r="V17" s="74" t="str">
        <f ca="1">"C"&amp;V9&amp;"=Pay(Max("&amp;$P$1&amp;"("&amp;$O17&amp;")-"&amp;V$12&amp;",0.0),"&amp;$O17&amp;")"</f>
        <v>C10Oct2018104=Pay(Max(GBPUSD(10Oct2018)-1.03516560328058,0.0),10Oct2018)</v>
      </c>
      <c r="W17" s="74" t="str">
        <f ca="1">"C"&amp;W9&amp;"=Pay(Max("&amp;$P$1&amp;"("&amp;$O17&amp;")-"&amp;W$12&amp;",0.0),"&amp;$O17&amp;")"</f>
        <v>C10Oct2018106=Pay(Max(GBPUSD(10Oct2018)-1.05999246631975,0.0),10Oct2018)</v>
      </c>
      <c r="X17" s="74" t="str">
        <f ca="1">"C"&amp;X9&amp;"=Pay(Max("&amp;$P$1&amp;"("&amp;$O17&amp;")-"&amp;X$12&amp;",0.0),"&amp;$O17&amp;")"</f>
        <v>C10Oct2018109=Pay(Max(GBPUSD(10Oct2018)-1.09298105905855,0.0),10Oct2018)</v>
      </c>
      <c r="Y17" s="74" t="str">
        <f ca="1">"C"&amp;Y9&amp;"=Pay(Max("&amp;$P$1&amp;"("&amp;$O17&amp;")-"&amp;Y$12&amp;",0.0),"&amp;$O17&amp;")"</f>
        <v>C10Oct2018112=Pay(Max(GBPUSD(10Oct2018)-1.11912192574516,0.0),10Oct2018)</v>
      </c>
      <c r="Z17" s="61" t="str">
        <f ca="1">"C"&amp;Z9&amp;"=Pay(Max("&amp;$P$1&amp;"("&amp;$O17&amp;")-"&amp;Z$12&amp;",0.0),"&amp;$O17&amp;")"</f>
        <v>C10Oct2018116=Pay(Max(GBPUSD(10Oct2018)-1.16300992703579,0.0),10Oct2018)</v>
      </c>
    </row>
    <row r="18" spans="2:50">
      <c r="C18" s="376">
        <v>0</v>
      </c>
      <c r="D18" s="230">
        <v>0</v>
      </c>
      <c r="E18" s="385">
        <f ca="1">VolSurface_EURGBP!E74</f>
        <v>0</v>
      </c>
      <c r="F18" s="230">
        <v>0</v>
      </c>
      <c r="G18" s="230">
        <v>0</v>
      </c>
      <c r="H18" s="22">
        <v>1</v>
      </c>
      <c r="J18" s="42"/>
      <c r="K18" s="43"/>
    </row>
    <row r="19" spans="2:50">
      <c r="E19" s="219"/>
      <c r="F19" s="219"/>
      <c r="G19" s="219"/>
      <c r="H19" s="219"/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50">
      <c r="B20" s="4" t="s">
        <v>96</v>
      </c>
      <c r="C20" s="24"/>
      <c r="D20" s="25">
        <v>1</v>
      </c>
      <c r="E20" s="219"/>
      <c r="F20" s="219"/>
      <c r="G20" s="219"/>
      <c r="H20" s="219"/>
      <c r="M20" s="54" t="s">
        <v>25</v>
      </c>
      <c r="N20" s="55" t="s">
        <v>30</v>
      </c>
      <c r="O20" s="55" t="s">
        <v>4</v>
      </c>
      <c r="P20" s="77">
        <f ca="1">P12</f>
        <v>0.82807041876881904</v>
      </c>
      <c r="Q20" s="78">
        <f ca="1">Q12</f>
        <v>0.87686562692488823</v>
      </c>
      <c r="R20" s="78">
        <f ca="1">R12</f>
        <v>0.90861888704936067</v>
      </c>
      <c r="S20" s="78">
        <f ca="1">S12</f>
        <v>0.94519718900243144</v>
      </c>
      <c r="T20" s="78">
        <f ca="1">T12</f>
        <v>0.97142670869024694</v>
      </c>
      <c r="U20" s="78">
        <f ca="1">U12</f>
        <v>1</v>
      </c>
      <c r="V20" s="78">
        <f ca="1">V12</f>
        <v>1.0351656032805781</v>
      </c>
      <c r="W20" s="78">
        <f ca="1">W12</f>
        <v>1.0599924663197497</v>
      </c>
      <c r="X20" s="78">
        <f ca="1">X12</f>
        <v>1.09298105905855</v>
      </c>
      <c r="Y20" s="78">
        <f ca="1">Y12</f>
        <v>1.1191219257451632</v>
      </c>
      <c r="Z20" s="67">
        <f ca="1">Z12</f>
        <v>1.1630099270357892</v>
      </c>
    </row>
    <row r="21" spans="2:50">
      <c r="B21" s="10" t="s">
        <v>97</v>
      </c>
      <c r="C21" s="26"/>
      <c r="D21" s="27">
        <v>1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"P"&amp;P5&amp;"=Pay(Max("&amp;P$20&amp;"-"&amp;$P$1&amp;"("&amp;$O21&amp;"),0.0),"&amp;$O21&amp;")"</f>
        <v>P10Nov2017083=Pay(Max(0.828070418768819-GBPUSD(10Nov2017),0.0),10Nov2017)</v>
      </c>
      <c r="Q21" s="71" t="str">
        <f ca="1">"P"&amp;Q5&amp;"=Pay(Max("&amp;Q$20&amp;"-"&amp;$P$1&amp;"("&amp;$O21&amp;"),0.0),"&amp;$O21&amp;")"</f>
        <v>P10Nov2017088=Pay(Max(0.876865626924888-GBPUSD(10Nov2017),0.0),10Nov2017)</v>
      </c>
      <c r="R21" s="71" t="str">
        <f ca="1">"P"&amp;R5&amp;"=Pay(Max("&amp;R$20&amp;"-"&amp;$P$1&amp;"("&amp;$O21&amp;"),0.0),"&amp;$O21&amp;")"</f>
        <v>P10Nov2017091=Pay(Max(0.908618887049361-GBPUSD(10Nov2017),0.0),10Nov2017)</v>
      </c>
      <c r="S21" s="71" t="str">
        <f ca="1">"P"&amp;S5&amp;"=Pay(Max("&amp;S$20&amp;"-"&amp;$P$1&amp;"("&amp;$O21&amp;"),0.0),"&amp;$O21&amp;")"</f>
        <v>P10Nov2017095=Pay(Max(0.945197189002431-GBPUSD(10Nov2017),0.0),10Nov2017)</v>
      </c>
      <c r="T21" s="71" t="str">
        <f ca="1">"P"&amp;T5&amp;"=Pay(Max("&amp;T$20&amp;"-"&amp;$P$1&amp;"("&amp;$O21&amp;"),0.0),"&amp;$O21&amp;")"</f>
        <v>P10Nov2017097=Pay(Max(0.971426708690247-GBPUSD(10Nov2017),0.0),10Nov2017)</v>
      </c>
      <c r="U21" s="71" t="str">
        <f ca="1">"P"&amp;U5&amp;"=Pay(Max("&amp;U$20&amp;"-"&amp;$P$1&amp;"("&amp;$O21&amp;"),0.0),"&amp;$O21&amp;")"</f>
        <v>P10Nov2017100=Pay(Max(1-GBPUSD(10Nov2017),0.0),10Nov2017)</v>
      </c>
      <c r="V21" s="71" t="str">
        <f ca="1">"P"&amp;V5&amp;"=Pay(Max("&amp;V$20&amp;"-"&amp;$P$1&amp;"("&amp;$O21&amp;"),0.0),"&amp;$O21&amp;")"</f>
        <v>P10Nov2017104=Pay(Max(1.03516560328058-GBPUSD(10Nov2017),0.0),10Nov2017)</v>
      </c>
      <c r="W21" s="71" t="str">
        <f ca="1">"P"&amp;W5&amp;"=Pay(Max("&amp;W$20&amp;"-"&amp;$P$1&amp;"("&amp;$O21&amp;"),0.0),"&amp;$O21&amp;")"</f>
        <v>P10Nov2017106=Pay(Max(1.05999246631975-GBPUSD(10Nov2017),0.0),10Nov2017)</v>
      </c>
      <c r="X21" s="71" t="str">
        <f ca="1">"P"&amp;X5&amp;"=Pay(Max("&amp;X$20&amp;"-"&amp;$P$1&amp;"("&amp;$O21&amp;"),0.0),"&amp;$O21&amp;")"</f>
        <v>P10Nov2017109=Pay(Max(1.09298105905855-GBPUSD(10Nov2017),0.0),10Nov2017)</v>
      </c>
      <c r="Y21" s="71" t="str">
        <f ca="1">"P"&amp;Y5&amp;"=Pay(Max("&amp;Y$20&amp;"-"&amp;$P$1&amp;"("&amp;$O21&amp;"),0.0),"&amp;$O21&amp;")"</f>
        <v>P10Nov2017112=Pay(Max(1.11912192574516-GBPUSD(10Nov2017),0.0),10Nov2017)</v>
      </c>
      <c r="Z21" s="57" t="str">
        <f ca="1">"P"&amp;Z5&amp;"=Pay(Max("&amp;Z$20&amp;"-"&amp;$P$1&amp;"("&amp;$O21&amp;"),0.0),"&amp;$O21&amp;")"</f>
        <v>P10Nov2017116=Pay(Max(1.16300992703579-GBPUSD(10Nov2017),0.0),10Nov2017)</v>
      </c>
    </row>
    <row r="22" spans="2:50">
      <c r="E22" s="219"/>
      <c r="F22" s="219"/>
      <c r="G22" s="219"/>
      <c r="H22" s="219"/>
      <c r="J22" s="44" t="s">
        <v>37</v>
      </c>
      <c r="K22" s="48" t="str">
        <f ca="1">_xll.qlRealMCScript(,J5:J7,K5:K7,P13:Z17,TRUE)</f>
        <v>obj_00706#0000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"P"&amp;P6&amp;"=Pay(Max("&amp;P$20&amp;"-"&amp;$P$1&amp;"("&amp;$O22&amp;"),0.0),"&amp;$O22&amp;")"</f>
        <v>P10Jan2018083=Pay(Max(0.828070418768819-GBPUSD(10Jan2018),0.0),10Jan2018)</v>
      </c>
      <c r="Q22" s="53" t="str">
        <f ca="1">"P"&amp;Q6&amp;"=Pay(Max("&amp;Q$20&amp;"-"&amp;$P$1&amp;"("&amp;$O22&amp;"),0.0),"&amp;$O22&amp;")"</f>
        <v>P10Jan2018088=Pay(Max(0.876865626924888-GBPUSD(10Jan2018),0.0),10Jan2018)</v>
      </c>
      <c r="R22" s="53" t="str">
        <f ca="1">"P"&amp;R6&amp;"=Pay(Max("&amp;R$20&amp;"-"&amp;$P$1&amp;"("&amp;$O22&amp;"),0.0),"&amp;$O22&amp;")"</f>
        <v>P10Jan2018091=Pay(Max(0.908618887049361-GBPUSD(10Jan2018),0.0),10Jan2018)</v>
      </c>
      <c r="S22" s="53" t="str">
        <f ca="1">"P"&amp;S6&amp;"=Pay(Max("&amp;S$20&amp;"-"&amp;$P$1&amp;"("&amp;$O22&amp;"),0.0),"&amp;$O22&amp;")"</f>
        <v>P10Jan2018095=Pay(Max(0.945197189002431-GBPUSD(10Jan2018),0.0),10Jan2018)</v>
      </c>
      <c r="T22" s="53" t="str">
        <f ca="1">"P"&amp;T6&amp;"=Pay(Max("&amp;T$20&amp;"-"&amp;$P$1&amp;"("&amp;$O22&amp;"),0.0),"&amp;$O22&amp;")"</f>
        <v>P10Jan2018097=Pay(Max(0.971426708690247-GBPUSD(10Jan2018),0.0),10Jan2018)</v>
      </c>
      <c r="U22" s="53" t="str">
        <f ca="1">"P"&amp;U6&amp;"=Pay(Max("&amp;U$20&amp;"-"&amp;$P$1&amp;"("&amp;$O22&amp;"),0.0),"&amp;$O22&amp;")"</f>
        <v>P10Jan2018100=Pay(Max(1-GBPUSD(10Jan2018),0.0),10Jan2018)</v>
      </c>
      <c r="V22" s="53" t="str">
        <f ca="1">"P"&amp;V6&amp;"=Pay(Max("&amp;V$20&amp;"-"&amp;$P$1&amp;"("&amp;$O22&amp;"),0.0),"&amp;$O22&amp;")"</f>
        <v>P10Jan2018104=Pay(Max(1.03516560328058-GBPUSD(10Jan2018),0.0),10Jan2018)</v>
      </c>
      <c r="W22" s="53" t="str">
        <f ca="1">"P"&amp;W6&amp;"=Pay(Max("&amp;W$20&amp;"-"&amp;$P$1&amp;"("&amp;$O22&amp;"),0.0),"&amp;$O22&amp;")"</f>
        <v>P10Jan2018106=Pay(Max(1.05999246631975-GBPUSD(10Jan2018),0.0),10Jan2018)</v>
      </c>
      <c r="X22" s="53" t="str">
        <f ca="1">"P"&amp;X6&amp;"=Pay(Max("&amp;X$20&amp;"-"&amp;$P$1&amp;"("&amp;$O22&amp;"),0.0),"&amp;$O22&amp;")"</f>
        <v>P10Jan2018109=Pay(Max(1.09298105905855-GBPUSD(10Jan2018),0.0),10Jan2018)</v>
      </c>
      <c r="Y22" s="53" t="str">
        <f ca="1">"P"&amp;Y6&amp;"=Pay(Max("&amp;Y$20&amp;"-"&amp;$P$1&amp;"("&amp;$O22&amp;"),0.0),"&amp;$O22&amp;")"</f>
        <v>P10Jan2018112=Pay(Max(1.11912192574516-GBPUSD(10Jan2018),0.0),10Jan2018)</v>
      </c>
      <c r="Z22" s="59" t="str">
        <f ca="1">"P"&amp;Z6&amp;"=Pay(Max("&amp;Z$20&amp;"-"&amp;$P$1&amp;"("&amp;$O22&amp;"),0.0),"&amp;$O22&amp;")"</f>
        <v>P10Jan2018116=Pay(Max(1.16300992703579-GBPUSD(10Jan2018),0.0),10Jan2018)</v>
      </c>
    </row>
    <row r="23" spans="2:50">
      <c r="B23" s="4" t="s">
        <v>314</v>
      </c>
      <c r="C23" s="28" t="s">
        <v>98</v>
      </c>
      <c r="D23" s="6" t="str">
        <f ca="1">VolSurface_EURUSD!C95</f>
        <v>obj_00286#0000</v>
      </c>
      <c r="J23" s="44" t="s">
        <v>38</v>
      </c>
      <c r="K23" s="48" t="str">
        <f ca="1">_xll.qlRealMCScript(,J5:J7,K5:K7,P21:Z25,TRUE)</f>
        <v>obj_00707#0000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"P"&amp;P7&amp;"=Pay(Max("&amp;P$20&amp;"-"&amp;$P$1&amp;"("&amp;$O23&amp;"),0.0),"&amp;$O23&amp;")"</f>
        <v>P10Apr2018083=Pay(Max(0.828070418768819-GBPUSD(10Apr2018),0.0),10Apr2018)</v>
      </c>
      <c r="Q23" s="53" t="str">
        <f ca="1">"P"&amp;Q7&amp;"=Pay(Max("&amp;Q$20&amp;"-"&amp;$P$1&amp;"("&amp;$O23&amp;"),0.0),"&amp;$O23&amp;")"</f>
        <v>P10Apr2018088=Pay(Max(0.876865626924888-GBPUSD(10Apr2018),0.0),10Apr2018)</v>
      </c>
      <c r="R23" s="53" t="str">
        <f ca="1">"P"&amp;R7&amp;"=Pay(Max("&amp;R$20&amp;"-"&amp;$P$1&amp;"("&amp;$O23&amp;"),0.0),"&amp;$O23&amp;")"</f>
        <v>P10Apr2018091=Pay(Max(0.908618887049361-GBPUSD(10Apr2018),0.0),10Apr2018)</v>
      </c>
      <c r="S23" s="53" t="str">
        <f ca="1">"P"&amp;S7&amp;"=Pay(Max("&amp;S$20&amp;"-"&amp;$P$1&amp;"("&amp;$O23&amp;"),0.0),"&amp;$O23&amp;")"</f>
        <v>P10Apr2018095=Pay(Max(0.945197189002431-GBPUSD(10Apr2018),0.0),10Apr2018)</v>
      </c>
      <c r="T23" s="53" t="str">
        <f ca="1">"P"&amp;T7&amp;"=Pay(Max("&amp;T$20&amp;"-"&amp;$P$1&amp;"("&amp;$O23&amp;"),0.0),"&amp;$O23&amp;")"</f>
        <v>P10Apr2018097=Pay(Max(0.971426708690247-GBPUSD(10Apr2018),0.0),10Apr2018)</v>
      </c>
      <c r="U23" s="53" t="str">
        <f ca="1">"P"&amp;U7&amp;"=Pay(Max("&amp;U$20&amp;"-"&amp;$P$1&amp;"("&amp;$O23&amp;"),0.0),"&amp;$O23&amp;")"</f>
        <v>P10Apr2018100=Pay(Max(1-GBPUSD(10Apr2018),0.0),10Apr2018)</v>
      </c>
      <c r="V23" s="53" t="str">
        <f ca="1">"P"&amp;V7&amp;"=Pay(Max("&amp;V$20&amp;"-"&amp;$P$1&amp;"("&amp;$O23&amp;"),0.0),"&amp;$O23&amp;")"</f>
        <v>P10Apr2018104=Pay(Max(1.03516560328058-GBPUSD(10Apr2018),0.0),10Apr2018)</v>
      </c>
      <c r="W23" s="53" t="str">
        <f ca="1">"P"&amp;W7&amp;"=Pay(Max("&amp;W$20&amp;"-"&amp;$P$1&amp;"("&amp;$O23&amp;"),0.0),"&amp;$O23&amp;")"</f>
        <v>P10Apr2018106=Pay(Max(1.05999246631975-GBPUSD(10Apr2018),0.0),10Apr2018)</v>
      </c>
      <c r="X23" s="53" t="str">
        <f ca="1">"P"&amp;X7&amp;"=Pay(Max("&amp;X$20&amp;"-"&amp;$P$1&amp;"("&amp;$O23&amp;"),0.0),"&amp;$O23&amp;")"</f>
        <v>P10Apr2018109=Pay(Max(1.09298105905855-GBPUSD(10Apr2018),0.0),10Apr2018)</v>
      </c>
      <c r="Y23" s="53" t="str">
        <f ca="1">"P"&amp;Y7&amp;"=Pay(Max("&amp;Y$20&amp;"-"&amp;$P$1&amp;"("&amp;$O23&amp;"),0.0),"&amp;$O23&amp;")"</f>
        <v>P10Apr2018112=Pay(Max(1.11912192574516-GBPUSD(10Apr2018),0.0),10Apr2018)</v>
      </c>
      <c r="Z23" s="59" t="str">
        <f ca="1">"P"&amp;Z7&amp;"=Pay(Max("&amp;Z$20&amp;"-"&amp;$P$1&amp;"("&amp;$O23&amp;"),0.0),"&amp;$O23&amp;")"</f>
        <v>P10Apr2018116=Pay(Max(1.16300992703579-GBPUSD(10Apr2018),0.0),10Apr2018)</v>
      </c>
    </row>
    <row r="24" spans="2:50">
      <c r="B24" s="15" t="s">
        <v>315</v>
      </c>
      <c r="C24" s="29" t="s">
        <v>99</v>
      </c>
      <c r="D24" s="12" t="str">
        <f ca="1">VolSurface_GBPUSD!C95</f>
        <v>obj_004bc#0000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"P"&amp;P8&amp;"=Pay(Max("&amp;P$20&amp;"-"&amp;$P$1&amp;"("&amp;$O24&amp;"),0.0),"&amp;$O24&amp;")"</f>
        <v>P10Jul2018083=Pay(Max(0.828070418768819-GBPUSD(10Jul2018),0.0),10Jul2018)</v>
      </c>
      <c r="Q24" s="53" t="str">
        <f ca="1">"P"&amp;Q8&amp;"=Pay(Max("&amp;Q$20&amp;"-"&amp;$P$1&amp;"("&amp;$O24&amp;"),0.0),"&amp;$O24&amp;")"</f>
        <v>P10Jul2018088=Pay(Max(0.876865626924888-GBPUSD(10Jul2018),0.0),10Jul2018)</v>
      </c>
      <c r="R24" s="53" t="str">
        <f ca="1">"P"&amp;R8&amp;"=Pay(Max("&amp;R$20&amp;"-"&amp;$P$1&amp;"("&amp;$O24&amp;"),0.0),"&amp;$O24&amp;")"</f>
        <v>P10Jul2018091=Pay(Max(0.908618887049361-GBPUSD(10Jul2018),0.0),10Jul2018)</v>
      </c>
      <c r="S24" s="53" t="str">
        <f ca="1">"P"&amp;S8&amp;"=Pay(Max("&amp;S$20&amp;"-"&amp;$P$1&amp;"("&amp;$O24&amp;"),0.0),"&amp;$O24&amp;")"</f>
        <v>P10Jul2018095=Pay(Max(0.945197189002431-GBPUSD(10Jul2018),0.0),10Jul2018)</v>
      </c>
      <c r="T24" s="53" t="str">
        <f ca="1">"P"&amp;T8&amp;"=Pay(Max("&amp;T$20&amp;"-"&amp;$P$1&amp;"("&amp;$O24&amp;"),0.0),"&amp;$O24&amp;")"</f>
        <v>P10Jul2018097=Pay(Max(0.971426708690247-GBPUSD(10Jul2018),0.0),10Jul2018)</v>
      </c>
      <c r="U24" s="53" t="str">
        <f ca="1">"P"&amp;U8&amp;"=Pay(Max("&amp;U$20&amp;"-"&amp;$P$1&amp;"("&amp;$O24&amp;"),0.0),"&amp;$O24&amp;")"</f>
        <v>P10Jul2018100=Pay(Max(1-GBPUSD(10Jul2018),0.0),10Jul2018)</v>
      </c>
      <c r="V24" s="53" t="str">
        <f ca="1">"P"&amp;V8&amp;"=Pay(Max("&amp;V$20&amp;"-"&amp;$P$1&amp;"("&amp;$O24&amp;"),0.0),"&amp;$O24&amp;")"</f>
        <v>P10Jul2018104=Pay(Max(1.03516560328058-GBPUSD(10Jul2018),0.0),10Jul2018)</v>
      </c>
      <c r="W24" s="53" t="str">
        <f ca="1">"P"&amp;W8&amp;"=Pay(Max("&amp;W$20&amp;"-"&amp;$P$1&amp;"("&amp;$O24&amp;"),0.0),"&amp;$O24&amp;")"</f>
        <v>P10Jul2018106=Pay(Max(1.05999246631975-GBPUSD(10Jul2018),0.0),10Jul2018)</v>
      </c>
      <c r="X24" s="53" t="str">
        <f ca="1">"P"&amp;X8&amp;"=Pay(Max("&amp;X$20&amp;"-"&amp;$P$1&amp;"("&amp;$O24&amp;"),0.0),"&amp;$O24&amp;")"</f>
        <v>P10Jul2018109=Pay(Max(1.09298105905855-GBPUSD(10Jul2018),0.0),10Jul2018)</v>
      </c>
      <c r="Y24" s="53" t="str">
        <f ca="1">"P"&amp;Y8&amp;"=Pay(Max("&amp;Y$20&amp;"-"&amp;$P$1&amp;"("&amp;$O24&amp;"),0.0),"&amp;$O24&amp;")"</f>
        <v>P10Jul2018112=Pay(Max(1.11912192574516-GBPUSD(10Jul2018),0.0),10Jul2018)</v>
      </c>
      <c r="Z24" s="59" t="str">
        <f ca="1">"P"&amp;Z8&amp;"=Pay(Max("&amp;Z$20&amp;"-"&amp;$P$1&amp;"("&amp;$O24&amp;"),0.0),"&amp;$O24&amp;")"</f>
        <v>P10Jul2018116=Pay(Max(1.16300992703579-GBPUSD(10Jul2018),0.0),10Jul2018)</v>
      </c>
    </row>
    <row r="25" spans="2:50">
      <c r="B25" s="15" t="s">
        <v>316</v>
      </c>
      <c r="C25" s="29" t="s">
        <v>142</v>
      </c>
      <c r="D25" s="12" t="e">
        <f ca="1">VolSurface_EURGBP!C95</f>
        <v>#NUM!</v>
      </c>
      <c r="E25" s="223"/>
      <c r="F25" s="223"/>
      <c r="G25" s="223"/>
      <c r="H25" s="223"/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"P"&amp;P9&amp;"=Pay(Max("&amp;P$20&amp;"-"&amp;$P$1&amp;"("&amp;$O25&amp;"),0.0),"&amp;$O25&amp;")"</f>
        <v>P10Oct2018083=Pay(Max(0.828070418768819-GBPUSD(10Oct2018),0.0),10Oct2018)</v>
      </c>
      <c r="Q25" s="74" t="str">
        <f ca="1">"P"&amp;Q9&amp;"=Pay(Max("&amp;Q$20&amp;"-"&amp;$P$1&amp;"("&amp;$O25&amp;"),0.0),"&amp;$O25&amp;")"</f>
        <v>P10Oct2018088=Pay(Max(0.876865626924888-GBPUSD(10Oct2018),0.0),10Oct2018)</v>
      </c>
      <c r="R25" s="74" t="str">
        <f ca="1">"P"&amp;R9&amp;"=Pay(Max("&amp;R$20&amp;"-"&amp;$P$1&amp;"("&amp;$O25&amp;"),0.0),"&amp;$O25&amp;")"</f>
        <v>P10Oct2018091=Pay(Max(0.908618887049361-GBPUSD(10Oct2018),0.0),10Oct2018)</v>
      </c>
      <c r="S25" s="74" t="str">
        <f ca="1">"P"&amp;S9&amp;"=Pay(Max("&amp;S$20&amp;"-"&amp;$P$1&amp;"("&amp;$O25&amp;"),0.0),"&amp;$O25&amp;")"</f>
        <v>P10Oct2018095=Pay(Max(0.945197189002431-GBPUSD(10Oct2018),0.0),10Oct2018)</v>
      </c>
      <c r="T25" s="74" t="str">
        <f ca="1">"P"&amp;T9&amp;"=Pay(Max("&amp;T$20&amp;"-"&amp;$P$1&amp;"("&amp;$O25&amp;"),0.0),"&amp;$O25&amp;")"</f>
        <v>P10Oct2018097=Pay(Max(0.971426708690247-GBPUSD(10Oct2018),0.0),10Oct2018)</v>
      </c>
      <c r="U25" s="74" t="str">
        <f ca="1">"P"&amp;U9&amp;"=Pay(Max("&amp;U$20&amp;"-"&amp;$P$1&amp;"("&amp;$O25&amp;"),0.0),"&amp;$O25&amp;")"</f>
        <v>P10Oct2018100=Pay(Max(1-GBPUSD(10Oct2018),0.0),10Oct2018)</v>
      </c>
      <c r="V25" s="74" t="str">
        <f ca="1">"P"&amp;V9&amp;"=Pay(Max("&amp;V$20&amp;"-"&amp;$P$1&amp;"("&amp;$O25&amp;"),0.0),"&amp;$O25&amp;")"</f>
        <v>P10Oct2018104=Pay(Max(1.03516560328058-GBPUSD(10Oct2018),0.0),10Oct2018)</v>
      </c>
      <c r="W25" s="74" t="str">
        <f ca="1">"P"&amp;W9&amp;"=Pay(Max("&amp;W$20&amp;"-"&amp;$P$1&amp;"("&amp;$O25&amp;"),0.0),"&amp;$O25&amp;")"</f>
        <v>P10Oct2018106=Pay(Max(1.05999246631975-GBPUSD(10Oct2018),0.0),10Oct2018)</v>
      </c>
      <c r="X25" s="74" t="str">
        <f ca="1">"P"&amp;X9&amp;"=Pay(Max("&amp;X$20&amp;"-"&amp;$P$1&amp;"("&amp;$O25&amp;"),0.0),"&amp;$O25&amp;")"</f>
        <v>P10Oct2018109=Pay(Max(1.09298105905855-GBPUSD(10Oct2018),0.0),10Oct2018)</v>
      </c>
      <c r="Y25" s="74" t="str">
        <f ca="1">"P"&amp;Y9&amp;"=Pay(Max("&amp;Y$20&amp;"-"&amp;$P$1&amp;"("&amp;$O25&amp;"),0.0),"&amp;$O25&amp;")"</f>
        <v>P10Oct2018112=Pay(Max(1.11912192574516-GBPUSD(10Oct2018),0.0),10Oct2018)</v>
      </c>
      <c r="Z25" s="61" t="str">
        <f ca="1">"P"&amp;Z9&amp;"=Pay(Max("&amp;Z$20&amp;"-"&amp;$P$1&amp;"("&amp;$O25&amp;"),0.0),"&amp;$O25&amp;")"</f>
        <v>P10Oct2018116=Pay(Max(1.16300992703579-GBPUSD(10Oct2018),0.0),10Oct2018)</v>
      </c>
    </row>
    <row r="26" spans="2:50">
      <c r="E26" s="223"/>
      <c r="L26" s="49"/>
      <c r="P26" s="231" t="str">
        <f ca="1">_xll.ohRangeRetrieveError(P29)</f>
        <v/>
      </c>
      <c r="AB26" t="s">
        <v>98</v>
      </c>
      <c r="AN26" t="s">
        <v>99</v>
      </c>
    </row>
    <row r="27" spans="2:50">
      <c r="B27" s="283" t="s">
        <v>8</v>
      </c>
      <c r="C27" s="386"/>
      <c r="D27" s="391" t="e">
        <f ca="1">_xll.qlMultiAssetSLVModel(,D4,C23:C25,D23:D25,C13:H18)</f>
        <v>#NUM!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  <c r="AB27" t="s">
        <v>31</v>
      </c>
      <c r="AN27" t="s">
        <v>31</v>
      </c>
    </row>
    <row r="28" spans="2:50">
      <c r="L28" s="49"/>
      <c r="M28" s="54" t="s">
        <v>25</v>
      </c>
      <c r="N28" s="55" t="s">
        <v>30</v>
      </c>
      <c r="O28" s="55" t="s">
        <v>4</v>
      </c>
      <c r="P28" s="77">
        <f ca="1">P20</f>
        <v>0.82807041876881904</v>
      </c>
      <c r="Q28" s="78">
        <f ca="1">Q20</f>
        <v>0.87686562692488823</v>
      </c>
      <c r="R28" s="78">
        <f ca="1">R20</f>
        <v>0.90861888704936067</v>
      </c>
      <c r="S28" s="78">
        <f ca="1">S20</f>
        <v>0.94519718900243144</v>
      </c>
      <c r="T28" s="78">
        <f ca="1">T20</f>
        <v>0.97142670869024694</v>
      </c>
      <c r="U28" s="78">
        <f ca="1">U20</f>
        <v>1</v>
      </c>
      <c r="V28" s="78">
        <f ca="1">V20</f>
        <v>1.0351656032805781</v>
      </c>
      <c r="W28" s="78">
        <f ca="1">W20</f>
        <v>1.0599924663197497</v>
      </c>
      <c r="X28" s="78">
        <f ca="1">X20</f>
        <v>1.09298105905855</v>
      </c>
      <c r="Y28" s="78">
        <f ca="1">Y20</f>
        <v>1.1191219257451632</v>
      </c>
      <c r="Z28" s="67">
        <f ca="1">Z20</f>
        <v>1.1630099270357892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377" t="e">
        <f ca="1">_xll.qlRealMCScriptNPV($K$22,$D$38,"C"&amp;P5,$D$39:$D$41)</f>
        <v>#VALUE!</v>
      </c>
      <c r="Q29" s="80" t="e">
        <f ca="1">_xll.qlRealMCScriptNPV($K$22,$D$38,"C"&amp;Q5,$D$39:$D$41)</f>
        <v>#VALUE!</v>
      </c>
      <c r="R29" s="80" t="e">
        <f ca="1">_xll.qlRealMCScriptNPV($K$22,$D$38,"C"&amp;R5,$D$39:$D$41)</f>
        <v>#VALUE!</v>
      </c>
      <c r="S29" s="80" t="e">
        <f ca="1">_xll.qlRealMCScriptNPV($K$22,$D$38,"C"&amp;S5,$D$39:$D$41)</f>
        <v>#VALUE!</v>
      </c>
      <c r="T29" s="80" t="e">
        <f ca="1">_xll.qlRealMCScriptNPV($K$22,$D$38,"C"&amp;T5,$D$39:$D$41)</f>
        <v>#VALUE!</v>
      </c>
      <c r="U29" s="80" t="e">
        <f ca="1">_xll.qlRealMCScriptNPV($K$22,$D$38,"C"&amp;U5,$D$39:$D$41)</f>
        <v>#VALUE!</v>
      </c>
      <c r="V29" s="80" t="e">
        <f ca="1">_xll.qlRealMCScriptNPV($K$22,$D$38,"C"&amp;V5,$D$39:$D$41)</f>
        <v>#VALUE!</v>
      </c>
      <c r="W29" s="80" t="e">
        <f ca="1">_xll.qlRealMCScriptNPV($K$22,$D$38,"C"&amp;W5,$D$39:$D$41)</f>
        <v>#VALUE!</v>
      </c>
      <c r="X29" s="80" t="e">
        <f ca="1">_xll.qlRealMCScriptNPV($K$22,$D$38,"C"&amp;X5,$D$39:$D$41)</f>
        <v>#VALUE!</v>
      </c>
      <c r="Y29" s="80" t="e">
        <f ca="1">_xll.qlRealMCScriptNPV($K$22,$D$38,"C"&amp;Y5,$D$39:$D$41)</f>
        <v>#VALUE!</v>
      </c>
      <c r="Z29" s="81" t="e">
        <f ca="1">_xll.qlRealMCScriptNPV($K$22,$D$38,"C"&amp;Z5,$D$39:$D$41)</f>
        <v>#VALUE!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24"/>
      <c r="D30" s="30" t="s">
        <v>21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378" t="e">
        <f ca="1">_xll.qlRealMCScriptNPV($K$22,$D$38,"C"&amp;P6,$D$39:$D$41)</f>
        <v>#VALUE!</v>
      </c>
      <c r="Q30" s="83" t="e">
        <f ca="1">_xll.qlRealMCScriptNPV($K$22,$D$38,"C"&amp;Q6,$D$39:$D$41)</f>
        <v>#VALUE!</v>
      </c>
      <c r="R30" s="83" t="e">
        <f ca="1">_xll.qlRealMCScriptNPV($K$22,$D$38,"C"&amp;R6,$D$39:$D$41)</f>
        <v>#VALUE!</v>
      </c>
      <c r="S30" s="83" t="e">
        <f ca="1">_xll.qlRealMCScriptNPV($K$22,$D$38,"C"&amp;S6,$D$39:$D$41)</f>
        <v>#VALUE!</v>
      </c>
      <c r="T30" s="83" t="e">
        <f ca="1">_xll.qlRealMCScriptNPV($K$22,$D$38,"C"&amp;T6,$D$39:$D$41)</f>
        <v>#VALUE!</v>
      </c>
      <c r="U30" s="83" t="e">
        <f ca="1">_xll.qlRealMCScriptNPV($K$22,$D$38,"C"&amp;U6,$D$39:$D$41)</f>
        <v>#VALUE!</v>
      </c>
      <c r="V30" s="83" t="e">
        <f ca="1">_xll.qlRealMCScriptNPV($K$22,$D$38,"C"&amp;V6,$D$39:$D$41)</f>
        <v>#VALUE!</v>
      </c>
      <c r="W30" s="83" t="e">
        <f ca="1">_xll.qlRealMCScriptNPV($K$22,$D$38,"C"&amp;W6,$D$39:$D$41)</f>
        <v>#VALUE!</v>
      </c>
      <c r="X30" s="83" t="e">
        <f ca="1">_xll.qlRealMCScriptNPV($K$22,$D$38,"C"&amp;X6,$D$39:$D$41)</f>
        <v>#VALUE!</v>
      </c>
      <c r="Y30" s="83" t="e">
        <f ca="1">_xll.qlRealMCScriptNPV($K$22,$D$38,"C"&amp;Y6,$D$39:$D$41)</f>
        <v>#VALUE!</v>
      </c>
      <c r="Z30" s="84" t="e">
        <f ca="1">_xll.qlRealMCScriptNPV($K$22,$D$38,"C"&amp;Z6,$D$39:$D$41)</f>
        <v>#VALUE!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31"/>
      <c r="D31" s="32" t="s">
        <v>90</v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378" t="e">
        <f ca="1">_xll.qlRealMCScriptNPV($K$22,$D$38,"C"&amp;P7,$D$39:$D$41)</f>
        <v>#VALUE!</v>
      </c>
      <c r="Q31" s="83" t="e">
        <f ca="1">_xll.qlRealMCScriptNPV($K$22,$D$38,"C"&amp;Q7,$D$39:$D$41)</f>
        <v>#VALUE!</v>
      </c>
      <c r="R31" s="83" t="e">
        <f ca="1">_xll.qlRealMCScriptNPV($K$22,$D$38,"C"&amp;R7,$D$39:$D$41)</f>
        <v>#VALUE!</v>
      </c>
      <c r="S31" s="83" t="e">
        <f ca="1">_xll.qlRealMCScriptNPV($K$22,$D$38,"C"&amp;S7,$D$39:$D$41)</f>
        <v>#VALUE!</v>
      </c>
      <c r="T31" s="83" t="e">
        <f ca="1">_xll.qlRealMCScriptNPV($K$22,$D$38,"C"&amp;T7,$D$39:$D$41)</f>
        <v>#VALUE!</v>
      </c>
      <c r="U31" s="83" t="e">
        <f ca="1">_xll.qlRealMCScriptNPV($K$22,$D$38,"C"&amp;U7,$D$39:$D$41)</f>
        <v>#VALUE!</v>
      </c>
      <c r="V31" s="83" t="e">
        <f ca="1">_xll.qlRealMCScriptNPV($K$22,$D$38,"C"&amp;V7,$D$39:$D$41)</f>
        <v>#VALUE!</v>
      </c>
      <c r="W31" s="83" t="e">
        <f ca="1">_xll.qlRealMCScriptNPV($K$22,$D$38,"C"&amp;W7,$D$39:$D$41)</f>
        <v>#VALUE!</v>
      </c>
      <c r="X31" s="83" t="e">
        <f ca="1">_xll.qlRealMCScriptNPV($K$22,$D$38,"C"&amp;X7,$D$39:$D$41)</f>
        <v>#VALUE!</v>
      </c>
      <c r="Y31" s="83" t="e">
        <f ca="1">_xll.qlRealMCScriptNPV($K$22,$D$38,"C"&amp;Y7,$D$39:$D$41)</f>
        <v>#VALUE!</v>
      </c>
      <c r="Z31" s="84" t="e">
        <f ca="1">_xll.qlRealMCScriptNPV($K$22,$D$38,"C"&amp;Z7,$D$39:$D$41)</f>
        <v>#VALUE!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31"/>
      <c r="D32" s="9" t="str">
        <f ca="1">_xll.qlSchedule(,D2,D30,D31)</f>
        <v>obj_00708#0000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378" t="e">
        <f ca="1">_xll.qlRealMCScriptNPV($K$22,$D$38,"C"&amp;P8,$D$39:$D$41)</f>
        <v>#VALUE!</v>
      </c>
      <c r="Q32" s="83" t="e">
        <f ca="1">_xll.qlRealMCScriptNPV($K$22,$D$38,"C"&amp;Q8,$D$39:$D$41)</f>
        <v>#VALUE!</v>
      </c>
      <c r="R32" s="83" t="e">
        <f ca="1">_xll.qlRealMCScriptNPV($K$22,$D$38,"C"&amp;R8,$D$39:$D$41)</f>
        <v>#VALUE!</v>
      </c>
      <c r="S32" s="83" t="e">
        <f ca="1">_xll.qlRealMCScriptNPV($K$22,$D$38,"C"&amp;S8,$D$39:$D$41)</f>
        <v>#VALUE!</v>
      </c>
      <c r="T32" s="83" t="e">
        <f ca="1">_xll.qlRealMCScriptNPV($K$22,$D$38,"C"&amp;T8,$D$39:$D$41)</f>
        <v>#VALUE!</v>
      </c>
      <c r="U32" s="83" t="e">
        <f ca="1">_xll.qlRealMCScriptNPV($K$22,$D$38,"C"&amp;U8,$D$39:$D$41)</f>
        <v>#VALUE!</v>
      </c>
      <c r="V32" s="83" t="e">
        <f ca="1">_xll.qlRealMCScriptNPV($K$22,$D$38,"C"&amp;V8,$D$39:$D$41)</f>
        <v>#VALUE!</v>
      </c>
      <c r="W32" s="83" t="e">
        <f ca="1">_xll.qlRealMCScriptNPV($K$22,$D$38,"C"&amp;W8,$D$39:$D$41)</f>
        <v>#VALUE!</v>
      </c>
      <c r="X32" s="83" t="e">
        <f ca="1">_xll.qlRealMCScriptNPV($K$22,$D$38,"C"&amp;X8,$D$39:$D$41)</f>
        <v>#VALUE!</v>
      </c>
      <c r="Y32" s="83" t="e">
        <f ca="1">_xll.qlRealMCScriptNPV($K$22,$D$38,"C"&amp;Y8,$D$39:$D$41)</f>
        <v>#VALUE!</v>
      </c>
      <c r="Z32" s="84" t="e">
        <f ca="1">_xll.qlRealMCScriptNPV($K$22,$D$38,"C"&amp;Z8,$D$39:$D$41)</f>
        <v>#VALUE!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31"/>
      <c r="D33" s="33">
        <v>40000</v>
      </c>
      <c r="E33" s="224"/>
      <c r="F33" s="224"/>
      <c r="G33" s="224"/>
      <c r="H33" s="224"/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379" t="e">
        <f ca="1">_xll.qlRealMCScriptNPV($K$22,$D$38,"C"&amp;P9,$D$39:$D$41)</f>
        <v>#VALUE!</v>
      </c>
      <c r="Q33" s="86" t="e">
        <f ca="1">_xll.qlRealMCScriptNPV($K$22,$D$38,"C"&amp;Q9,$D$39:$D$41)</f>
        <v>#VALUE!</v>
      </c>
      <c r="R33" s="86" t="e">
        <f ca="1">_xll.qlRealMCScriptNPV($K$22,$D$38,"C"&amp;R9,$D$39:$D$41)</f>
        <v>#VALUE!</v>
      </c>
      <c r="S33" s="86" t="e">
        <f ca="1">_xll.qlRealMCScriptNPV($K$22,$D$38,"C"&amp;S9,$D$39:$D$41)</f>
        <v>#VALUE!</v>
      </c>
      <c r="T33" s="86" t="e">
        <f ca="1">_xll.qlRealMCScriptNPV($K$22,$D$38,"C"&amp;T9,$D$39:$D$41)</f>
        <v>#VALUE!</v>
      </c>
      <c r="U33" s="86" t="e">
        <f ca="1">_xll.qlRealMCScriptNPV($K$22,$D$38,"C"&amp;U9,$D$39:$D$41)</f>
        <v>#VALUE!</v>
      </c>
      <c r="V33" s="86" t="e">
        <f ca="1">_xll.qlRealMCScriptNPV($K$22,$D$38,"C"&amp;V9,$D$39:$D$41)</f>
        <v>#VALUE!</v>
      </c>
      <c r="W33" s="86" t="e">
        <f ca="1">_xll.qlRealMCScriptNPV($K$22,$D$38,"C"&amp;W9,$D$39:$D$41)</f>
        <v>#VALUE!</v>
      </c>
      <c r="X33" s="86" t="e">
        <f ca="1">_xll.qlRealMCScriptNPV($K$22,$D$38,"C"&amp;X9,$D$39:$D$41)</f>
        <v>#VALUE!</v>
      </c>
      <c r="Y33" s="86" t="e">
        <f ca="1">_xll.qlRealMCScriptNPV($K$22,$D$38,"C"&amp;Y9,$D$39:$D$41)</f>
        <v>#VALUE!</v>
      </c>
      <c r="Z33" s="87" t="e">
        <f ca="1">_xll.qlRealMCScriptNPV($K$22,$D$38,"C"&amp;Z9,$D$39:$D$41)</f>
        <v>#VALUE!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31"/>
      <c r="D34" s="33">
        <v>1</v>
      </c>
      <c r="E34" s="161"/>
      <c r="F34" s="161"/>
      <c r="G34" s="161"/>
      <c r="H34" s="161"/>
    </row>
    <row r="35" spans="2:50">
      <c r="B35" s="7" t="s">
        <v>14</v>
      </c>
      <c r="C35" s="31"/>
      <c r="D35" s="32" t="b">
        <v>1</v>
      </c>
      <c r="E35" s="225"/>
      <c r="F35" s="225"/>
      <c r="G35" s="225"/>
      <c r="H35" s="225"/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B35" t="s">
        <v>31</v>
      </c>
      <c r="AN35" t="s">
        <v>31</v>
      </c>
    </row>
    <row r="36" spans="2:50">
      <c r="B36" s="7" t="s">
        <v>15</v>
      </c>
      <c r="C36" s="31"/>
      <c r="D36" s="32" t="b">
        <v>1</v>
      </c>
      <c r="E36" s="226" t="str">
        <f ca="1">_xll.ohRangeRetrieveError(D39)</f>
        <v/>
      </c>
      <c r="F36" s="226"/>
      <c r="G36" s="226"/>
      <c r="H36" s="226"/>
      <c r="M36" s="54" t="s">
        <v>25</v>
      </c>
      <c r="N36" s="55" t="s">
        <v>30</v>
      </c>
      <c r="O36" s="55" t="s">
        <v>4</v>
      </c>
      <c r="P36" s="77">
        <f ca="1">P28</f>
        <v>0.82807041876881904</v>
      </c>
      <c r="Q36" s="78">
        <f ca="1">Q28</f>
        <v>0.87686562692488823</v>
      </c>
      <c r="R36" s="78">
        <f ca="1">R28</f>
        <v>0.90861888704936067</v>
      </c>
      <c r="S36" s="78">
        <f ca="1">S28</f>
        <v>0.94519718900243144</v>
      </c>
      <c r="T36" s="78">
        <f ca="1">T28</f>
        <v>0.97142670869024694</v>
      </c>
      <c r="U36" s="78">
        <f ca="1">U28</f>
        <v>1</v>
      </c>
      <c r="V36" s="78">
        <f ca="1">V28</f>
        <v>1.0351656032805781</v>
      </c>
      <c r="W36" s="78">
        <f ca="1">W28</f>
        <v>1.0599924663197497</v>
      </c>
      <c r="X36" s="78">
        <f ca="1">X28</f>
        <v>1.09298105905855</v>
      </c>
      <c r="Y36" s="78">
        <f ca="1">Y28</f>
        <v>1.1191219257451632</v>
      </c>
      <c r="Z36" s="67">
        <f ca="1">Z28</f>
        <v>1.1630099270357892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31"/>
      <c r="D37" s="32" t="b">
        <v>0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 t="e">
        <f ca="1">_xll.qlRealMCScriptNPV($K$23,$D$38,"P"&amp;P5,$D$39:$D$41)</f>
        <v>#VALUE!</v>
      </c>
      <c r="Q37" s="80" t="e">
        <f ca="1">_xll.qlRealMCScriptNPV($K$23,$D$38,"P"&amp;Q5,$D$39:$D$41)</f>
        <v>#VALUE!</v>
      </c>
      <c r="R37" s="80" t="e">
        <f ca="1">_xll.qlRealMCScriptNPV($K$23,$D$38,"P"&amp;R5,$D$39:$D$41)</f>
        <v>#VALUE!</v>
      </c>
      <c r="S37" s="80" t="e">
        <f ca="1">_xll.qlRealMCScriptNPV($K$23,$D$38,"P"&amp;S5,$D$39:$D$41)</f>
        <v>#VALUE!</v>
      </c>
      <c r="T37" s="80" t="e">
        <f ca="1">_xll.qlRealMCScriptNPV($K$23,$D$38,"P"&amp;T5,$D$39:$D$41)</f>
        <v>#VALUE!</v>
      </c>
      <c r="U37" s="80" t="e">
        <f ca="1">_xll.qlRealMCScriptNPV($K$23,$D$38,"P"&amp;U5,$D$39:$D$41)</f>
        <v>#VALUE!</v>
      </c>
      <c r="V37" s="80" t="e">
        <f ca="1">_xll.qlRealMCScriptNPV($K$23,$D$38,"P"&amp;V5,$D$39:$D$41)</f>
        <v>#VALUE!</v>
      </c>
      <c r="W37" s="80" t="e">
        <f ca="1">_xll.qlRealMCScriptNPV($K$23,$D$38,"P"&amp;W5,$D$39:$D$41)</f>
        <v>#VALUE!</v>
      </c>
      <c r="X37" s="80" t="e">
        <f ca="1">_xll.qlRealMCScriptNPV($K$23,$D$38,"P"&amp;X5,$D$39:$D$41)</f>
        <v>#VALUE!</v>
      </c>
      <c r="Y37" s="80" t="e">
        <f ca="1">_xll.qlRealMCScriptNPV($K$23,$D$38,"P"&amp;Y5,$D$39:$D$41)</f>
        <v>#VALUE!</v>
      </c>
      <c r="Z37" s="81" t="e">
        <f ca="1">_xll.qlRealMCScriptNPV($K$23,$D$38,"P"&amp;Z5,$D$39:$D$41)</f>
        <v>#VALUE!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6"/>
      <c r="D38" s="218" t="e">
        <f ca="1">_xll.qlRealMCSimulation(,D27,B43:B100,B43:B100,D33,D34,D35,D36,D37)</f>
        <v>#VALUE!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 t="e">
        <f ca="1">_xll.qlRealMCScriptNPV($K$23,$D$38,"P"&amp;P6,$D$39:$D$41)</f>
        <v>#VALUE!</v>
      </c>
      <c r="Q38" s="83" t="e">
        <f ca="1">_xll.qlRealMCScriptNPV($K$23,$D$38,"P"&amp;Q6,$D$39:$D$41)</f>
        <v>#VALUE!</v>
      </c>
      <c r="R38" s="83" t="e">
        <f ca="1">_xll.qlRealMCScriptNPV($K$23,$D$38,"P"&amp;R6,$D$39:$D$41)</f>
        <v>#VALUE!</v>
      </c>
      <c r="S38" s="83" t="e">
        <f ca="1">_xll.qlRealMCScriptNPV($K$23,$D$38,"P"&amp;S6,$D$39:$D$41)</f>
        <v>#VALUE!</v>
      </c>
      <c r="T38" s="83" t="e">
        <f ca="1">_xll.qlRealMCScriptNPV($K$23,$D$38,"P"&amp;T6,$D$39:$D$41)</f>
        <v>#VALUE!</v>
      </c>
      <c r="U38" s="83" t="e">
        <f ca="1">_xll.qlRealMCScriptNPV($K$23,$D$38,"P"&amp;U6,$D$39:$D$41)</f>
        <v>#VALUE!</v>
      </c>
      <c r="V38" s="83" t="e">
        <f ca="1">_xll.qlRealMCScriptNPV($K$23,$D$38,"P"&amp;V6,$D$39:$D$41)</f>
        <v>#VALUE!</v>
      </c>
      <c r="W38" s="83" t="e">
        <f ca="1">_xll.qlRealMCScriptNPV($K$23,$D$38,"P"&amp;W6,$D$39:$D$41)</f>
        <v>#VALUE!</v>
      </c>
      <c r="X38" s="83" t="e">
        <f ca="1">_xll.qlRealMCScriptNPV($K$23,$D$38,"P"&amp;X6,$D$39:$D$41)</f>
        <v>#VALUE!</v>
      </c>
      <c r="Y38" s="83" t="e">
        <f ca="1">_xll.qlRealMCScriptNPV($K$23,$D$38,"P"&amp;Y6,$D$39:$D$41)</f>
        <v>#VALUE!</v>
      </c>
      <c r="Z38" s="84" t="e">
        <f ca="1">_xll.qlRealMCScriptNPV($K$23,$D$38,"P"&amp;Z6,$D$39:$D$41)</f>
        <v>#VALUE!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24"/>
      <c r="D39" s="234" t="s">
        <v>318</v>
      </c>
      <c r="E39" s="23"/>
      <c r="F39" s="23"/>
      <c r="G39" s="23"/>
      <c r="H39" s="23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 t="e">
        <f ca="1">_xll.qlRealMCScriptNPV($K$23,$D$38,"P"&amp;P7,$D$39:$D$41)</f>
        <v>#VALUE!</v>
      </c>
      <c r="Q39" s="83" t="e">
        <f ca="1">_xll.qlRealMCScriptNPV($K$23,$D$38,"P"&amp;Q7,$D$39:$D$41)</f>
        <v>#VALUE!</v>
      </c>
      <c r="R39" s="83" t="e">
        <f ca="1">_xll.qlRealMCScriptNPV($K$23,$D$38,"P"&amp;R7,$D$39:$D$41)</f>
        <v>#VALUE!</v>
      </c>
      <c r="S39" s="83" t="e">
        <f ca="1">_xll.qlRealMCScriptNPV($K$23,$D$38,"P"&amp;S7,$D$39:$D$41)</f>
        <v>#VALUE!</v>
      </c>
      <c r="T39" s="83" t="e">
        <f ca="1">_xll.qlRealMCScriptNPV($K$23,$D$38,"P"&amp;T7,$D$39:$D$41)</f>
        <v>#VALUE!</v>
      </c>
      <c r="U39" s="83" t="e">
        <f ca="1">_xll.qlRealMCScriptNPV($K$23,$D$38,"P"&amp;U7,$D$39:$D$41)</f>
        <v>#VALUE!</v>
      </c>
      <c r="V39" s="83" t="e">
        <f ca="1">_xll.qlRealMCScriptNPV($K$23,$D$38,"P"&amp;V7,$D$39:$D$41)</f>
        <v>#VALUE!</v>
      </c>
      <c r="W39" s="83" t="e">
        <f ca="1">_xll.qlRealMCScriptNPV($K$23,$D$38,"P"&amp;W7,$D$39:$D$41)</f>
        <v>#VALUE!</v>
      </c>
      <c r="X39" s="83" t="e">
        <f ca="1">_xll.qlRealMCScriptNPV($K$23,$D$38,"P"&amp;X7,$D$39:$D$41)</f>
        <v>#VALUE!</v>
      </c>
      <c r="Y39" s="83" t="e">
        <f ca="1">_xll.qlRealMCScriptNPV($K$23,$D$38,"P"&amp;Y7,$D$39:$D$41)</f>
        <v>#VALUE!</v>
      </c>
      <c r="Z39" s="84" t="e">
        <f ca="1">_xll.qlRealMCScriptNPV($K$23,$D$38,"P"&amp;Z7,$D$39:$D$41)</f>
        <v>#VALUE!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34" t="s">
        <v>19</v>
      </c>
      <c r="C40" s="31"/>
      <c r="D40" s="35" t="b">
        <v>1</v>
      </c>
      <c r="E40" s="23"/>
      <c r="F40" s="23"/>
      <c r="G40" s="23"/>
      <c r="H40" s="23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 t="e">
        <f ca="1">_xll.qlRealMCScriptNPV($K$23,$D$38,"P"&amp;P8,$D$39:$D$41)</f>
        <v>#VALUE!</v>
      </c>
      <c r="Q40" s="83" t="e">
        <f ca="1">_xll.qlRealMCScriptNPV($K$23,$D$38,"P"&amp;Q8,$D$39:$D$41)</f>
        <v>#VALUE!</v>
      </c>
      <c r="R40" s="83" t="e">
        <f ca="1">_xll.qlRealMCScriptNPV($K$23,$D$38,"P"&amp;R8,$D$39:$D$41)</f>
        <v>#VALUE!</v>
      </c>
      <c r="S40" s="83" t="e">
        <f ca="1">_xll.qlRealMCScriptNPV($K$23,$D$38,"P"&amp;S8,$D$39:$D$41)</f>
        <v>#VALUE!</v>
      </c>
      <c r="T40" s="83" t="e">
        <f ca="1">_xll.qlRealMCScriptNPV($K$23,$D$38,"P"&amp;T8,$D$39:$D$41)</f>
        <v>#VALUE!</v>
      </c>
      <c r="U40" s="83" t="e">
        <f ca="1">_xll.qlRealMCScriptNPV($K$23,$D$38,"P"&amp;U8,$D$39:$D$41)</f>
        <v>#VALUE!</v>
      </c>
      <c r="V40" s="83" t="e">
        <f ca="1">_xll.qlRealMCScriptNPV($K$23,$D$38,"P"&amp;V8,$D$39:$D$41)</f>
        <v>#VALUE!</v>
      </c>
      <c r="W40" s="83" t="e">
        <f ca="1">_xll.qlRealMCScriptNPV($K$23,$D$38,"P"&amp;W8,$D$39:$D$41)</f>
        <v>#VALUE!</v>
      </c>
      <c r="X40" s="83" t="e">
        <f ca="1">_xll.qlRealMCScriptNPV($K$23,$D$38,"P"&amp;X8,$D$39:$D$41)</f>
        <v>#VALUE!</v>
      </c>
      <c r="Y40" s="83" t="e">
        <f ca="1">_xll.qlRealMCScriptNPV($K$23,$D$38,"P"&amp;Y8,$D$39:$D$41)</f>
        <v>#VALUE!</v>
      </c>
      <c r="Z40" s="84" t="e">
        <f ca="1">_xll.qlRealMCScriptNPV($K$23,$D$38,"P"&amp;Z8,$D$39:$D$41)</f>
        <v>#VALUE!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6"/>
      <c r="D41" s="36" t="e">
        <f ca="1">IF(D40,_xll.qlRealMCSimulationCalcAssetAdjuster(D38,B43:B100,C23:C25,D39),"[DISABLED]")</f>
        <v>#VALUE!</v>
      </c>
      <c r="E41" s="23"/>
      <c r="F41" s="23"/>
      <c r="G41" s="23"/>
      <c r="H41" s="23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 t="e">
        <f ca="1">_xll.qlRealMCScriptNPV($K$23,$D$38,"P"&amp;P9,$D$39:$D$41)</f>
        <v>#VALUE!</v>
      </c>
      <c r="Q41" s="86" t="e">
        <f ca="1">_xll.qlRealMCScriptNPV($K$23,$D$38,"P"&amp;Q9,$D$39:$D$41)</f>
        <v>#VALUE!</v>
      </c>
      <c r="R41" s="86" t="e">
        <f ca="1">_xll.qlRealMCScriptNPV($K$23,$D$38,"P"&amp;R9,$D$39:$D$41)</f>
        <v>#VALUE!</v>
      </c>
      <c r="S41" s="86" t="e">
        <f ca="1">_xll.qlRealMCScriptNPV($K$23,$D$38,"P"&amp;S9,$D$39:$D$41)</f>
        <v>#VALUE!</v>
      </c>
      <c r="T41" s="86" t="e">
        <f ca="1">_xll.qlRealMCScriptNPV($K$23,$D$38,"P"&amp;T9,$D$39:$D$41)</f>
        <v>#VALUE!</v>
      </c>
      <c r="U41" s="86" t="e">
        <f ca="1">_xll.qlRealMCScriptNPV($K$23,$D$38,"P"&amp;U9,$D$39:$D$41)</f>
        <v>#VALUE!</v>
      </c>
      <c r="V41" s="86" t="e">
        <f ca="1">_xll.qlRealMCScriptNPV($K$23,$D$38,"P"&amp;V9,$D$39:$D$41)</f>
        <v>#VALUE!</v>
      </c>
      <c r="W41" s="86" t="e">
        <f ca="1">_xll.qlRealMCScriptNPV($K$23,$D$38,"P"&amp;W9,$D$39:$D$41)</f>
        <v>#VALUE!</v>
      </c>
      <c r="X41" s="86" t="e">
        <f ca="1">_xll.qlRealMCScriptNPV($K$23,$D$38,"P"&amp;X9,$D$39:$D$41)</f>
        <v>#VALUE!</v>
      </c>
      <c r="Y41" s="86" t="e">
        <f ca="1">_xll.qlRealMCScriptNPV($K$23,$D$38,"P"&amp;Y9,$D$39:$D$41)</f>
        <v>#VALUE!</v>
      </c>
      <c r="Z41" s="87" t="e">
        <f ca="1">_xll.qlRealMCScriptNPV($K$23,$D$38,"P"&amp;Z9,$D$39:$D$41)</f>
        <v>#VALUE!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23"/>
      <c r="F42" s="23"/>
      <c r="G42" s="23"/>
      <c r="H42" s="23"/>
    </row>
    <row r="43" spans="2:50">
      <c r="B43">
        <f t="array" aca="1" ref="B43:B271" ca="1">(_xll.qlScheduleDates(D32)-D2)/365</f>
        <v>0</v>
      </c>
      <c r="E43" s="23"/>
      <c r="F43" s="23"/>
      <c r="G43" s="23"/>
      <c r="H43" s="23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31</v>
      </c>
      <c r="AN43" t="s">
        <v>31</v>
      </c>
    </row>
    <row r="44" spans="2:50">
      <c r="B44">
        <f ca="1"/>
        <v>1.0958904109589041E-2</v>
      </c>
      <c r="D44" s="23"/>
      <c r="E44" s="23"/>
      <c r="F44" s="23"/>
      <c r="G44" s="23"/>
      <c r="H44" s="23"/>
      <c r="M44" s="54" t="s">
        <v>25</v>
      </c>
      <c r="N44" s="55" t="s">
        <v>30</v>
      </c>
      <c r="O44" s="55" t="s">
        <v>4</v>
      </c>
      <c r="P44" s="77">
        <f ca="1">P36</f>
        <v>0.82807041876881904</v>
      </c>
      <c r="Q44" s="78">
        <f ca="1">Q36</f>
        <v>0.87686562692488823</v>
      </c>
      <c r="R44" s="78">
        <f ca="1">R36</f>
        <v>0.90861888704936067</v>
      </c>
      <c r="S44" s="78">
        <f ca="1">S36</f>
        <v>0.94519718900243144</v>
      </c>
      <c r="T44" s="78">
        <f ca="1">T36</f>
        <v>0.97142670869024694</v>
      </c>
      <c r="U44" s="78">
        <f ca="1">U36</f>
        <v>1</v>
      </c>
      <c r="V44" s="78">
        <f ca="1">V36</f>
        <v>1.0351656032805781</v>
      </c>
      <c r="W44" s="78">
        <f ca="1">W36</f>
        <v>1.0599924663197497</v>
      </c>
      <c r="X44" s="78">
        <f ca="1">X36</f>
        <v>1.09298105905855</v>
      </c>
      <c r="Y44" s="78">
        <f ca="1">Y36</f>
        <v>1.1191219257451632</v>
      </c>
      <c r="Z44" s="67">
        <f ca="1">Z36</f>
        <v>1.1630099270357892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f ca="1"/>
        <v>3.0136986301369864E-2</v>
      </c>
      <c r="D45" s="23"/>
      <c r="E45" s="23"/>
      <c r="F45" s="23"/>
      <c r="G45" s="23"/>
      <c r="H45" s="23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 t="e">
        <f ca="1">_xll.qlBlackFormulaImpliedStdDev("Call",P$44,$D$20,P29)/SQRT(($N45-$D$2)/365)</f>
        <v>#VALUE!</v>
      </c>
      <c r="Q45" s="89" t="e">
        <f ca="1">_xll.qlBlackFormulaImpliedStdDev("Call",Q$44,$D$20,Q29)/SQRT(($N45-$D$2)/365)</f>
        <v>#VALUE!</v>
      </c>
      <c r="R45" s="89" t="e">
        <f ca="1">_xll.qlBlackFormulaImpliedStdDev("Call",R$44,$D$20,R29)/SQRT(($N45-$D$2)/365)</f>
        <v>#VALUE!</v>
      </c>
      <c r="S45" s="89" t="e">
        <f ca="1">_xll.qlBlackFormulaImpliedStdDev("Call",S$44,$D$20,S29)/SQRT(($N45-$D$2)/365)</f>
        <v>#VALUE!</v>
      </c>
      <c r="T45" s="89" t="e">
        <f ca="1">_xll.qlBlackFormulaImpliedStdDev("Call",T$44,$D$20,T29)/SQRT(($N45-$D$2)/365)</f>
        <v>#VALUE!</v>
      </c>
      <c r="U45" s="89" t="e">
        <f ca="1">_xll.qlBlackFormulaImpliedStdDev("Call",U$44,$D$20,U29)/SQRT(($N45-$D$2)/365)</f>
        <v>#VALUE!</v>
      </c>
      <c r="V45" s="89" t="e">
        <f ca="1">_xll.qlBlackFormulaImpliedStdDev("Call",V$44,$D$20,V29)/SQRT(($N45-$D$2)/365)</f>
        <v>#VALUE!</v>
      </c>
      <c r="W45" s="89" t="e">
        <f ca="1">_xll.qlBlackFormulaImpliedStdDev("Call",W$44,$D$20,W29)/SQRT(($N45-$D$2)/365)</f>
        <v>#VALUE!</v>
      </c>
      <c r="X45" s="89" t="e">
        <f ca="1">_xll.qlBlackFormulaImpliedStdDev("Call",X$44,$D$20,X29)/SQRT(($N45-$D$2)/365)</f>
        <v>#VALUE!</v>
      </c>
      <c r="Y45" s="89" t="e">
        <f ca="1">_xll.qlBlackFormulaImpliedStdDev("Call",Y$44,$D$20,Y29)/SQRT(($N45-$D$2)/365)</f>
        <v>#VALUE!</v>
      </c>
      <c r="Z45" s="90" t="e">
        <f ca="1">_xll.qlBlackFormulaImpliedStdDev("Call",Z$44,$D$20,Z29)/SQRT(($N45-$D$2)/365)</f>
        <v>#VALUE!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f ca="1"/>
        <v>4.9315068493150684E-2</v>
      </c>
      <c r="D46" s="23"/>
      <c r="E46" s="23"/>
      <c r="F46" s="23"/>
      <c r="G46" s="23"/>
      <c r="H46" s="23"/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 t="e">
        <f ca="1">_xll.qlBlackFormulaImpliedStdDev("Call",P$44,$D$20,P30)/SQRT(($N46-$D$2)/365)</f>
        <v>#VALUE!</v>
      </c>
      <c r="Q46" s="92" t="e">
        <f ca="1">_xll.qlBlackFormulaImpliedStdDev("Call",Q$44,$D$20,Q30)/SQRT(($N46-$D$2)/365)</f>
        <v>#VALUE!</v>
      </c>
      <c r="R46" s="92" t="e">
        <f ca="1">_xll.qlBlackFormulaImpliedStdDev("Call",R$44,$D$20,R30)/SQRT(($N46-$D$2)/365)</f>
        <v>#VALUE!</v>
      </c>
      <c r="S46" s="92" t="e">
        <f ca="1">_xll.qlBlackFormulaImpliedStdDev("Call",S$44,$D$20,S30)/SQRT(($N46-$D$2)/365)</f>
        <v>#VALUE!</v>
      </c>
      <c r="T46" s="92" t="e">
        <f ca="1">_xll.qlBlackFormulaImpliedStdDev("Call",T$44,$D$20,T30)/SQRT(($N46-$D$2)/365)</f>
        <v>#VALUE!</v>
      </c>
      <c r="U46" s="92" t="e">
        <f ca="1">_xll.qlBlackFormulaImpliedStdDev("Call",U$44,$D$20,U30)/SQRT(($N46-$D$2)/365)</f>
        <v>#VALUE!</v>
      </c>
      <c r="V46" s="92" t="e">
        <f ca="1">_xll.qlBlackFormulaImpliedStdDev("Call",V$44,$D$20,V30)/SQRT(($N46-$D$2)/365)</f>
        <v>#VALUE!</v>
      </c>
      <c r="W46" s="92" t="e">
        <f ca="1">_xll.qlBlackFormulaImpliedStdDev("Call",W$44,$D$20,W30)/SQRT(($N46-$D$2)/365)</f>
        <v>#VALUE!</v>
      </c>
      <c r="X46" s="92" t="e">
        <f ca="1">_xll.qlBlackFormulaImpliedStdDev("Call",X$44,$D$20,X30)/SQRT(($N46-$D$2)/365)</f>
        <v>#VALUE!</v>
      </c>
      <c r="Y46" s="92" t="e">
        <f ca="1">_xll.qlBlackFormulaImpliedStdDev("Call",Y$44,$D$20,Y30)/SQRT(($N46-$D$2)/365)</f>
        <v>#VALUE!</v>
      </c>
      <c r="Z46" s="93" t="e">
        <f ca="1">_xll.qlBlackFormulaImpliedStdDev("Call",Z$44,$D$20,Z30)/SQRT(($N46-$D$2)/365)</f>
        <v>#VALUE!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f ca="1"/>
        <v>6.8493150684931503E-2</v>
      </c>
      <c r="D47" s="23"/>
      <c r="E47" s="23"/>
      <c r="F47" s="23"/>
      <c r="G47" s="23"/>
      <c r="H47" s="23"/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 t="e">
        <f ca="1">_xll.qlBlackFormulaImpliedStdDev("Call",P$44,$D$20,P31)/SQRT(($N47-$D$2)/365)</f>
        <v>#VALUE!</v>
      </c>
      <c r="Q47" s="92" t="e">
        <f ca="1">_xll.qlBlackFormulaImpliedStdDev("Call",Q$44,$D$20,Q31)/SQRT(($N47-$D$2)/365)</f>
        <v>#VALUE!</v>
      </c>
      <c r="R47" s="92" t="e">
        <f ca="1">_xll.qlBlackFormulaImpliedStdDev("Call",R$44,$D$20,R31)/SQRT(($N47-$D$2)/365)</f>
        <v>#VALUE!</v>
      </c>
      <c r="S47" s="92" t="e">
        <f ca="1">_xll.qlBlackFormulaImpliedStdDev("Call",S$44,$D$20,S31)/SQRT(($N47-$D$2)/365)</f>
        <v>#VALUE!</v>
      </c>
      <c r="T47" s="92" t="e">
        <f ca="1">_xll.qlBlackFormulaImpliedStdDev("Call",T$44,$D$20,T31)/SQRT(($N47-$D$2)/365)</f>
        <v>#VALUE!</v>
      </c>
      <c r="U47" s="92" t="e">
        <f ca="1">_xll.qlBlackFormulaImpliedStdDev("Call",U$44,$D$20,U31)/SQRT(($N47-$D$2)/365)</f>
        <v>#VALUE!</v>
      </c>
      <c r="V47" s="92" t="e">
        <f ca="1">_xll.qlBlackFormulaImpliedStdDev("Call",V$44,$D$20,V31)/SQRT(($N47-$D$2)/365)</f>
        <v>#VALUE!</v>
      </c>
      <c r="W47" s="92" t="e">
        <f ca="1">_xll.qlBlackFormulaImpliedStdDev("Call",W$44,$D$20,W31)/SQRT(($N47-$D$2)/365)</f>
        <v>#VALUE!</v>
      </c>
      <c r="X47" s="92" t="e">
        <f ca="1">_xll.qlBlackFormulaImpliedStdDev("Call",X$44,$D$20,X31)/SQRT(($N47-$D$2)/365)</f>
        <v>#VALUE!</v>
      </c>
      <c r="Y47" s="92" t="e">
        <f ca="1">_xll.qlBlackFormulaImpliedStdDev("Call",Y$44,$D$20,Y31)/SQRT(($N47-$D$2)/365)</f>
        <v>#VALUE!</v>
      </c>
      <c r="Z47" s="93" t="e">
        <f ca="1">_xll.qlBlackFormulaImpliedStdDev("Call",Z$44,$D$20,Z31)/SQRT(($N47-$D$2)/365)</f>
        <v>#VALUE!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f ca="1"/>
        <v>8.7671232876712329E-2</v>
      </c>
      <c r="D48" s="23"/>
      <c r="E48" s="23"/>
      <c r="F48" s="23"/>
      <c r="G48" s="23"/>
      <c r="H48" s="23"/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 t="e">
        <f ca="1">_xll.qlBlackFormulaImpliedStdDev("Call",P$44,$D$20,P32)/SQRT(($N48-$D$2)/365)</f>
        <v>#VALUE!</v>
      </c>
      <c r="Q48" s="92" t="e">
        <f ca="1">_xll.qlBlackFormulaImpliedStdDev("Call",Q$44,$D$20,Q32)/SQRT(($N48-$D$2)/365)</f>
        <v>#VALUE!</v>
      </c>
      <c r="R48" s="92" t="e">
        <f ca="1">_xll.qlBlackFormulaImpliedStdDev("Call",R$44,$D$20,R32)/SQRT(($N48-$D$2)/365)</f>
        <v>#VALUE!</v>
      </c>
      <c r="S48" s="92" t="e">
        <f ca="1">_xll.qlBlackFormulaImpliedStdDev("Call",S$44,$D$20,S32)/SQRT(($N48-$D$2)/365)</f>
        <v>#VALUE!</v>
      </c>
      <c r="T48" s="92" t="e">
        <f ca="1">_xll.qlBlackFormulaImpliedStdDev("Call",T$44,$D$20,T32)/SQRT(($N48-$D$2)/365)</f>
        <v>#VALUE!</v>
      </c>
      <c r="U48" s="92" t="e">
        <f ca="1">_xll.qlBlackFormulaImpliedStdDev("Call",U$44,$D$20,U32)/SQRT(($N48-$D$2)/365)</f>
        <v>#VALUE!</v>
      </c>
      <c r="V48" s="92" t="e">
        <f ca="1">_xll.qlBlackFormulaImpliedStdDev("Call",V$44,$D$20,V32)/SQRT(($N48-$D$2)/365)</f>
        <v>#VALUE!</v>
      </c>
      <c r="W48" s="92" t="e">
        <f ca="1">_xll.qlBlackFormulaImpliedStdDev("Call",W$44,$D$20,W32)/SQRT(($N48-$D$2)/365)</f>
        <v>#VALUE!</v>
      </c>
      <c r="X48" s="92" t="e">
        <f ca="1">_xll.qlBlackFormulaImpliedStdDev("Call",X$44,$D$20,X32)/SQRT(($N48-$D$2)/365)</f>
        <v>#VALUE!</v>
      </c>
      <c r="Y48" s="92" t="e">
        <f ca="1">_xll.qlBlackFormulaImpliedStdDev("Call",Y$44,$D$20,Y32)/SQRT(($N48-$D$2)/365)</f>
        <v>#VALUE!</v>
      </c>
      <c r="Z48" s="93" t="e">
        <f ca="1">_xll.qlBlackFormulaImpliedStdDev("Call",Z$44,$D$20,Z32)/SQRT(($N48-$D$2)/365)</f>
        <v>#VALUE!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f ca="1"/>
        <v>0.10684931506849316</v>
      </c>
      <c r="D49" s="23"/>
      <c r="E49" s="23"/>
      <c r="F49" s="23"/>
      <c r="G49" s="23"/>
      <c r="H49" s="23"/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 t="e">
        <f ca="1">_xll.qlBlackFormulaImpliedStdDev("Call",P$44,$D$20,P33)/SQRT(($N49-$D$2)/365)</f>
        <v>#VALUE!</v>
      </c>
      <c r="Q49" s="95" t="e">
        <f ca="1">_xll.qlBlackFormulaImpliedStdDev("Call",Q$44,$D$20,Q33)/SQRT(($N49-$D$2)/365)</f>
        <v>#VALUE!</v>
      </c>
      <c r="R49" s="95" t="e">
        <f ca="1">_xll.qlBlackFormulaImpliedStdDev("Call",R$44,$D$20,R33)/SQRT(($N49-$D$2)/365)</f>
        <v>#VALUE!</v>
      </c>
      <c r="S49" s="95" t="e">
        <f ca="1">_xll.qlBlackFormulaImpliedStdDev("Call",S$44,$D$20,S33)/SQRT(($N49-$D$2)/365)</f>
        <v>#VALUE!</v>
      </c>
      <c r="T49" s="95" t="e">
        <f ca="1">_xll.qlBlackFormulaImpliedStdDev("Call",T$44,$D$20,T33)/SQRT(($N49-$D$2)/365)</f>
        <v>#VALUE!</v>
      </c>
      <c r="U49" s="95" t="e">
        <f ca="1">_xll.qlBlackFormulaImpliedStdDev("Call",U$44,$D$20,U33)/SQRT(($N49-$D$2)/365)</f>
        <v>#VALUE!</v>
      </c>
      <c r="V49" s="95" t="e">
        <f ca="1">_xll.qlBlackFormulaImpliedStdDev("Call",V$44,$D$20,V33)/SQRT(($N49-$D$2)/365)</f>
        <v>#VALUE!</v>
      </c>
      <c r="W49" s="95" t="e">
        <f ca="1">_xll.qlBlackFormulaImpliedStdDev("Call",W$44,$D$20,W33)/SQRT(($N49-$D$2)/365)</f>
        <v>#VALUE!</v>
      </c>
      <c r="X49" s="95" t="e">
        <f ca="1">_xll.qlBlackFormulaImpliedStdDev("Call",X$44,$D$20,X33)/SQRT(($N49-$D$2)/365)</f>
        <v>#VALUE!</v>
      </c>
      <c r="Y49" s="95" t="e">
        <f ca="1">_xll.qlBlackFormulaImpliedStdDev("Call",Y$44,$D$20,Y33)/SQRT(($N49-$D$2)/365)</f>
        <v>#VALUE!</v>
      </c>
      <c r="Z49" s="96" t="e">
        <f ca="1">_xll.qlBlackFormulaImpliedStdDev("Call",Z$44,$D$20,Z33)/SQRT(($N49-$D$2)/365)</f>
        <v>#VALUE!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f ca="1"/>
        <v>0.12602739726027398</v>
      </c>
      <c r="D50" s="23"/>
      <c r="E50" s="23"/>
      <c r="F50" s="23"/>
      <c r="G50" s="23"/>
      <c r="H50" s="23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</row>
    <row r="51" spans="2:50">
      <c r="B51">
        <f ca="1"/>
        <v>0.14520547945205478</v>
      </c>
      <c r="D51" s="23"/>
      <c r="E51" s="23"/>
      <c r="F51" s="23"/>
      <c r="G51" s="23"/>
      <c r="H51" s="23"/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31</v>
      </c>
      <c r="AN51" t="s">
        <v>31</v>
      </c>
    </row>
    <row r="52" spans="2:50">
      <c r="B52">
        <f ca="1"/>
        <v>0.16438356164383561</v>
      </c>
      <c r="D52" s="23"/>
      <c r="E52" s="23"/>
      <c r="F52" s="23"/>
      <c r="G52" s="23"/>
      <c r="H52" s="23"/>
      <c r="M52" s="54" t="s">
        <v>25</v>
      </c>
      <c r="N52" s="55" t="s">
        <v>30</v>
      </c>
      <c r="O52" s="55" t="s">
        <v>4</v>
      </c>
      <c r="P52" s="77">
        <f ca="1">P44</f>
        <v>0.82807041876881904</v>
      </c>
      <c r="Q52" s="78">
        <f ca="1">Q44</f>
        <v>0.87686562692488823</v>
      </c>
      <c r="R52" s="78">
        <f ca="1">R44</f>
        <v>0.90861888704936067</v>
      </c>
      <c r="S52" s="78">
        <f ca="1">S44</f>
        <v>0.94519718900243144</v>
      </c>
      <c r="T52" s="78">
        <f ca="1">T44</f>
        <v>0.97142670869024694</v>
      </c>
      <c r="U52" s="78">
        <f ca="1">U44</f>
        <v>1</v>
      </c>
      <c r="V52" s="78">
        <f ca="1">V44</f>
        <v>1.0351656032805781</v>
      </c>
      <c r="W52" s="78">
        <f ca="1">W44</f>
        <v>1.0599924663197497</v>
      </c>
      <c r="X52" s="78">
        <f ca="1">X44</f>
        <v>1.09298105905855</v>
      </c>
      <c r="Y52" s="78">
        <f ca="1">Y44</f>
        <v>1.1191219257451632</v>
      </c>
      <c r="Z52" s="67">
        <f ca="1">Z44</f>
        <v>1.1630099270357892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f ca="1"/>
        <v>0.18356164383561643</v>
      </c>
      <c r="D53" s="23"/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 t="e">
        <f ca="1">_xll.qlBlackFormulaImpliedStdDev("Put",P$52,$D$20,P37)/SQRT(($N53-$D$2)/365)</f>
        <v>#VALUE!</v>
      </c>
      <c r="Q53" s="89" t="e">
        <f ca="1">_xll.qlBlackFormulaImpliedStdDev("Put",Q$52,$D$20,Q37)/SQRT(($N53-$D$2)/365)</f>
        <v>#VALUE!</v>
      </c>
      <c r="R53" s="89" t="e">
        <f ca="1">_xll.qlBlackFormulaImpliedStdDev("Put",R$52,$D$20,R37)/SQRT(($N53-$D$2)/365)</f>
        <v>#VALUE!</v>
      </c>
      <c r="S53" s="89" t="e">
        <f ca="1">_xll.qlBlackFormulaImpliedStdDev("Put",S$52,$D$20,S37)/SQRT(($N53-$D$2)/365)</f>
        <v>#VALUE!</v>
      </c>
      <c r="T53" s="89" t="e">
        <f ca="1">_xll.qlBlackFormulaImpliedStdDev("Put",T$52,$D$20,T37)/SQRT(($N53-$D$2)/365)</f>
        <v>#VALUE!</v>
      </c>
      <c r="U53" s="89" t="e">
        <f ca="1">_xll.qlBlackFormulaImpliedStdDev("Put",U$52,$D$20,U37)/SQRT(($N53-$D$2)/365)</f>
        <v>#VALUE!</v>
      </c>
      <c r="V53" s="89" t="e">
        <f ca="1">_xll.qlBlackFormulaImpliedStdDev("Put",V$52,$D$20,V37)/SQRT(($N53-$D$2)/365)</f>
        <v>#VALUE!</v>
      </c>
      <c r="W53" s="89" t="e">
        <f ca="1">_xll.qlBlackFormulaImpliedStdDev("Put",W$52,$D$20,W37)/SQRT(($N53-$D$2)/365)</f>
        <v>#VALUE!</v>
      </c>
      <c r="X53" s="89" t="e">
        <f ca="1">_xll.qlBlackFormulaImpliedStdDev("Put",X$52,$D$20,X37)/SQRT(($N53-$D$2)/365)</f>
        <v>#VALUE!</v>
      </c>
      <c r="Y53" s="89" t="e">
        <f ca="1">_xll.qlBlackFormulaImpliedStdDev("Put",Y$52,$D$20,Y37)/SQRT(($N53-$D$2)/365)</f>
        <v>#VALUE!</v>
      </c>
      <c r="Z53" s="90" t="e">
        <f ca="1">_xll.qlBlackFormulaImpliedStdDev("Put",Z$52,$D$20,Z37)/SQRT(($N53-$D$2)/365)</f>
        <v>#VALUE!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f ca="1"/>
        <v>0.20273972602739726</v>
      </c>
      <c r="D54" s="23"/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 t="e">
        <f ca="1">_xll.qlBlackFormulaImpliedStdDev("Put",P$52,$D$20,P38)/SQRT(($N54-$D$2)/365)</f>
        <v>#VALUE!</v>
      </c>
      <c r="Q54" s="92" t="e">
        <f ca="1">_xll.qlBlackFormulaImpliedStdDev("Put",Q$52,$D$20,Q38)/SQRT(($N54-$D$2)/365)</f>
        <v>#VALUE!</v>
      </c>
      <c r="R54" s="92" t="e">
        <f ca="1">_xll.qlBlackFormulaImpliedStdDev("Put",R$52,$D$20,R38)/SQRT(($N54-$D$2)/365)</f>
        <v>#VALUE!</v>
      </c>
      <c r="S54" s="92" t="e">
        <f ca="1">_xll.qlBlackFormulaImpliedStdDev("Put",S$52,$D$20,S38)/SQRT(($N54-$D$2)/365)</f>
        <v>#VALUE!</v>
      </c>
      <c r="T54" s="92" t="e">
        <f ca="1">_xll.qlBlackFormulaImpliedStdDev("Put",T$52,$D$20,T38)/SQRT(($N54-$D$2)/365)</f>
        <v>#VALUE!</v>
      </c>
      <c r="U54" s="92" t="e">
        <f ca="1">_xll.qlBlackFormulaImpliedStdDev("Put",U$52,$D$20,U38)/SQRT(($N54-$D$2)/365)</f>
        <v>#VALUE!</v>
      </c>
      <c r="V54" s="92" t="e">
        <f ca="1">_xll.qlBlackFormulaImpliedStdDev("Put",V$52,$D$20,V38)/SQRT(($N54-$D$2)/365)</f>
        <v>#VALUE!</v>
      </c>
      <c r="W54" s="92" t="e">
        <f ca="1">_xll.qlBlackFormulaImpliedStdDev("Put",W$52,$D$20,W38)/SQRT(($N54-$D$2)/365)</f>
        <v>#VALUE!</v>
      </c>
      <c r="X54" s="92" t="e">
        <f ca="1">_xll.qlBlackFormulaImpliedStdDev("Put",X$52,$D$20,X38)/SQRT(($N54-$D$2)/365)</f>
        <v>#VALUE!</v>
      </c>
      <c r="Y54" s="92" t="e">
        <f ca="1">_xll.qlBlackFormulaImpliedStdDev("Put",Y$52,$D$20,Y38)/SQRT(($N54-$D$2)/365)</f>
        <v>#VALUE!</v>
      </c>
      <c r="Z54" s="93" t="e">
        <f ca="1">_xll.qlBlackFormulaImpliedStdDev("Put",Z$52,$D$20,Z38)/SQRT(($N54-$D$2)/365)</f>
        <v>#VALUE!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f ca="1"/>
        <v>0.22191780821917809</v>
      </c>
      <c r="D55" s="23"/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 t="e">
        <f ca="1">_xll.qlBlackFormulaImpliedStdDev("Put",P$52,$D$20,P39)/SQRT(($N55-$D$2)/365)</f>
        <v>#VALUE!</v>
      </c>
      <c r="Q55" s="92" t="e">
        <f ca="1">_xll.qlBlackFormulaImpliedStdDev("Put",Q$52,$D$20,Q39)/SQRT(($N55-$D$2)/365)</f>
        <v>#VALUE!</v>
      </c>
      <c r="R55" s="92" t="e">
        <f ca="1">_xll.qlBlackFormulaImpliedStdDev("Put",R$52,$D$20,R39)/SQRT(($N55-$D$2)/365)</f>
        <v>#VALUE!</v>
      </c>
      <c r="S55" s="92" t="e">
        <f ca="1">_xll.qlBlackFormulaImpliedStdDev("Put",S$52,$D$20,S39)/SQRT(($N55-$D$2)/365)</f>
        <v>#VALUE!</v>
      </c>
      <c r="T55" s="92" t="e">
        <f ca="1">_xll.qlBlackFormulaImpliedStdDev("Put",T$52,$D$20,T39)/SQRT(($N55-$D$2)/365)</f>
        <v>#VALUE!</v>
      </c>
      <c r="U55" s="92" t="e">
        <f ca="1">_xll.qlBlackFormulaImpliedStdDev("Put",U$52,$D$20,U39)/SQRT(($N55-$D$2)/365)</f>
        <v>#VALUE!</v>
      </c>
      <c r="V55" s="92" t="e">
        <f ca="1">_xll.qlBlackFormulaImpliedStdDev("Put",V$52,$D$20,V39)/SQRT(($N55-$D$2)/365)</f>
        <v>#VALUE!</v>
      </c>
      <c r="W55" s="92" t="e">
        <f ca="1">_xll.qlBlackFormulaImpliedStdDev("Put",W$52,$D$20,W39)/SQRT(($N55-$D$2)/365)</f>
        <v>#VALUE!</v>
      </c>
      <c r="X55" s="92" t="e">
        <f ca="1">_xll.qlBlackFormulaImpliedStdDev("Put",X$52,$D$20,X39)/SQRT(($N55-$D$2)/365)</f>
        <v>#VALUE!</v>
      </c>
      <c r="Y55" s="92" t="e">
        <f ca="1">_xll.qlBlackFormulaImpliedStdDev("Put",Y$52,$D$20,Y39)/SQRT(($N55-$D$2)/365)</f>
        <v>#VALUE!</v>
      </c>
      <c r="Z55" s="93" t="e">
        <f ca="1">_xll.qlBlackFormulaImpliedStdDev("Put",Z$52,$D$20,Z39)/SQRT(($N55-$D$2)/365)</f>
        <v>#VALUE!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f ca="1"/>
        <v>0.24109589041095891</v>
      </c>
      <c r="D56" s="23"/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 t="e">
        <f ca="1">_xll.qlBlackFormulaImpliedStdDev("Put",P$52,$D$20,P40)/SQRT(($N56-$D$2)/365)</f>
        <v>#VALUE!</v>
      </c>
      <c r="Q56" s="92" t="e">
        <f ca="1">_xll.qlBlackFormulaImpliedStdDev("Put",Q$52,$D$20,Q40)/SQRT(($N56-$D$2)/365)</f>
        <v>#VALUE!</v>
      </c>
      <c r="R56" s="92" t="e">
        <f ca="1">_xll.qlBlackFormulaImpliedStdDev("Put",R$52,$D$20,R40)/SQRT(($N56-$D$2)/365)</f>
        <v>#VALUE!</v>
      </c>
      <c r="S56" s="92" t="e">
        <f ca="1">_xll.qlBlackFormulaImpliedStdDev("Put",S$52,$D$20,S40)/SQRT(($N56-$D$2)/365)</f>
        <v>#VALUE!</v>
      </c>
      <c r="T56" s="92" t="e">
        <f ca="1">_xll.qlBlackFormulaImpliedStdDev("Put",T$52,$D$20,T40)/SQRT(($N56-$D$2)/365)</f>
        <v>#VALUE!</v>
      </c>
      <c r="U56" s="92" t="e">
        <f ca="1">_xll.qlBlackFormulaImpliedStdDev("Put",U$52,$D$20,U40)/SQRT(($N56-$D$2)/365)</f>
        <v>#VALUE!</v>
      </c>
      <c r="V56" s="92" t="e">
        <f ca="1">_xll.qlBlackFormulaImpliedStdDev("Put",V$52,$D$20,V40)/SQRT(($N56-$D$2)/365)</f>
        <v>#VALUE!</v>
      </c>
      <c r="W56" s="92" t="e">
        <f ca="1">_xll.qlBlackFormulaImpliedStdDev("Put",W$52,$D$20,W40)/SQRT(($N56-$D$2)/365)</f>
        <v>#VALUE!</v>
      </c>
      <c r="X56" s="92" t="e">
        <f ca="1">_xll.qlBlackFormulaImpliedStdDev("Put",X$52,$D$20,X40)/SQRT(($N56-$D$2)/365)</f>
        <v>#VALUE!</v>
      </c>
      <c r="Y56" s="92" t="e">
        <f ca="1">_xll.qlBlackFormulaImpliedStdDev("Put",Y$52,$D$20,Y40)/SQRT(($N56-$D$2)/365)</f>
        <v>#VALUE!</v>
      </c>
      <c r="Z56" s="93" t="e">
        <f ca="1">_xll.qlBlackFormulaImpliedStdDev("Put",Z$52,$D$20,Z40)/SQRT(($N56-$D$2)/365)</f>
        <v>#VALUE!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f ca="1"/>
        <v>0.26027397260273971</v>
      </c>
      <c r="D57" s="23"/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 t="e">
        <f ca="1">_xll.qlBlackFormulaImpliedStdDev("Put",P$52,$D$20,P41)/SQRT(($N57-$D$2)/365)</f>
        <v>#VALUE!</v>
      </c>
      <c r="Q57" s="95" t="e">
        <f ca="1">_xll.qlBlackFormulaImpliedStdDev("Put",Q$52,$D$20,Q41)/SQRT(($N57-$D$2)/365)</f>
        <v>#VALUE!</v>
      </c>
      <c r="R57" s="95" t="e">
        <f ca="1">_xll.qlBlackFormulaImpliedStdDev("Put",R$52,$D$20,R41)/SQRT(($N57-$D$2)/365)</f>
        <v>#VALUE!</v>
      </c>
      <c r="S57" s="95" t="e">
        <f ca="1">_xll.qlBlackFormulaImpliedStdDev("Put",S$52,$D$20,S41)/SQRT(($N57-$D$2)/365)</f>
        <v>#VALUE!</v>
      </c>
      <c r="T57" s="95" t="e">
        <f ca="1">_xll.qlBlackFormulaImpliedStdDev("Put",T$52,$D$20,T41)/SQRT(($N57-$D$2)/365)</f>
        <v>#VALUE!</v>
      </c>
      <c r="U57" s="95" t="e">
        <f ca="1">_xll.qlBlackFormulaImpliedStdDev("Put",U$52,$D$20,U41)/SQRT(($N57-$D$2)/365)</f>
        <v>#VALUE!</v>
      </c>
      <c r="V57" s="95" t="e">
        <f ca="1">_xll.qlBlackFormulaImpliedStdDev("Put",V$52,$D$20,V41)/SQRT(($N57-$D$2)/365)</f>
        <v>#VALUE!</v>
      </c>
      <c r="W57" s="95" t="e">
        <f ca="1">_xll.qlBlackFormulaImpliedStdDev("Put",W$52,$D$20,W41)/SQRT(($N57-$D$2)/365)</f>
        <v>#VALUE!</v>
      </c>
      <c r="X57" s="95" t="e">
        <f ca="1">_xll.qlBlackFormulaImpliedStdDev("Put",X$52,$D$20,X41)/SQRT(($N57-$D$2)/365)</f>
        <v>#VALUE!</v>
      </c>
      <c r="Y57" s="95" t="e">
        <f ca="1">_xll.qlBlackFormulaImpliedStdDev("Put",Y$52,$D$20,Y41)/SQRT(($N57-$D$2)/365)</f>
        <v>#VALUE!</v>
      </c>
      <c r="Z57" s="96" t="e">
        <f ca="1">_xll.qlBlackFormulaImpliedStdDev("Put",Z$52,$D$20,Z41)/SQRT(($N57-$D$2)/365)</f>
        <v>#VALUE!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f ca="1"/>
        <v>0.27945205479452057</v>
      </c>
    </row>
    <row r="59" spans="2:50">
      <c r="B59">
        <f ca="1"/>
        <v>0.29863013698630136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31</v>
      </c>
      <c r="AN59" t="s">
        <v>31</v>
      </c>
    </row>
    <row r="60" spans="2:50">
      <c r="B60">
        <f ca="1"/>
        <v>0.31780821917808222</v>
      </c>
      <c r="M60" s="54" t="s">
        <v>25</v>
      </c>
      <c r="N60" s="55" t="s">
        <v>30</v>
      </c>
      <c r="O60" s="55" t="s">
        <v>4</v>
      </c>
      <c r="P60" s="77">
        <f ca="1">P52</f>
        <v>0.82807041876881904</v>
      </c>
      <c r="Q60" s="78">
        <f ca="1">Q52</f>
        <v>0.87686562692488823</v>
      </c>
      <c r="R60" s="78">
        <f ca="1">R52</f>
        <v>0.90861888704936067</v>
      </c>
      <c r="S60" s="78">
        <f ca="1">S52</f>
        <v>0.94519718900243144</v>
      </c>
      <c r="T60" s="78">
        <f ca="1">T52</f>
        <v>0.97142670869024694</v>
      </c>
      <c r="U60" s="78">
        <f ca="1">U52</f>
        <v>1</v>
      </c>
      <c r="V60" s="78">
        <f ca="1">V52</f>
        <v>1.0351656032805781</v>
      </c>
      <c r="W60" s="78">
        <f ca="1">W52</f>
        <v>1.0599924663197497</v>
      </c>
      <c r="X60" s="78">
        <f ca="1">X52</f>
        <v>1.09298105905855</v>
      </c>
      <c r="Y60" s="78">
        <f ca="1">Y52</f>
        <v>1.1191219257451632</v>
      </c>
      <c r="Z60" s="67">
        <f ca="1">Z52</f>
        <v>1.1630099270357892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f ca="1"/>
        <v>0.33698630136986302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_xll.qlBlackVolTermStructureBlackVol(IF($P$1="GBPUSD",$D$10,IF($P$1="EURUSD",$D$9,$D$11)),$N61,P$60,TRUE)</f>
        <v>0.1543781953874663</v>
      </c>
      <c r="Q61" s="89">
        <f ca="1">_xll.qlBlackVolTermStructureBlackVol(IF($P$1="GBPUSD",$D$10,IF($P$1="EURUSD",$D$9,$D$11)),$N61,Q$60,TRUE)</f>
        <v>0.12810426401352198</v>
      </c>
      <c r="R61" s="89">
        <f ca="1">_xll.qlBlackVolTermStructureBlackVol(IF($P$1="GBPUSD",$D$10,IF($P$1="EURUSD",$D$9,$D$11)),$N61,R$60,TRUE)</f>
        <v>0.11144757686461333</v>
      </c>
      <c r="S61" s="89">
        <f ca="1">_xll.qlBlackVolTermStructureBlackVol(IF($P$1="GBPUSD",$D$10,IF($P$1="EURUSD",$D$9,$D$11)),$N61,S$60,TRUE)</f>
        <v>9.3328355094262086E-2</v>
      </c>
      <c r="T61" s="89">
        <f ca="1">_xll.qlBlackVolTermStructureBlackVol(IF($P$1="GBPUSD",$D$10,IF($P$1="EURUSD",$D$9,$D$11)),$N61,T$60,TRUE)</f>
        <v>8.2448843003722141E-2</v>
      </c>
      <c r="U61" s="89">
        <f ca="1">_xll.qlBlackVolTermStructureBlackVol(IF($P$1="GBPUSD",$D$10,IF($P$1="EURUSD",$D$9,$D$11)),$N61,U$60,TRUE)</f>
        <v>7.6367788259059835E-2</v>
      </c>
      <c r="V61" s="89">
        <f ca="1">_xll.qlBlackVolTermStructureBlackVol(IF($P$1="GBPUSD",$D$10,IF($P$1="EURUSD",$D$9,$D$11)),$N61,V$60,TRUE)</f>
        <v>8.1487608068775794E-2</v>
      </c>
      <c r="W61" s="89">
        <f ca="1">_xll.qlBlackVolTermStructureBlackVol(IF($P$1="GBPUSD",$D$10,IF($P$1="EURUSD",$D$9,$D$11)),$N61,W$60,TRUE)</f>
        <v>8.9985151027691931E-2</v>
      </c>
      <c r="X61" s="89">
        <f ca="1">_xll.qlBlackVolTermStructureBlackVol(IF($P$1="GBPUSD",$D$10,IF($P$1="EURUSD",$D$9,$D$11)),$N61,X$60,TRUE)</f>
        <v>0.10282712265098511</v>
      </c>
      <c r="Y61" s="89">
        <f ca="1">_xll.qlBlackVolTermStructureBlackVol(IF($P$1="GBPUSD",$D$10,IF($P$1="EURUSD",$D$9,$D$11)),$N61,Y$60,TRUE)</f>
        <v>0.11309727769112271</v>
      </c>
      <c r="Z61" s="90">
        <f ca="1">_xll.qlBlackVolTermStructureBlackVol(IF($P$1="GBPUSD",$D$10,IF($P$1="EURUSD",$D$9,$D$11)),$N61,Z$60,TRUE)</f>
        <v>0.12974631367162545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f ca="1"/>
        <v>0.35616438356164382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241">
        <f ca="1">_xll.qlBlackVolTermStructureBlackVol(IF($P$1="GBPUSD",$D$10,IF($P$1="EURUSD",$D$9,$D$11)),$N62,P$60,TRUE)</f>
        <v>0.13396865938129965</v>
      </c>
      <c r="Q62" s="92">
        <f ca="1">_xll.qlBlackVolTermStructureBlackVol(IF($P$1="GBPUSD",$D$10,IF($P$1="EURUSD",$D$9,$D$11)),$N62,Q$60,TRUE)</f>
        <v>0.11428390274228883</v>
      </c>
      <c r="R62" s="92">
        <f ca="1">_xll.qlBlackVolTermStructureBlackVol(IF($P$1="GBPUSD",$D$10,IF($P$1="EURUSD",$D$9,$D$11)),$N62,R$60,TRUE)</f>
        <v>0.10209908620060297</v>
      </c>
      <c r="S62" s="92">
        <f ca="1">_xll.qlBlackVolTermStructureBlackVol(IF($P$1="GBPUSD",$D$10,IF($P$1="EURUSD",$D$9,$D$11)),$N62,S$60,TRUE)</f>
        <v>8.9326885248092541E-2</v>
      </c>
      <c r="T62" s="92">
        <f ca="1">_xll.qlBlackVolTermStructureBlackVol(IF($P$1="GBPUSD",$D$10,IF($P$1="EURUSD",$D$9,$D$11)),$N62,T$60,TRUE)</f>
        <v>8.1956832775291519E-2</v>
      </c>
      <c r="U62" s="92">
        <f ca="1">_xll.qlBlackVolTermStructureBlackVol(IF($P$1="GBPUSD",$D$10,IF($P$1="EURUSD",$D$9,$D$11)),$N62,U$60,TRUE)</f>
        <v>7.7328662206756285E-2</v>
      </c>
      <c r="V62" s="92">
        <f ca="1">_xll.qlBlackVolTermStructureBlackVol(IF($P$1="GBPUSD",$D$10,IF($P$1="EURUSD",$D$9,$D$11)),$N62,V$60,TRUE)</f>
        <v>7.832239829879957E-2</v>
      </c>
      <c r="W62" s="92">
        <f ca="1">_xll.qlBlackVolTermStructureBlackVol(IF($P$1="GBPUSD",$D$10,IF($P$1="EURUSD",$D$9,$D$11)),$N62,W$60,TRUE)</f>
        <v>8.2525378582405884E-2</v>
      </c>
      <c r="X62" s="92">
        <f ca="1">_xll.qlBlackVolTermStructureBlackVol(IF($P$1="GBPUSD",$D$10,IF($P$1="EURUSD",$D$9,$D$11)),$N62,X$60,TRUE)</f>
        <v>9.0185236054053861E-2</v>
      </c>
      <c r="Y62" s="92">
        <f ca="1">_xll.qlBlackVolTermStructureBlackVol(IF($P$1="GBPUSD",$D$10,IF($P$1="EURUSD",$D$9,$D$11)),$N62,Y$60,TRUE)</f>
        <v>9.6884065363064834E-2</v>
      </c>
      <c r="Z62" s="93">
        <f ca="1">_xll.qlBlackVolTermStructureBlackVol(IF($P$1="GBPUSD",$D$10,IF($P$1="EURUSD",$D$9,$D$11)),$N62,Z$60,TRUE)</f>
        <v>0.10830292624377676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f ca="1"/>
        <v>0.37534246575342467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_xll.qlBlackVolTermStructureBlackVol(IF($P$1="GBPUSD",$D$10,IF($P$1="EURUSD",$D$9,$D$11)),$N63,P$60,TRUE)</f>
        <v>0.12691465274209174</v>
      </c>
      <c r="Q63" s="92">
        <f ca="1">_xll.qlBlackVolTermStructureBlackVol(IF($P$1="GBPUSD",$D$10,IF($P$1="EURUSD",$D$9,$D$11)),$N63,Q$60,TRUE)</f>
        <v>0.11034092975706823</v>
      </c>
      <c r="R63" s="92">
        <f ca="1">_xll.qlBlackVolTermStructureBlackVol(IF($P$1="GBPUSD",$D$10,IF($P$1="EURUSD",$D$9,$D$11)),$N63,R$60,TRUE)</f>
        <v>0.10023973055620994</v>
      </c>
      <c r="S63" s="92">
        <f ca="1">_xll.qlBlackVolTermStructureBlackVol(IF($P$1="GBPUSD",$D$10,IF($P$1="EURUSD",$D$9,$D$11)),$N63,S$60,TRUE)</f>
        <v>8.9824351966099628E-2</v>
      </c>
      <c r="T63" s="92">
        <f ca="1">_xll.qlBlackVolTermStructureBlackVol(IF($P$1="GBPUSD",$D$10,IF($P$1="EURUSD",$D$9,$D$11)),$N63,T$60,TRUE)</f>
        <v>8.3810419121080948E-2</v>
      </c>
      <c r="U63" s="92">
        <f ca="1">_xll.qlBlackVolTermStructureBlackVol(IF($P$1="GBPUSD",$D$10,IF($P$1="EURUSD",$D$9,$D$11)),$N63,U$60,TRUE)</f>
        <v>7.9599776700151087E-2</v>
      </c>
      <c r="V63" s="92">
        <f ca="1">_xll.qlBlackVolTermStructureBlackVol(IF($P$1="GBPUSD",$D$10,IF($P$1="EURUSD",$D$9,$D$11)),$N63,V$60,TRUE)</f>
        <v>7.8833152067396328E-2</v>
      </c>
      <c r="W63" s="92">
        <f ca="1">_xll.qlBlackVolTermStructureBlackVol(IF($P$1="GBPUSD",$D$10,IF($P$1="EURUSD",$D$9,$D$11)),$N63,W$60,TRUE)</f>
        <v>8.0959956748550249E-2</v>
      </c>
      <c r="X63" s="92">
        <f ca="1">_xll.qlBlackVolTermStructureBlackVol(IF($P$1="GBPUSD",$D$10,IF($P$1="EURUSD",$D$9,$D$11)),$N63,X$60,TRUE)</f>
        <v>8.5886118580241047E-2</v>
      </c>
      <c r="Y63" s="92">
        <f ca="1">_xll.qlBlackVolTermStructureBlackVol(IF($P$1="GBPUSD",$D$10,IF($P$1="EURUSD",$D$9,$D$11)),$N63,Y$60,TRUE)</f>
        <v>9.0664003623072642E-2</v>
      </c>
      <c r="Z63" s="93">
        <f ca="1">_xll.qlBlackVolTermStructureBlackVol(IF($P$1="GBPUSD",$D$10,IF($P$1="EURUSD",$D$9,$D$11)),$N63,Z$60,TRUE)</f>
        <v>9.9310286828748276E-2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f ca="1"/>
        <v>0.39452054794520547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_xll.qlBlackVolTermStructureBlackVol(IF($P$1="GBPUSD",$D$10,IF($P$1="EURUSD",$D$9,$D$11)),$N64,P$60,TRUE)</f>
        <v>0.12105160894738497</v>
      </c>
      <c r="Q64" s="92">
        <f ca="1">_xll.qlBlackVolTermStructureBlackVol(IF($P$1="GBPUSD",$D$10,IF($P$1="EURUSD",$D$9,$D$11)),$N64,Q$60,TRUE)</f>
        <v>0.10721712598971057</v>
      </c>
      <c r="R64" s="92">
        <f ca="1">_xll.qlBlackVolTermStructureBlackVol(IF($P$1="GBPUSD",$D$10,IF($P$1="EURUSD",$D$9,$D$11)),$N64,R$60,TRUE)</f>
        <v>9.8912077321461719E-2</v>
      </c>
      <c r="S64" s="92">
        <f ca="1">_xll.qlBlackVolTermStructureBlackVol(IF($P$1="GBPUSD",$D$10,IF($P$1="EURUSD",$D$9,$D$11)),$N64,S$60,TRUE)</f>
        <v>9.0451120691921627E-2</v>
      </c>
      <c r="T64" s="92">
        <f ca="1">_xll.qlBlackVolTermStructureBlackVol(IF($P$1="GBPUSD",$D$10,IF($P$1="EURUSD",$D$9,$D$11)),$N64,T$60,TRUE)</f>
        <v>8.5527064661582011E-2</v>
      </c>
      <c r="U64" s="92">
        <f ca="1">_xll.qlBlackVolTermStructureBlackVol(IF($P$1="GBPUSD",$D$10,IF($P$1="EURUSD",$D$9,$D$11)),$N64,U$60,TRUE)</f>
        <v>8.1773047873093571E-2</v>
      </c>
      <c r="V64" s="92">
        <f ca="1">_xll.qlBlackVolTermStructureBlackVol(IF($P$1="GBPUSD",$D$10,IF($P$1="EURUSD",$D$9,$D$11)),$N64,V$60,TRUE)</f>
        <v>8.0048534481047207E-2</v>
      </c>
      <c r="W64" s="92">
        <f ca="1">_xll.qlBlackVolTermStructureBlackVol(IF($P$1="GBPUSD",$D$10,IF($P$1="EURUSD",$D$9,$D$11)),$N64,W$60,TRUE)</f>
        <v>8.0733131644444511E-2</v>
      </c>
      <c r="X64" s="92">
        <f ca="1">_xll.qlBlackVolTermStructureBlackVol(IF($P$1="GBPUSD",$D$10,IF($P$1="EURUSD",$D$9,$D$11)),$N64,X$60,TRUE)</f>
        <v>8.3471843753059327E-2</v>
      </c>
      <c r="Y64" s="92">
        <f ca="1">_xll.qlBlackVolTermStructureBlackVol(IF($P$1="GBPUSD",$D$10,IF($P$1="EURUSD",$D$9,$D$11)),$N64,Y$60,TRUE)</f>
        <v>8.6591042845189439E-2</v>
      </c>
      <c r="Z64" s="93">
        <f ca="1">_xll.qlBlackVolTermStructureBlackVol(IF($P$1="GBPUSD",$D$10,IF($P$1="EURUSD",$D$9,$D$11)),$N64,Z$60,TRUE)</f>
        <v>9.2771389452641892E-2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f ca="1"/>
        <v>0.41369863013698632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_xll.qlBlackVolTermStructureBlackVol(IF($P$1="GBPUSD",$D$10,IF($P$1="EURUSD",$D$9,$D$11)),$N65,P$60,TRUE)</f>
        <v>0.11825487506039166</v>
      </c>
      <c r="Q65" s="95">
        <f ca="1">_xll.qlBlackVolTermStructureBlackVol(IF($P$1="GBPUSD",$D$10,IF($P$1="EURUSD",$D$9,$D$11)),$N65,Q$60,TRUE)</f>
        <v>0.1054193920581542</v>
      </c>
      <c r="R65" s="95">
        <f ca="1">_xll.qlBlackVolTermStructureBlackVol(IF($P$1="GBPUSD",$D$10,IF($P$1="EURUSD",$D$9,$D$11)),$N65,R$60,TRUE)</f>
        <v>9.7764674092075857E-2</v>
      </c>
      <c r="S65" s="95">
        <f ca="1">_xll.qlBlackVolTermStructureBlackVol(IF($P$1="GBPUSD",$D$10,IF($P$1="EURUSD",$D$9,$D$11)),$N65,S$60,TRUE)</f>
        <v>9.0011987035503685E-2</v>
      </c>
      <c r="T65" s="95">
        <f ca="1">_xll.qlBlackVolTermStructureBlackVol(IF($P$1="GBPUSD",$D$10,IF($P$1="EURUSD",$D$9,$D$11)),$N65,T$60,TRUE)</f>
        <v>8.550511171635955E-2</v>
      </c>
      <c r="U65" s="95">
        <f ca="1">_xll.qlBlackVolTermStructureBlackVol(IF($P$1="GBPUSD",$D$10,IF($P$1="EURUSD",$D$9,$D$11)),$N65,U$60,TRUE)</f>
        <v>8.2014233662106251E-2</v>
      </c>
      <c r="V65" s="95">
        <f ca="1">_xll.qlBlackVolTermStructureBlackVol(IF($P$1="GBPUSD",$D$10,IF($P$1="EURUSD",$D$9,$D$11)),$N65,V$60,TRUE)</f>
        <v>8.0209384813719073E-2</v>
      </c>
      <c r="W65" s="95">
        <f ca="1">_xll.qlBlackVolTermStructureBlackVol(IF($P$1="GBPUSD",$D$10,IF($P$1="EURUSD",$D$9,$D$11)),$N65,W$60,TRUE)</f>
        <v>8.0588943126916474E-2</v>
      </c>
      <c r="X65" s="95">
        <f ca="1">_xll.qlBlackVolTermStructureBlackVol(IF($P$1="GBPUSD",$D$10,IF($P$1="EURUSD",$D$9,$D$11)),$N65,X$60,TRUE)</f>
        <v>8.2758520799611976E-2</v>
      </c>
      <c r="Y65" s="95">
        <f ca="1">_xll.qlBlackVolTermStructureBlackVol(IF($P$1="GBPUSD",$D$10,IF($P$1="EURUSD",$D$9,$D$11)),$N65,Y$60,TRUE)</f>
        <v>8.5393397662183609E-2</v>
      </c>
      <c r="Z65" s="96">
        <f ca="1">_xll.qlBlackVolTermStructureBlackVol(IF($P$1="GBPUSD",$D$10,IF($P$1="EURUSD",$D$9,$D$11)),$N65,Z$60,TRUE)</f>
        <v>9.0802698351868702E-2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f ca="1"/>
        <v>0.43287671232876712</v>
      </c>
    </row>
    <row r="67" spans="2:50">
      <c r="B67">
        <f ca="1"/>
        <v>0.45205479452054792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31</v>
      </c>
      <c r="AN67" t="s">
        <v>31</v>
      </c>
    </row>
    <row r="68" spans="2:50">
      <c r="B68">
        <f ca="1"/>
        <v>0.47123287671232877</v>
      </c>
      <c r="M68" s="54" t="s">
        <v>25</v>
      </c>
      <c r="N68" s="55" t="s">
        <v>30</v>
      </c>
      <c r="O68" s="55" t="s">
        <v>4</v>
      </c>
      <c r="P68" s="77">
        <f ca="1">P60</f>
        <v>0.82807041876881904</v>
      </c>
      <c r="Q68" s="78">
        <f ca="1">Q60</f>
        <v>0.87686562692488823</v>
      </c>
      <c r="R68" s="78">
        <f ca="1">R60</f>
        <v>0.90861888704936067</v>
      </c>
      <c r="S68" s="78">
        <f ca="1">S60</f>
        <v>0.94519718900243144</v>
      </c>
      <c r="T68" s="78">
        <f ca="1">T60</f>
        <v>0.97142670869024694</v>
      </c>
      <c r="U68" s="78">
        <f ca="1">U60</f>
        <v>1</v>
      </c>
      <c r="V68" s="78">
        <f ca="1">V60</f>
        <v>1.0351656032805781</v>
      </c>
      <c r="W68" s="78">
        <f ca="1">W60</f>
        <v>1.0599924663197497</v>
      </c>
      <c r="X68" s="78">
        <f ca="1">X60</f>
        <v>1.09298105905855</v>
      </c>
      <c r="Y68" s="78">
        <f ca="1">Y60</f>
        <v>1.1191219257451632</v>
      </c>
      <c r="Z68" s="67">
        <f ca="1">Z60</f>
        <v>1.1630099270357892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f ca="1"/>
        <v>0.49041095890410957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#NUM!</v>
      </c>
      <c r="Q69" s="171" t="e">
        <f ca="1">_xll.qlLocalVTSLocalVol($K$26,$N69,Q$68,TRUE)</f>
        <v>#NUM!</v>
      </c>
      <c r="R69" s="171" t="e">
        <f ca="1">_xll.qlLocalVTSLocalVol($K$26,$N69,R$68,TRUE)</f>
        <v>#NUM!</v>
      </c>
      <c r="S69" s="171" t="e">
        <f ca="1">_xll.qlLocalVTSLocalVol($K$26,$N69,S$68,TRUE)</f>
        <v>#NUM!</v>
      </c>
      <c r="T69" s="171" t="e">
        <f ca="1">_xll.qlLocalVTSLocalVol($K$26,$N69,T$68,TRUE)</f>
        <v>#NUM!</v>
      </c>
      <c r="U69" s="171" t="e">
        <f ca="1">_xll.qlLocalVTSLocalVol($K$26,$N69,U$68,TRUE)</f>
        <v>#NUM!</v>
      </c>
      <c r="V69" s="171" t="e">
        <f ca="1">_xll.qlLocalVTSLocalVol($K$26,$N69,V$68,TRUE)</f>
        <v>#NUM!</v>
      </c>
      <c r="W69" s="171" t="e">
        <f ca="1">_xll.qlLocalVTSLocalVol($K$26,$N69,W$68,TRUE)</f>
        <v>#NUM!</v>
      </c>
      <c r="X69" s="171" t="e">
        <f ca="1">_xll.qlLocalVTSLocalVol($K$26,$N69,X$68,TRUE)</f>
        <v>#NUM!</v>
      </c>
      <c r="Y69" s="171" t="e">
        <f ca="1">_xll.qlLocalVTSLocalVol($K$26,$N69,Y$68,TRUE)</f>
        <v>#NUM!</v>
      </c>
      <c r="Z69" s="172" t="e">
        <f ca="1">_xll.qlLocalVTSLocalVol($K$26,$N69,Z$68,TRUE)</f>
        <v>#NUM!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f ca="1"/>
        <v>0.50958904109589043</v>
      </c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#NUM!</v>
      </c>
      <c r="Q70" s="174" t="e">
        <f ca="1">_xll.qlLocalVTSLocalVol($K$26,$N70,Q$68,TRUE)</f>
        <v>#NUM!</v>
      </c>
      <c r="R70" s="174" t="e">
        <f ca="1">_xll.qlLocalVTSLocalVol($K$26,$N70,R$68,TRUE)</f>
        <v>#NUM!</v>
      </c>
      <c r="S70" s="174" t="e">
        <f ca="1">_xll.qlLocalVTSLocalVol($K$26,$N70,S$68,TRUE)</f>
        <v>#NUM!</v>
      </c>
      <c r="T70" s="174" t="e">
        <f ca="1">_xll.qlLocalVTSLocalVol($K$26,$N70,T$68,TRUE)</f>
        <v>#NUM!</v>
      </c>
      <c r="U70" s="174" t="e">
        <f ca="1">_xll.qlLocalVTSLocalVol($K$26,$N70,U$68,TRUE)</f>
        <v>#NUM!</v>
      </c>
      <c r="V70" s="174" t="e">
        <f ca="1">_xll.qlLocalVTSLocalVol($K$26,$N70,V$68,TRUE)</f>
        <v>#NUM!</v>
      </c>
      <c r="W70" s="174" t="e">
        <f ca="1">_xll.qlLocalVTSLocalVol($K$26,$N70,W$68,TRUE)</f>
        <v>#NUM!</v>
      </c>
      <c r="X70" s="174" t="e">
        <f ca="1">_xll.qlLocalVTSLocalVol($K$26,$N70,X$68,TRUE)</f>
        <v>#NUM!</v>
      </c>
      <c r="Y70" s="174" t="e">
        <f ca="1">_xll.qlLocalVTSLocalVol($K$26,$N70,Y$68,TRUE)</f>
        <v>#NUM!</v>
      </c>
      <c r="Z70" s="175" t="e">
        <f ca="1">_xll.qlLocalVTSLocalVol($K$26,$N70,Z$68,TRUE)</f>
        <v>#NUM!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f ca="1"/>
        <v>0.52876712328767128</v>
      </c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#NUM!</v>
      </c>
      <c r="Q71" s="174" t="e">
        <f ca="1">_xll.qlLocalVTSLocalVol($K$26,$N71,Q$68,TRUE)</f>
        <v>#NUM!</v>
      </c>
      <c r="R71" s="174" t="e">
        <f ca="1">_xll.qlLocalVTSLocalVol($K$26,$N71,R$68,TRUE)</f>
        <v>#NUM!</v>
      </c>
      <c r="S71" s="174" t="e">
        <f ca="1">_xll.qlLocalVTSLocalVol($K$26,$N71,S$68,TRUE)</f>
        <v>#NUM!</v>
      </c>
      <c r="T71" s="174" t="e">
        <f ca="1">_xll.qlLocalVTSLocalVol($K$26,$N71,T$68,TRUE)</f>
        <v>#NUM!</v>
      </c>
      <c r="U71" s="174" t="e">
        <f ca="1">_xll.qlLocalVTSLocalVol($K$26,$N71,U$68,TRUE)</f>
        <v>#NUM!</v>
      </c>
      <c r="V71" s="174" t="e">
        <f ca="1">_xll.qlLocalVTSLocalVol($K$26,$N71,V$68,TRUE)</f>
        <v>#NUM!</v>
      </c>
      <c r="W71" s="174" t="e">
        <f ca="1">_xll.qlLocalVTSLocalVol($K$26,$N71,W$68,TRUE)</f>
        <v>#NUM!</v>
      </c>
      <c r="X71" s="174" t="e">
        <f ca="1">_xll.qlLocalVTSLocalVol($K$26,$N71,X$68,TRUE)</f>
        <v>#NUM!</v>
      </c>
      <c r="Y71" s="174" t="e">
        <f ca="1">_xll.qlLocalVTSLocalVol($K$26,$N71,Y$68,TRUE)</f>
        <v>#NUM!</v>
      </c>
      <c r="Z71" s="175" t="e">
        <f ca="1">_xll.qlLocalVTSLocalVol($K$26,$N71,Z$68,TRUE)</f>
        <v>#NUM!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f ca="1"/>
        <v>0.54794520547945202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#NUM!</v>
      </c>
      <c r="Q72" s="174" t="e">
        <f ca="1">_xll.qlLocalVTSLocalVol($K$26,$N72,Q$68,TRUE)</f>
        <v>#NUM!</v>
      </c>
      <c r="R72" s="174" t="e">
        <f ca="1">_xll.qlLocalVTSLocalVol($K$26,$N72,R$68,TRUE)</f>
        <v>#NUM!</v>
      </c>
      <c r="S72" s="174" t="e">
        <f ca="1">_xll.qlLocalVTSLocalVol($K$26,$N72,S$68,TRUE)</f>
        <v>#NUM!</v>
      </c>
      <c r="T72" s="174" t="e">
        <f ca="1">_xll.qlLocalVTSLocalVol($K$26,$N72,T$68,TRUE)</f>
        <v>#NUM!</v>
      </c>
      <c r="U72" s="174" t="e">
        <f ca="1">_xll.qlLocalVTSLocalVol($K$26,$N72,U$68,TRUE)</f>
        <v>#NUM!</v>
      </c>
      <c r="V72" s="174" t="e">
        <f ca="1">_xll.qlLocalVTSLocalVol($K$26,$N72,V$68,TRUE)</f>
        <v>#NUM!</v>
      </c>
      <c r="W72" s="174" t="e">
        <f ca="1">_xll.qlLocalVTSLocalVol($K$26,$N72,W$68,TRUE)</f>
        <v>#NUM!</v>
      </c>
      <c r="X72" s="174" t="e">
        <f ca="1">_xll.qlLocalVTSLocalVol($K$26,$N72,X$68,TRUE)</f>
        <v>#NUM!</v>
      </c>
      <c r="Y72" s="174" t="e">
        <f ca="1">_xll.qlLocalVTSLocalVol($K$26,$N72,Y$68,TRUE)</f>
        <v>#NUM!</v>
      </c>
      <c r="Z72" s="175" t="e">
        <f ca="1">_xll.qlLocalVTSLocalVol($K$26,$N72,Z$68,TRUE)</f>
        <v>#NUM!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f ca="1"/>
        <v>0.56712328767123288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#NUM!</v>
      </c>
      <c r="Q73" s="177" t="e">
        <f ca="1">_xll.qlLocalVTSLocalVol($K$26,$N73,Q$68,TRUE)</f>
        <v>#NUM!</v>
      </c>
      <c r="R73" s="177" t="e">
        <f ca="1">_xll.qlLocalVTSLocalVol($K$26,$N73,R$68,TRUE)</f>
        <v>#NUM!</v>
      </c>
      <c r="S73" s="177" t="e">
        <f ca="1">_xll.qlLocalVTSLocalVol($K$26,$N73,S$68,TRUE)</f>
        <v>#NUM!</v>
      </c>
      <c r="T73" s="177" t="e">
        <f ca="1">_xll.qlLocalVTSLocalVol($K$26,$N73,T$68,TRUE)</f>
        <v>#NUM!</v>
      </c>
      <c r="U73" s="177" t="e">
        <f ca="1">_xll.qlLocalVTSLocalVol($K$26,$N73,U$68,TRUE)</f>
        <v>#NUM!</v>
      </c>
      <c r="V73" s="177" t="e">
        <f ca="1">_xll.qlLocalVTSLocalVol($K$26,$N73,V$68,TRUE)</f>
        <v>#NUM!</v>
      </c>
      <c r="W73" s="177" t="e">
        <f ca="1">_xll.qlLocalVTSLocalVol($K$26,$N73,W$68,TRUE)</f>
        <v>#NUM!</v>
      </c>
      <c r="X73" s="177" t="e">
        <f ca="1">_xll.qlLocalVTSLocalVol($K$26,$N73,X$68,TRUE)</f>
        <v>#NUM!</v>
      </c>
      <c r="Y73" s="177" t="e">
        <f ca="1">_xll.qlLocalVTSLocalVol($K$26,$N73,Y$68,TRUE)</f>
        <v>#NUM!</v>
      </c>
      <c r="Z73" s="178" t="e">
        <f ca="1">_xll.qlLocalVTSLocalVol($K$26,$N73,Z$68,TRUE)</f>
        <v>#NUM!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f ca="1"/>
        <v>0.58630136986301373</v>
      </c>
      <c r="P74" s="240">
        <f ca="1">P62*100-VolSurface_EURUSD!C14</f>
        <v>6.3338659381299651</v>
      </c>
      <c r="Q74" s="240">
        <f ca="1">Q62*100-VolSurface_EURUSD!D14</f>
        <v>4.5293902742288834</v>
      </c>
      <c r="R74" s="240">
        <f ca="1">R62*100-VolSurface_EURUSD!E14</f>
        <v>3.4399086200602973</v>
      </c>
      <c r="S74" s="240">
        <f ca="1">S62*100-VolSurface_EURUSD!F14</f>
        <v>2.2486885248092543</v>
      </c>
      <c r="T74" s="240">
        <f ca="1">T62*100-VolSurface_EURUSD!G14</f>
        <v>1.5356832775291522</v>
      </c>
      <c r="U74" s="240">
        <f ca="1">U62*100-VolSurface_EURUSD!H14</f>
        <v>0.97286622067562867</v>
      </c>
      <c r="V74" s="240">
        <f ca="1">V62*100-VolSurface_EURUSD!I14</f>
        <v>0.82923982987995704</v>
      </c>
      <c r="W74" s="240">
        <f ca="1">W62*100-VolSurface_EURUSD!J14</f>
        <v>0.97853785824058814</v>
      </c>
      <c r="X74" s="240">
        <f ca="1">X62*100-VolSurface_EURUSD!K14</f>
        <v>1.4185236054053867</v>
      </c>
      <c r="Y74" s="240">
        <f ca="1">Y62*100-VolSurface_EURUSD!L14</f>
        <v>1.7644065363064838</v>
      </c>
      <c r="Z74" s="240">
        <f ca="1">Z62*100-VolSurface_EURUSD!M14</f>
        <v>2.5542926243776751</v>
      </c>
    </row>
    <row r="75" spans="2:50">
      <c r="B75">
        <f ca="1"/>
        <v>0.60547945205479448</v>
      </c>
      <c r="P75" t="e">
        <f ca="1">P54*100-VolSurface_EURUSD!C14</f>
        <v>#VALUE!</v>
      </c>
      <c r="Q75" t="e">
        <f ca="1">Q54*100-VolSurface_EURUSD!D14</f>
        <v>#VALUE!</v>
      </c>
      <c r="R75" t="e">
        <f ca="1">R54*100-VolSurface_EURUSD!E14</f>
        <v>#VALUE!</v>
      </c>
      <c r="S75" t="e">
        <f ca="1">S54*100-VolSurface_EURUSD!F14</f>
        <v>#VALUE!</v>
      </c>
      <c r="T75" t="e">
        <f ca="1">T54*100-VolSurface_EURUSD!G14</f>
        <v>#VALUE!</v>
      </c>
      <c r="U75" t="e">
        <f ca="1">U54*100-VolSurface_EURUSD!H14</f>
        <v>#VALUE!</v>
      </c>
      <c r="V75" t="e">
        <f ca="1">V54*100-VolSurface_EURUSD!I14</f>
        <v>#VALUE!</v>
      </c>
      <c r="W75" t="e">
        <f ca="1">W54*100-VolSurface_EURUSD!J14</f>
        <v>#VALUE!</v>
      </c>
      <c r="X75" t="e">
        <f ca="1">X54*100-VolSurface_EURUSD!K14</f>
        <v>#VALUE!</v>
      </c>
      <c r="Y75" t="e">
        <f ca="1">Y54*100-VolSurface_EURUSD!L14</f>
        <v>#VALUE!</v>
      </c>
      <c r="Z75" t="e">
        <f ca="1">Z54*100-VolSurface_EURUSD!M14</f>
        <v>#VALUE!</v>
      </c>
    </row>
    <row r="76" spans="2:50">
      <c r="B76">
        <f ca="1"/>
        <v>0.62465753424657533</v>
      </c>
      <c r="P76" s="242" t="e">
        <f ca="1">P62-P54</f>
        <v>#VALUE!</v>
      </c>
      <c r="Q76" s="242" t="e">
        <f ca="1">Q62-Q54</f>
        <v>#VALUE!</v>
      </c>
      <c r="R76" s="242" t="e">
        <f ca="1">R62-R54</f>
        <v>#VALUE!</v>
      </c>
      <c r="S76" s="242" t="e">
        <f ca="1">S62-S54</f>
        <v>#VALUE!</v>
      </c>
      <c r="T76" s="242" t="e">
        <f ca="1">T62-T54</f>
        <v>#VALUE!</v>
      </c>
      <c r="U76" s="242" t="e">
        <f ca="1">U62-U54</f>
        <v>#VALUE!</v>
      </c>
      <c r="V76" s="242" t="e">
        <f ca="1">V62-V54</f>
        <v>#VALUE!</v>
      </c>
      <c r="W76" s="242" t="e">
        <f ca="1">W62-W54</f>
        <v>#VALUE!</v>
      </c>
      <c r="X76" s="242" t="e">
        <f ca="1">X62-X54</f>
        <v>#VALUE!</v>
      </c>
      <c r="Y76" s="242" t="e">
        <f ca="1">Y62-Y54</f>
        <v>#VALUE!</v>
      </c>
      <c r="Z76" s="242" t="e">
        <f ca="1">Z62-Z54</f>
        <v>#VALUE!</v>
      </c>
    </row>
    <row r="77" spans="2:50">
      <c r="B77">
        <f ca="1"/>
        <v>0.64383561643835618</v>
      </c>
      <c r="P77" s="240" t="e">
        <f ca="1">P74-P75</f>
        <v>#VALUE!</v>
      </c>
      <c r="Q77" s="240" t="e">
        <f ca="1">Q74-Q75</f>
        <v>#VALUE!</v>
      </c>
      <c r="R77" s="240" t="e">
        <f ca="1">R74-R75</f>
        <v>#VALUE!</v>
      </c>
      <c r="S77" s="240" t="e">
        <f ca="1">S74-S75</f>
        <v>#VALUE!</v>
      </c>
      <c r="T77" s="240" t="e">
        <f ca="1">T74-T75</f>
        <v>#VALUE!</v>
      </c>
      <c r="U77" s="240" t="e">
        <f ca="1">U74-U75</f>
        <v>#VALUE!</v>
      </c>
      <c r="V77" s="240" t="e">
        <f ca="1">V74-V75</f>
        <v>#VALUE!</v>
      </c>
      <c r="W77" s="240" t="e">
        <f ca="1">W74-W75</f>
        <v>#VALUE!</v>
      </c>
      <c r="X77" s="240" t="e">
        <f ca="1">X74-X75</f>
        <v>#VALUE!</v>
      </c>
      <c r="Y77" s="240" t="e">
        <f ca="1">Y74-Y75</f>
        <v>#VALUE!</v>
      </c>
      <c r="Z77" s="240" t="e">
        <f ca="1">Z74-Z75</f>
        <v>#VALUE!</v>
      </c>
    </row>
    <row r="78" spans="2:50">
      <c r="B78">
        <f ca="1"/>
        <v>0.66301369863013704</v>
      </c>
      <c r="P78" s="239" t="e">
        <f ca="1">P62/P54</f>
        <v>#VALUE!</v>
      </c>
      <c r="Q78" s="239" t="e">
        <f ca="1">Q62/Q54</f>
        <v>#VALUE!</v>
      </c>
      <c r="R78" s="239" t="e">
        <f ca="1">R62/R54</f>
        <v>#VALUE!</v>
      </c>
      <c r="S78" s="239" t="e">
        <f ca="1">S62/S54</f>
        <v>#VALUE!</v>
      </c>
      <c r="T78" s="239" t="e">
        <f ca="1">T62/T54</f>
        <v>#VALUE!</v>
      </c>
      <c r="U78" s="239" t="e">
        <f ca="1">U62/U54</f>
        <v>#VALUE!</v>
      </c>
      <c r="V78" s="239" t="e">
        <f ca="1">V62/V54</f>
        <v>#VALUE!</v>
      </c>
      <c r="W78" s="239" t="e">
        <f ca="1">W62/W54</f>
        <v>#VALUE!</v>
      </c>
      <c r="X78" s="239" t="e">
        <f ca="1">X62/X54</f>
        <v>#VALUE!</v>
      </c>
      <c r="Y78" s="239" t="e">
        <f ca="1">Y62/Y54</f>
        <v>#VALUE!</v>
      </c>
      <c r="Z78" s="239" t="e">
        <f ca="1">Z62/Z54</f>
        <v>#VALUE!</v>
      </c>
    </row>
    <row r="79" spans="2:50">
      <c r="B79">
        <f ca="1"/>
        <v>0.68219178082191778</v>
      </c>
    </row>
    <row r="80" spans="2:50">
      <c r="B80">
        <f ca="1"/>
        <v>0.70136986301369864</v>
      </c>
    </row>
    <row r="81" spans="2:2">
      <c r="B81">
        <f ca="1"/>
        <v>0.72054794520547949</v>
      </c>
    </row>
    <row r="82" spans="2:2">
      <c r="B82">
        <f ca="1"/>
        <v>0.73972602739726023</v>
      </c>
    </row>
    <row r="83" spans="2:2">
      <c r="B83">
        <f ca="1"/>
        <v>0.75890410958904109</v>
      </c>
    </row>
    <row r="84" spans="2:2">
      <c r="B84">
        <f ca="1"/>
        <v>0.77808219178082194</v>
      </c>
    </row>
    <row r="85" spans="2:2">
      <c r="B85">
        <f ca="1"/>
        <v>0.79726027397260268</v>
      </c>
    </row>
    <row r="86" spans="2:2">
      <c r="B86">
        <f ca="1"/>
        <v>0.81643835616438354</v>
      </c>
    </row>
    <row r="87" spans="2:2">
      <c r="B87">
        <f ca="1"/>
        <v>0.83561643835616439</v>
      </c>
    </row>
    <row r="88" spans="2:2">
      <c r="B88">
        <f ca="1"/>
        <v>0.85479452054794525</v>
      </c>
    </row>
    <row r="89" spans="2:2">
      <c r="B89">
        <f ca="1"/>
        <v>0.87397260273972599</v>
      </c>
    </row>
    <row r="90" spans="2:2">
      <c r="B90">
        <f ca="1"/>
        <v>0.89315068493150684</v>
      </c>
    </row>
    <row r="91" spans="2:2">
      <c r="B91">
        <f ca="1"/>
        <v>0.9123287671232877</v>
      </c>
    </row>
    <row r="92" spans="2:2">
      <c r="B92">
        <f ca="1"/>
        <v>0.93150684931506844</v>
      </c>
    </row>
    <row r="93" spans="2:2">
      <c r="B93">
        <f ca="1"/>
        <v>0.9506849315068493</v>
      </c>
    </row>
    <row r="94" spans="2:2">
      <c r="B94">
        <f ca="1"/>
        <v>0.96986301369863015</v>
      </c>
    </row>
    <row r="95" spans="2:2">
      <c r="B95">
        <f ca="1"/>
        <v>0.989041095890411</v>
      </c>
    </row>
    <row r="96" spans="2:2">
      <c r="B96">
        <f ca="1"/>
        <v>1.0082191780821919</v>
      </c>
    </row>
    <row r="97" spans="2:2">
      <c r="B97">
        <f ca="1"/>
        <v>1.0273972602739727</v>
      </c>
    </row>
    <row r="98" spans="2:2">
      <c r="B98">
        <f ca="1"/>
        <v>1.0465753424657533</v>
      </c>
    </row>
    <row r="99" spans="2:2">
      <c r="B99">
        <f ca="1"/>
        <v>1.0657534246575342</v>
      </c>
    </row>
    <row r="100" spans="2:2">
      <c r="B100">
        <f ca="1"/>
        <v>1.0849315068493151</v>
      </c>
    </row>
    <row r="101" spans="2:2">
      <c r="B101" t="e">
        <f ca="1"/>
        <v>#N/A</v>
      </c>
    </row>
    <row r="102" spans="2:2">
      <c r="B102" t="e">
        <f ca="1"/>
        <v>#N/A</v>
      </c>
    </row>
    <row r="103" spans="2:2">
      <c r="B103" t="e">
        <f ca="1"/>
        <v>#N/A</v>
      </c>
    </row>
    <row r="104" spans="2:2">
      <c r="B104" t="e">
        <f ca="1"/>
        <v>#N/A</v>
      </c>
    </row>
    <row r="105" spans="2:2">
      <c r="B105" t="e">
        <f ca="1"/>
        <v>#N/A</v>
      </c>
    </row>
    <row r="106" spans="2:2">
      <c r="B106" t="e">
        <f ca="1"/>
        <v>#N/A</v>
      </c>
    </row>
    <row r="107" spans="2:2">
      <c r="B107" t="e">
        <f ca="1"/>
        <v>#N/A</v>
      </c>
    </row>
    <row r="108" spans="2:2">
      <c r="B108" t="e">
        <f ca="1"/>
        <v>#N/A</v>
      </c>
    </row>
    <row r="109" spans="2:2">
      <c r="B109" t="e">
        <f ca="1"/>
        <v>#N/A</v>
      </c>
    </row>
    <row r="110" spans="2:2">
      <c r="B110" t="e">
        <f ca="1"/>
        <v>#N/A</v>
      </c>
    </row>
    <row r="111" spans="2:2">
      <c r="B111" t="e">
        <f ca="1"/>
        <v>#N/A</v>
      </c>
    </row>
    <row r="112" spans="2:2">
      <c r="B112" t="e">
        <f ca="1"/>
        <v>#N/A</v>
      </c>
    </row>
    <row r="113" spans="2:2">
      <c r="B113" t="e">
        <f ca="1"/>
        <v>#N/A</v>
      </c>
    </row>
    <row r="114" spans="2:2">
      <c r="B114" t="e">
        <f ca="1"/>
        <v>#N/A</v>
      </c>
    </row>
    <row r="115" spans="2:2">
      <c r="B115" t="e">
        <f ca="1"/>
        <v>#N/A</v>
      </c>
    </row>
    <row r="116" spans="2:2">
      <c r="B116" t="e">
        <f ca="1"/>
        <v>#N/A</v>
      </c>
    </row>
    <row r="117" spans="2:2">
      <c r="B117" t="e">
        <f ca="1"/>
        <v>#N/A</v>
      </c>
    </row>
    <row r="118" spans="2:2">
      <c r="B118" t="e">
        <f ca="1"/>
        <v>#N/A</v>
      </c>
    </row>
    <row r="119" spans="2:2">
      <c r="B119" t="e">
        <f ca="1"/>
        <v>#N/A</v>
      </c>
    </row>
    <row r="120" spans="2:2">
      <c r="B120" t="e">
        <f ca="1"/>
        <v>#N/A</v>
      </c>
    </row>
    <row r="121" spans="2:2">
      <c r="B121" t="e">
        <f ca="1"/>
        <v>#N/A</v>
      </c>
    </row>
    <row r="122" spans="2:2">
      <c r="B122" t="e">
        <f ca="1"/>
        <v>#N/A</v>
      </c>
    </row>
    <row r="123" spans="2:2">
      <c r="B123" t="e">
        <f ca="1"/>
        <v>#N/A</v>
      </c>
    </row>
    <row r="124" spans="2:2">
      <c r="B124" t="e">
        <f ca="1"/>
        <v>#N/A</v>
      </c>
    </row>
    <row r="125" spans="2:2">
      <c r="B125" t="e">
        <f ca="1"/>
        <v>#N/A</v>
      </c>
    </row>
    <row r="126" spans="2:2">
      <c r="B126" t="e">
        <f ca="1"/>
        <v>#N/A</v>
      </c>
    </row>
    <row r="127" spans="2:2">
      <c r="B127" t="e">
        <f ca="1"/>
        <v>#N/A</v>
      </c>
    </row>
    <row r="128" spans="2:2">
      <c r="B128" t="e">
        <f ca="1"/>
        <v>#N/A</v>
      </c>
    </row>
    <row r="129" spans="2:2">
      <c r="B129" t="e">
        <f ca="1"/>
        <v>#N/A</v>
      </c>
    </row>
    <row r="130" spans="2:2">
      <c r="B130" t="e">
        <f ca="1"/>
        <v>#N/A</v>
      </c>
    </row>
    <row r="131" spans="2:2">
      <c r="B131" t="e">
        <f ca="1"/>
        <v>#N/A</v>
      </c>
    </row>
    <row r="132" spans="2:2">
      <c r="B132" t="e">
        <f ca="1"/>
        <v>#N/A</v>
      </c>
    </row>
    <row r="133" spans="2:2">
      <c r="B133" t="e">
        <f ca="1"/>
        <v>#N/A</v>
      </c>
    </row>
    <row r="134" spans="2:2">
      <c r="B134" t="e">
        <f ca="1"/>
        <v>#N/A</v>
      </c>
    </row>
    <row r="135" spans="2:2">
      <c r="B135" t="e">
        <f ca="1"/>
        <v>#N/A</v>
      </c>
    </row>
    <row r="136" spans="2:2">
      <c r="B136" t="e">
        <f ca="1"/>
        <v>#N/A</v>
      </c>
    </row>
    <row r="137" spans="2:2">
      <c r="B137" t="e">
        <f ca="1"/>
        <v>#N/A</v>
      </c>
    </row>
    <row r="138" spans="2:2">
      <c r="B138" t="e">
        <f ca="1"/>
        <v>#N/A</v>
      </c>
    </row>
    <row r="139" spans="2:2">
      <c r="B139" t="e">
        <f ca="1"/>
        <v>#N/A</v>
      </c>
    </row>
    <row r="140" spans="2:2">
      <c r="B140" t="e">
        <f ca="1"/>
        <v>#N/A</v>
      </c>
    </row>
    <row r="141" spans="2:2">
      <c r="B141" t="e">
        <f ca="1"/>
        <v>#N/A</v>
      </c>
    </row>
    <row r="142" spans="2:2">
      <c r="B142" t="e">
        <f ca="1"/>
        <v>#N/A</v>
      </c>
    </row>
    <row r="143" spans="2:2">
      <c r="B143" t="e">
        <f ca="1"/>
        <v>#N/A</v>
      </c>
    </row>
    <row r="144" spans="2:2">
      <c r="B144" t="e">
        <f ca="1"/>
        <v>#N/A</v>
      </c>
    </row>
    <row r="145" spans="2:2">
      <c r="B145" t="e">
        <f ca="1"/>
        <v>#N/A</v>
      </c>
    </row>
    <row r="146" spans="2:2">
      <c r="B146" t="e">
        <f ca="1"/>
        <v>#N/A</v>
      </c>
    </row>
    <row r="147" spans="2:2">
      <c r="B147" t="e">
        <f ca="1"/>
        <v>#N/A</v>
      </c>
    </row>
    <row r="148" spans="2:2">
      <c r="B148" t="e">
        <f ca="1"/>
        <v>#N/A</v>
      </c>
    </row>
    <row r="149" spans="2:2">
      <c r="B149" t="e">
        <f ca="1"/>
        <v>#N/A</v>
      </c>
    </row>
    <row r="150" spans="2:2">
      <c r="B150" t="e">
        <f ca="1"/>
        <v>#N/A</v>
      </c>
    </row>
    <row r="151" spans="2:2">
      <c r="B151" t="e">
        <f ca="1"/>
        <v>#N/A</v>
      </c>
    </row>
    <row r="152" spans="2:2">
      <c r="B152" t="e">
        <f ca="1"/>
        <v>#N/A</v>
      </c>
    </row>
    <row r="153" spans="2:2">
      <c r="B153" t="e">
        <f ca="1"/>
        <v>#N/A</v>
      </c>
    </row>
    <row r="154" spans="2:2">
      <c r="B154" t="e">
        <f ca="1"/>
        <v>#N/A</v>
      </c>
    </row>
    <row r="155" spans="2:2">
      <c r="B155" t="e">
        <f ca="1"/>
        <v>#N/A</v>
      </c>
    </row>
    <row r="156" spans="2:2">
      <c r="B156" t="e">
        <f ca="1"/>
        <v>#N/A</v>
      </c>
    </row>
    <row r="157" spans="2:2">
      <c r="B157" t="e">
        <f ca="1"/>
        <v>#N/A</v>
      </c>
    </row>
    <row r="158" spans="2:2">
      <c r="B158" t="e">
        <f ca="1"/>
        <v>#N/A</v>
      </c>
    </row>
    <row r="159" spans="2:2">
      <c r="B159" t="e">
        <f ca="1"/>
        <v>#N/A</v>
      </c>
    </row>
    <row r="160" spans="2:2">
      <c r="B160" t="e">
        <f ca="1"/>
        <v>#N/A</v>
      </c>
    </row>
    <row r="161" spans="2:2">
      <c r="B161" t="e">
        <f ca="1"/>
        <v>#N/A</v>
      </c>
    </row>
    <row r="162" spans="2:2">
      <c r="B162" t="e">
        <f ca="1"/>
        <v>#N/A</v>
      </c>
    </row>
    <row r="163" spans="2:2">
      <c r="B163" t="e">
        <f ca="1"/>
        <v>#N/A</v>
      </c>
    </row>
    <row r="164" spans="2:2">
      <c r="B164" t="e">
        <f ca="1"/>
        <v>#N/A</v>
      </c>
    </row>
    <row r="165" spans="2:2">
      <c r="B165" t="e">
        <f ca="1"/>
        <v>#N/A</v>
      </c>
    </row>
    <row r="166" spans="2:2">
      <c r="B166" t="e">
        <f ca="1"/>
        <v>#N/A</v>
      </c>
    </row>
    <row r="167" spans="2:2">
      <c r="B167" t="e">
        <f ca="1"/>
        <v>#N/A</v>
      </c>
    </row>
    <row r="168" spans="2:2">
      <c r="B168" t="e">
        <f ca="1"/>
        <v>#N/A</v>
      </c>
    </row>
    <row r="169" spans="2:2">
      <c r="B169" t="e">
        <f ca="1"/>
        <v>#N/A</v>
      </c>
    </row>
    <row r="170" spans="2:2">
      <c r="B170" t="e">
        <f ca="1"/>
        <v>#N/A</v>
      </c>
    </row>
    <row r="171" spans="2:2">
      <c r="B171" t="e">
        <f ca="1"/>
        <v>#N/A</v>
      </c>
    </row>
    <row r="172" spans="2:2">
      <c r="B172" t="e">
        <f ca="1"/>
        <v>#N/A</v>
      </c>
    </row>
    <row r="173" spans="2:2">
      <c r="B173" t="e">
        <f ca="1"/>
        <v>#N/A</v>
      </c>
    </row>
    <row r="174" spans="2:2">
      <c r="B174" t="e">
        <f ca="1"/>
        <v>#N/A</v>
      </c>
    </row>
    <row r="175" spans="2:2">
      <c r="B175" t="e">
        <f ca="1"/>
        <v>#N/A</v>
      </c>
    </row>
    <row r="176" spans="2:2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P797"/>
  <sheetViews>
    <sheetView showGridLines="0" topLeftCell="A3" zoomScale="85" zoomScaleNormal="85" workbookViewId="0">
      <selection activeCell="B11" sqref="B11:F1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7" width="11.33203125" customWidth="1"/>
    <col min="8" max="8" width="14" bestFit="1" customWidth="1"/>
    <col min="9" max="9" width="14.44140625" bestFit="1" customWidth="1"/>
    <col min="11" max="11" width="10.44140625" bestFit="1" customWidth="1"/>
    <col min="12" max="12" width="11.109375" customWidth="1"/>
    <col min="13" max="13" width="17.21875" customWidth="1"/>
    <col min="14" max="14" width="17.77734375" customWidth="1"/>
    <col min="15" max="15" width="20" customWidth="1"/>
    <col min="16" max="16" width="9.88671875" customWidth="1"/>
    <col min="17" max="17" width="12.5546875" customWidth="1"/>
    <col min="19" max="19" width="7" customWidth="1"/>
    <col min="22" max="22" width="7.88671875" customWidth="1"/>
    <col min="36" max="36" width="14.33203125" bestFit="1" customWidth="1"/>
    <col min="37" max="37" width="13.5546875" bestFit="1" customWidth="1"/>
  </cols>
  <sheetData>
    <row r="2" spans="2:25">
      <c r="B2" s="1" t="s">
        <v>0</v>
      </c>
      <c r="C2" s="2"/>
      <c r="D2" s="3">
        <f ca="1">_xll.qlSettingsEvaluationDate(ValuationDate!C3)</f>
        <v>43018</v>
      </c>
    </row>
    <row r="3" spans="2:25">
      <c r="K3" s="1" t="s">
        <v>34</v>
      </c>
      <c r="L3" s="2"/>
      <c r="M3" s="52"/>
      <c r="N3" s="4" t="s">
        <v>31</v>
      </c>
      <c r="O3" s="24"/>
      <c r="P3" s="24"/>
      <c r="Q3" s="24"/>
      <c r="R3" s="24"/>
      <c r="S3" s="24"/>
      <c r="T3" s="24"/>
      <c r="U3" s="24"/>
      <c r="V3" s="24"/>
      <c r="W3" s="24"/>
      <c r="X3" s="45"/>
    </row>
    <row r="4" spans="2:25">
      <c r="B4" s="4" t="s">
        <v>23</v>
      </c>
      <c r="C4" s="5">
        <v>0</v>
      </c>
      <c r="D4" s="6" t="str">
        <f ca="1">ValuationDate!D5</f>
        <v>obj_0004c#0000</v>
      </c>
      <c r="H4" s="37" t="s">
        <v>1</v>
      </c>
      <c r="I4" s="37" t="s">
        <v>2</v>
      </c>
      <c r="K4" s="54" t="s">
        <v>25</v>
      </c>
      <c r="L4" s="55" t="s">
        <v>30</v>
      </c>
      <c r="M4" s="55" t="s">
        <v>4</v>
      </c>
      <c r="N4" s="60">
        <f t="array" aca="1" ref="N4:X4" ca="1">VolSurface_EURGBP!Q14:AA14</f>
        <v>0.93783084196211497</v>
      </c>
      <c r="O4" s="68">
        <f ca="1"/>
        <v>0.9525250595146586</v>
      </c>
      <c r="P4" s="68">
        <f ca="1"/>
        <v>0.9621378809473865</v>
      </c>
      <c r="Q4" s="68">
        <f ca="1"/>
        <v>0.97580128526763166</v>
      </c>
      <c r="R4" s="68">
        <f ca="1"/>
        <v>0.98642410226775057</v>
      </c>
      <c r="S4" s="68">
        <f ca="1"/>
        <v>1</v>
      </c>
      <c r="T4" s="68">
        <f ca="1"/>
        <v>1.0159173094247689</v>
      </c>
      <c r="U4" s="68">
        <f ca="1"/>
        <v>1.0286587116064256</v>
      </c>
      <c r="V4" s="68">
        <f ca="1"/>
        <v>1.0464573763345759</v>
      </c>
      <c r="W4" s="68">
        <f ca="1"/>
        <v>1.061404861051086</v>
      </c>
      <c r="X4" s="69">
        <f ca="1"/>
        <v>1.0846836371535387</v>
      </c>
      <c r="Y4" t="s">
        <v>154</v>
      </c>
    </row>
    <row r="5" spans="2:25">
      <c r="B5" s="7" t="s">
        <v>5</v>
      </c>
      <c r="C5" s="8">
        <v>0</v>
      </c>
      <c r="D5" s="9" t="str">
        <f ca="1">ValuationDate!D6</f>
        <v>obj_0004e#0000</v>
      </c>
      <c r="H5" s="38" t="s">
        <v>98</v>
      </c>
      <c r="I5" s="39" t="str">
        <f ca="1">_xll.qlRealMCAsset(,,C23)</f>
        <v>obj_00709#0000</v>
      </c>
      <c r="K5" s="56" t="s">
        <v>22</v>
      </c>
      <c r="L5" s="62">
        <f ca="1">_xll.qlCalendarAdvance("NullCalendar",$D$2,K5)</f>
        <v>43049</v>
      </c>
      <c r="M5" s="63" t="str">
        <f ca="1">TEXT(L5,"[$-900]TTMMMJJJ")</f>
        <v>10Nov2017</v>
      </c>
      <c r="N5" s="70" t="str">
        <f ca="1">$M5&amp;TEXT(N$4*100,"000")</f>
        <v>10Nov2017094</v>
      </c>
      <c r="O5" s="71" t="str">
        <f ca="1">$M5&amp;TEXT(O$4*100,"000")</f>
        <v>10Nov2017095</v>
      </c>
      <c r="P5" s="71" t="str">
        <f ca="1">$M5&amp;TEXT(P$4*100,"000")</f>
        <v>10Nov2017096</v>
      </c>
      <c r="Q5" s="71" t="str">
        <f ca="1">$M5&amp;TEXT(Q$4*100,"000")</f>
        <v>10Nov2017098</v>
      </c>
      <c r="R5" s="71" t="str">
        <f ca="1">$M5&amp;TEXT(R$4*100,"000")</f>
        <v>10Nov2017099</v>
      </c>
      <c r="S5" s="71" t="str">
        <f ca="1">$M5&amp;TEXT(S$4*100,"000")</f>
        <v>10Nov2017100</v>
      </c>
      <c r="T5" s="71" t="str">
        <f ca="1">$M5&amp;TEXT(T$4*100,"000")</f>
        <v>10Nov2017102</v>
      </c>
      <c r="U5" s="71" t="str">
        <f ca="1">$M5&amp;TEXT(U$4*100,"000")</f>
        <v>10Nov2017103</v>
      </c>
      <c r="V5" s="71" t="str">
        <f ca="1">$M5&amp;TEXT(V$4*100,"000")</f>
        <v>10Nov2017105</v>
      </c>
      <c r="W5" s="71" t="str">
        <f ca="1">$M5&amp;TEXT(W$4*100,"000")</f>
        <v>10Nov2017106</v>
      </c>
      <c r="X5" s="57" t="str">
        <f ca="1">$M5&amp;TEXT(X$4*100,"000")</f>
        <v>10Nov2017108</v>
      </c>
      <c r="Y5" s="57" t="str">
        <f ca="1">$M5&amp;TEXT(Y$4,"000")</f>
        <v>10Nov2017Erw</v>
      </c>
    </row>
    <row r="6" spans="2:25">
      <c r="B6" s="10" t="s">
        <v>6</v>
      </c>
      <c r="C6" s="11">
        <v>0</v>
      </c>
      <c r="D6" s="12" t="str">
        <f ca="1">ValuationDate!D7</f>
        <v>obj_0004f#0000</v>
      </c>
      <c r="H6" s="40" t="s">
        <v>99</v>
      </c>
      <c r="I6" s="41" t="str">
        <f ca="1">_xll.qlRealMCAsset(,,C24)</f>
        <v>obj_0070a#0000</v>
      </c>
      <c r="K6" s="58" t="s">
        <v>29</v>
      </c>
      <c r="L6" s="64">
        <f ca="1">_xll.qlCalendarAdvance("NullCalendar",$D$2,K6)</f>
        <v>43110</v>
      </c>
      <c r="M6" s="65" t="str">
        <f ca="1">TEXT(L6,"[$-900]TTMMMJJJ")</f>
        <v>10Jan2018</v>
      </c>
      <c r="N6" s="72" t="str">
        <f ca="1">$M6&amp;TEXT(N$4*100,"000")</f>
        <v>10Jan2018094</v>
      </c>
      <c r="O6" s="53" t="str">
        <f ca="1">$M6&amp;TEXT(O$4*100,"000")</f>
        <v>10Jan2018095</v>
      </c>
      <c r="P6" s="53" t="str">
        <f ca="1">$M6&amp;TEXT(P$4*100,"000")</f>
        <v>10Jan2018096</v>
      </c>
      <c r="Q6" s="53" t="str">
        <f ca="1">$M6&amp;TEXT(Q$4*100,"000")</f>
        <v>10Jan2018098</v>
      </c>
      <c r="R6" s="53" t="str">
        <f ca="1">$M6&amp;TEXT(R$4*100,"000")</f>
        <v>10Jan2018099</v>
      </c>
      <c r="S6" s="53" t="str">
        <f ca="1">$M6&amp;TEXT(S$4*100,"000")</f>
        <v>10Jan2018100</v>
      </c>
      <c r="T6" s="53" t="str">
        <f ca="1">$M6&amp;TEXT(T$4*100,"000")</f>
        <v>10Jan2018102</v>
      </c>
      <c r="U6" s="53" t="str">
        <f ca="1">$M6&amp;TEXT(U$4*100,"000")</f>
        <v>10Jan2018103</v>
      </c>
      <c r="V6" s="53" t="str">
        <f ca="1">$M6&amp;TEXT(V$4*100,"000")</f>
        <v>10Jan2018105</v>
      </c>
      <c r="W6" s="53" t="str">
        <f ca="1">$M6&amp;TEXT(W$4*100,"000")</f>
        <v>10Jan2018106</v>
      </c>
      <c r="X6" s="59" t="str">
        <f ca="1">$M6&amp;TEXT(X$4*100,"000")</f>
        <v>10Jan2018108</v>
      </c>
      <c r="Y6" s="57" t="str">
        <f ca="1">$M6&amp;TEXT(Y$4,"000")</f>
        <v>10Jan2018Erw</v>
      </c>
    </row>
    <row r="7" spans="2:25">
      <c r="H7" s="40"/>
      <c r="I7" s="41"/>
      <c r="K7" s="58" t="s">
        <v>32</v>
      </c>
      <c r="L7" s="64">
        <f ca="1">_xll.qlCalendarAdvance("NullCalendar",$D$2,K7)</f>
        <v>43200</v>
      </c>
      <c r="M7" s="65" t="str">
        <f ca="1">TEXT(L7,"[$-900]TTMMMJJJ")</f>
        <v>10Apr2018</v>
      </c>
      <c r="N7" s="72" t="str">
        <f ca="1">$M7&amp;TEXT(N$4*100,"000")</f>
        <v>10Apr2018094</v>
      </c>
      <c r="O7" s="53" t="str">
        <f ca="1">$M7&amp;TEXT(O$4*100,"000")</f>
        <v>10Apr2018095</v>
      </c>
      <c r="P7" s="53" t="str">
        <f ca="1">$M7&amp;TEXT(P$4*100,"000")</f>
        <v>10Apr2018096</v>
      </c>
      <c r="Q7" s="53" t="str">
        <f ca="1">$M7&amp;TEXT(Q$4*100,"000")</f>
        <v>10Apr2018098</v>
      </c>
      <c r="R7" s="53" t="str">
        <f ca="1">$M7&amp;TEXT(R$4*100,"000")</f>
        <v>10Apr2018099</v>
      </c>
      <c r="S7" s="53" t="str">
        <f ca="1">$M7&amp;TEXT(S$4*100,"000")</f>
        <v>10Apr2018100</v>
      </c>
      <c r="T7" s="53" t="str">
        <f ca="1">$M7&amp;TEXT(T$4*100,"000")</f>
        <v>10Apr2018102</v>
      </c>
      <c r="U7" s="53" t="str">
        <f ca="1">$M7&amp;TEXT(U$4*100,"000")</f>
        <v>10Apr2018103</v>
      </c>
      <c r="V7" s="53" t="str">
        <f ca="1">$M7&amp;TEXT(V$4*100,"000")</f>
        <v>10Apr2018105</v>
      </c>
      <c r="W7" s="53" t="str">
        <f ca="1">$M7&amp;TEXT(W$4*100,"000")</f>
        <v>10Apr2018106</v>
      </c>
      <c r="X7" s="59" t="str">
        <f ca="1">$M7&amp;TEXT(X$4*100,"000")</f>
        <v>10Apr2018108</v>
      </c>
      <c r="Y7" s="57" t="str">
        <f ca="1">$M7&amp;TEXT(Y$4,"000")</f>
        <v>10Apr2018Erw</v>
      </c>
    </row>
    <row r="8" spans="2:25">
      <c r="B8" s="13" t="s">
        <v>94</v>
      </c>
      <c r="C8" s="14">
        <v>0.2</v>
      </c>
      <c r="D8" s="98" t="str">
        <f ca="1">VolSurface_EURUSD!C32</f>
        <v>obj_00279#0000</v>
      </c>
      <c r="H8" s="40"/>
      <c r="I8" s="41"/>
      <c r="K8" s="58" t="s">
        <v>33</v>
      </c>
      <c r="L8" s="64">
        <f ca="1">_xll.qlCalendarAdvance("NullCalendar",$D$2,K8)</f>
        <v>43291</v>
      </c>
      <c r="M8" s="65" t="str">
        <f ca="1">TEXT(L8,"[$-900]TTMMMJJJ")</f>
        <v>10Jul2018</v>
      </c>
      <c r="N8" s="72" t="str">
        <f ca="1">$M8&amp;TEXT(N$4*100,"000")</f>
        <v>10Jul2018094</v>
      </c>
      <c r="O8" s="53" t="str">
        <f ca="1">$M8&amp;TEXT(O$4*100,"000")</f>
        <v>10Jul2018095</v>
      </c>
      <c r="P8" s="53" t="str">
        <f ca="1">$M8&amp;TEXT(P$4*100,"000")</f>
        <v>10Jul2018096</v>
      </c>
      <c r="Q8" s="53" t="str">
        <f ca="1">$M8&amp;TEXT(Q$4*100,"000")</f>
        <v>10Jul2018098</v>
      </c>
      <c r="R8" s="53" t="str">
        <f ca="1">$M8&amp;TEXT(R$4*100,"000")</f>
        <v>10Jul2018099</v>
      </c>
      <c r="S8" s="53" t="str">
        <f ca="1">$M8&amp;TEXT(S$4*100,"000")</f>
        <v>10Jul2018100</v>
      </c>
      <c r="T8" s="53" t="str">
        <f ca="1">$M8&amp;TEXT(T$4*100,"000")</f>
        <v>10Jul2018102</v>
      </c>
      <c r="U8" s="53" t="str">
        <f ca="1">$M8&amp;TEXT(U$4*100,"000")</f>
        <v>10Jul2018103</v>
      </c>
      <c r="V8" s="53" t="str">
        <f ca="1">$M8&amp;TEXT(V$4*100,"000")</f>
        <v>10Jul2018105</v>
      </c>
      <c r="W8" s="53" t="str">
        <f ca="1">$M8&amp;TEXT(W$4*100,"000")</f>
        <v>10Jul2018106</v>
      </c>
      <c r="X8" s="59" t="str">
        <f ca="1">$M8&amp;TEXT(X$4*100,"000")</f>
        <v>10Jul2018108</v>
      </c>
      <c r="Y8" s="57" t="str">
        <f ca="1">$M8&amp;TEXT(Y$4,"000")</f>
        <v>10Jul2018Erw</v>
      </c>
    </row>
    <row r="9" spans="2:25">
      <c r="B9" s="15" t="s">
        <v>95</v>
      </c>
      <c r="C9" s="16">
        <v>0.3</v>
      </c>
      <c r="D9" s="12" t="str">
        <f ca="1">VolSurface_GBPUSD!D33</f>
        <v>obj_004af#0000</v>
      </c>
      <c r="H9" s="40"/>
      <c r="I9" s="41"/>
      <c r="K9" s="60" t="s">
        <v>24</v>
      </c>
      <c r="L9" s="66">
        <f ca="1">_xll.qlCalendarAdvance("NullCalendar",$D$2,K9)</f>
        <v>43383</v>
      </c>
      <c r="M9" s="67" t="str">
        <f ca="1">TEXT(L9,"[$-900]TTMMMJJJ")</f>
        <v>10Oct2018</v>
      </c>
      <c r="N9" s="73" t="str">
        <f ca="1">$M9&amp;TEXT(N$4*100,"000")</f>
        <v>10Oct2018094</v>
      </c>
      <c r="O9" s="74" t="str">
        <f ca="1">$M9&amp;TEXT(O$4*100,"000")</f>
        <v>10Oct2018095</v>
      </c>
      <c r="P9" s="74" t="str">
        <f ca="1">$M9&amp;TEXT(P$4*100,"000")</f>
        <v>10Oct2018096</v>
      </c>
      <c r="Q9" s="74" t="str">
        <f ca="1">$M9&amp;TEXT(Q$4*100,"000")</f>
        <v>10Oct2018098</v>
      </c>
      <c r="R9" s="74" t="str">
        <f ca="1">$M9&amp;TEXT(R$4*100,"000")</f>
        <v>10Oct2018099</v>
      </c>
      <c r="S9" s="74" t="str">
        <f ca="1">$M9&amp;TEXT(S$4*100,"000")</f>
        <v>10Oct2018100</v>
      </c>
      <c r="T9" s="74" t="str">
        <f ca="1">$M9&amp;TEXT(T$4*100,"000")</f>
        <v>10Oct2018102</v>
      </c>
      <c r="U9" s="74" t="str">
        <f ca="1">$M9&amp;TEXT(U$4*100,"000")</f>
        <v>10Oct2018103</v>
      </c>
      <c r="V9" s="74" t="str">
        <f ca="1">$M9&amp;TEXT(V$4*100,"000")</f>
        <v>10Oct2018105</v>
      </c>
      <c r="W9" s="74" t="str">
        <f ca="1">$M9&amp;TEXT(W$4*100,"000")</f>
        <v>10Oct2018106</v>
      </c>
      <c r="X9" s="61" t="str">
        <f ca="1">$M9&amp;TEXT(X$4*100,"000")</f>
        <v>10Oct2018108</v>
      </c>
      <c r="Y9" s="57" t="str">
        <f ca="1">$M9&amp;TEXT(Y$4,"000")</f>
        <v>10Oct2018Erw</v>
      </c>
    </row>
    <row r="10" spans="2:25">
      <c r="H10" s="40"/>
      <c r="I10" s="41"/>
    </row>
    <row r="11" spans="2:25">
      <c r="B11" s="227" t="s">
        <v>7</v>
      </c>
      <c r="C11" s="372">
        <v>1</v>
      </c>
      <c r="D11" s="380">
        <v>0.3</v>
      </c>
      <c r="E11" s="373">
        <f ca="1">VolSurface_EURUSD!E74</f>
        <v>0</v>
      </c>
      <c r="F11" s="393">
        <v>0.1</v>
      </c>
      <c r="H11" s="40"/>
      <c r="I11" s="41"/>
      <c r="K11" s="1" t="s">
        <v>35</v>
      </c>
      <c r="L11" s="2"/>
      <c r="M11" s="52"/>
      <c r="N11" s="4" t="s">
        <v>31</v>
      </c>
      <c r="O11" s="24"/>
      <c r="P11" s="24"/>
      <c r="Q11" s="24"/>
      <c r="R11" s="24"/>
      <c r="S11" s="24"/>
      <c r="T11" s="24"/>
      <c r="U11" s="24"/>
      <c r="V11" s="24"/>
      <c r="W11" s="24"/>
      <c r="X11" s="45"/>
    </row>
    <row r="12" spans="2:25">
      <c r="C12" s="228">
        <f ca="1">D11</f>
        <v>0.3</v>
      </c>
      <c r="D12" s="222">
        <v>1</v>
      </c>
      <c r="E12" s="222">
        <v>0.1</v>
      </c>
      <c r="F12" s="383">
        <f ca="1">VolSurface_GBPUSD!E74</f>
        <v>0</v>
      </c>
      <c r="H12" s="40"/>
      <c r="I12" s="41"/>
      <c r="K12" s="54" t="s">
        <v>25</v>
      </c>
      <c r="L12" s="55" t="s">
        <v>30</v>
      </c>
      <c r="M12" s="55" t="s">
        <v>4</v>
      </c>
      <c r="N12" s="77">
        <f ca="1">N4</f>
        <v>0.93783084196211497</v>
      </c>
      <c r="O12" s="78">
        <f ca="1">O4</f>
        <v>0.9525250595146586</v>
      </c>
      <c r="P12" s="78">
        <f ca="1">P4</f>
        <v>0.9621378809473865</v>
      </c>
      <c r="Q12" s="78">
        <f ca="1">Q4</f>
        <v>0.97580128526763166</v>
      </c>
      <c r="R12" s="78">
        <f ca="1">R4</f>
        <v>0.98642410226775057</v>
      </c>
      <c r="S12" s="78">
        <f ca="1">S4</f>
        <v>1</v>
      </c>
      <c r="T12" s="78">
        <f ca="1">T4</f>
        <v>1.0159173094247689</v>
      </c>
      <c r="U12" s="78">
        <f ca="1">U4</f>
        <v>1.0286587116064256</v>
      </c>
      <c r="V12" s="78">
        <f ca="1">V4</f>
        <v>1.0464573763345759</v>
      </c>
      <c r="W12" s="78">
        <f ca="1">W4</f>
        <v>1.061404861051086</v>
      </c>
      <c r="X12" s="67">
        <f ca="1">X4</f>
        <v>1.0846836371535387</v>
      </c>
    </row>
    <row r="13" spans="2:25">
      <c r="C13" s="384">
        <f ca="1">VolSurface_EURUSD!E74</f>
        <v>0</v>
      </c>
      <c r="D13" s="222">
        <v>0.1</v>
      </c>
      <c r="E13" s="222">
        <v>1</v>
      </c>
      <c r="F13" s="229">
        <v>0.1</v>
      </c>
      <c r="H13" s="40"/>
      <c r="I13" s="41"/>
      <c r="K13" s="75" t="str">
        <f ca="1">K5</f>
        <v>1m</v>
      </c>
      <c r="L13" s="62">
        <f ca="1">_xll.qlCalendarAdvance("NullCalendar",$D$2,K13)</f>
        <v>43049</v>
      </c>
      <c r="M13" s="63" t="str">
        <f ca="1">TEXT(L13,"[$-900]TTMMMJJJ")</f>
        <v>10Nov2017</v>
      </c>
      <c r="N13" s="70" t="str">
        <f ca="1">"C"&amp;N5&amp;"=Pay(Max(EURUSD("&amp;$M13&amp;")-GBPUSD("&amp;$M13&amp;")*"&amp;N$12&amp;",0.0),"&amp;$M13&amp;")"</f>
        <v>C10Nov2017094=Pay(Max(EURUSD(10Nov2017)-GBPUSD(10Nov2017)*0.937830841962115,0.0),10Nov2017)</v>
      </c>
      <c r="O13" s="71" t="str">
        <f ca="1">"C"&amp;O5&amp;"=Pay(Max(EURUSD("&amp;$M13&amp;")-GBPUSD("&amp;$M13&amp;")*"&amp;O$12&amp;",0.0),"&amp;$M13&amp;")"</f>
        <v>C10Nov2017095=Pay(Max(EURUSD(10Nov2017)-GBPUSD(10Nov2017)*0.952525059514659,0.0),10Nov2017)</v>
      </c>
      <c r="P13" s="71" t="str">
        <f ca="1">"C"&amp;P5&amp;"=Pay(Max(EURUSD("&amp;$M13&amp;")-GBPUSD("&amp;$M13&amp;")*"&amp;P$12&amp;",0.0),"&amp;$M13&amp;")"</f>
        <v>C10Nov2017096=Pay(Max(EURUSD(10Nov2017)-GBPUSD(10Nov2017)*0.962137880947387,0.0),10Nov2017)</v>
      </c>
      <c r="Q13" s="71" t="str">
        <f ca="1">"C"&amp;Q5&amp;"=Pay(Max(EURUSD("&amp;$M13&amp;")-GBPUSD("&amp;$M13&amp;")*"&amp;Q$12&amp;",0.0),"&amp;$M13&amp;")"</f>
        <v>C10Nov2017098=Pay(Max(EURUSD(10Nov2017)-GBPUSD(10Nov2017)*0.975801285267632,0.0),10Nov2017)</v>
      </c>
      <c r="R13" s="71" t="str">
        <f ca="1">"C"&amp;R5&amp;"=Pay(Max(EURUSD("&amp;$M13&amp;")-GBPUSD("&amp;$M13&amp;")*"&amp;R$12&amp;",0.0),"&amp;$M13&amp;")"</f>
        <v>C10Nov2017099=Pay(Max(EURUSD(10Nov2017)-GBPUSD(10Nov2017)*0.986424102267751,0.0),10Nov2017)</v>
      </c>
      <c r="S13" s="71" t="str">
        <f ca="1">"C"&amp;S5&amp;"=Pay(Max(EURUSD("&amp;$M13&amp;")-GBPUSD("&amp;$M13&amp;")*"&amp;S$12&amp;",0.0),"&amp;$M13&amp;")"</f>
        <v>C10Nov2017100=Pay(Max(EURUSD(10Nov2017)-GBPUSD(10Nov2017)*1,0.0),10Nov2017)</v>
      </c>
      <c r="T13" s="71" t="str">
        <f ca="1">"C"&amp;T5&amp;"=Pay(Max(EURUSD("&amp;$M13&amp;")-GBPUSD("&amp;$M13&amp;")*"&amp;T$12&amp;",0.0),"&amp;$M13&amp;")"</f>
        <v>C10Nov2017102=Pay(Max(EURUSD(10Nov2017)-GBPUSD(10Nov2017)*1.01591730942477,0.0),10Nov2017)</v>
      </c>
      <c r="U13" s="71" t="str">
        <f ca="1">"C"&amp;U5&amp;"=Pay(Max(EURUSD("&amp;$M13&amp;")-GBPUSD("&amp;$M13&amp;")*"&amp;U$12&amp;",0.0),"&amp;$M13&amp;")"</f>
        <v>C10Nov2017103=Pay(Max(EURUSD(10Nov2017)-GBPUSD(10Nov2017)*1.02865871160643,0.0),10Nov2017)</v>
      </c>
      <c r="V13" s="71" t="str">
        <f ca="1">"C"&amp;V5&amp;"=Pay(Max(EURUSD("&amp;$M13&amp;")-GBPUSD("&amp;$M13&amp;")*"&amp;V$12&amp;",0.0),"&amp;$M13&amp;")"</f>
        <v>C10Nov2017105=Pay(Max(EURUSD(10Nov2017)-GBPUSD(10Nov2017)*1.04645737633458,0.0),10Nov2017)</v>
      </c>
      <c r="W13" s="71" t="str">
        <f ca="1">"C"&amp;W5&amp;"=Pay(Max(EURUSD("&amp;$M13&amp;")-GBPUSD("&amp;$M13&amp;")*"&amp;W$12&amp;",0.0),"&amp;$M13&amp;")"</f>
        <v>C10Nov2017106=Pay(Max(EURUSD(10Nov2017)-GBPUSD(10Nov2017)*1.06140486105109,0.0),10Nov2017)</v>
      </c>
      <c r="X13" s="57" t="str">
        <f ca="1">"C"&amp;X5&amp;"=Pay(Max(EURUSD("&amp;$M13&amp;")-GBPUSD("&amp;$M13&amp;")*"&amp;X$12&amp;",0.0),"&amp;$M13&amp;")"</f>
        <v>C10Nov2017108=Pay(Max(EURUSD(10Nov2017)-GBPUSD(10Nov2017)*1.08468363715354,0.0),10Nov2017)</v>
      </c>
    </row>
    <row r="14" spans="2:25">
      <c r="C14" s="376">
        <v>0.1</v>
      </c>
      <c r="D14" s="385">
        <f ca="1">VolSurface_GBPUSD!E74</f>
        <v>0</v>
      </c>
      <c r="E14" s="230">
        <v>0.1</v>
      </c>
      <c r="F14" s="22">
        <v>1</v>
      </c>
      <c r="H14" s="40"/>
      <c r="I14" s="41"/>
      <c r="K14" s="76" t="str">
        <f ca="1">K6</f>
        <v>3m</v>
      </c>
      <c r="L14" s="64">
        <f ca="1">_xll.qlCalendarAdvance("NullCalendar",$D$2,K14)</f>
        <v>43110</v>
      </c>
      <c r="M14" s="65" t="str">
        <f ca="1">TEXT(L14,"[$-900]TTMMMJJJ")</f>
        <v>10Jan2018</v>
      </c>
      <c r="N14" s="72" t="str">
        <f ca="1">"C"&amp;N6&amp;"=Pay(Max(EURUSD("&amp;$M14&amp;")-GBPUSD("&amp;$M14&amp;")*"&amp;N$12&amp;",0.0),"&amp;$M14&amp;")"</f>
        <v>C10Jan2018094=Pay(Max(EURUSD(10Jan2018)-GBPUSD(10Jan2018)*0.937830841962115,0.0),10Jan2018)</v>
      </c>
      <c r="O14" s="53" t="str">
        <f ca="1">"C"&amp;O6&amp;"=Pay(Max(EURUSD("&amp;$M14&amp;")-GBPUSD("&amp;$M14&amp;")*"&amp;O$12&amp;",0.0),"&amp;$M14&amp;")"</f>
        <v>C10Jan2018095=Pay(Max(EURUSD(10Jan2018)-GBPUSD(10Jan2018)*0.952525059514659,0.0),10Jan2018)</v>
      </c>
      <c r="P14" s="53" t="str">
        <f ca="1">"C"&amp;P6&amp;"=Pay(Max(EURUSD("&amp;$M14&amp;")-GBPUSD("&amp;$M14&amp;")*"&amp;P$12&amp;",0.0),"&amp;$M14&amp;")"</f>
        <v>C10Jan2018096=Pay(Max(EURUSD(10Jan2018)-GBPUSD(10Jan2018)*0.962137880947387,0.0),10Jan2018)</v>
      </c>
      <c r="Q14" s="53" t="str">
        <f ca="1">"C"&amp;Q6&amp;"=Pay(Max(EURUSD("&amp;$M14&amp;")-GBPUSD("&amp;$M14&amp;")*"&amp;Q$12&amp;",0.0),"&amp;$M14&amp;")"</f>
        <v>C10Jan2018098=Pay(Max(EURUSD(10Jan2018)-GBPUSD(10Jan2018)*0.975801285267632,0.0),10Jan2018)</v>
      </c>
      <c r="R14" s="53" t="str">
        <f ca="1">"C"&amp;R6&amp;"=Pay(Max(EURUSD("&amp;$M14&amp;")-GBPUSD("&amp;$M14&amp;")*"&amp;R$12&amp;",0.0),"&amp;$M14&amp;")"</f>
        <v>C10Jan2018099=Pay(Max(EURUSD(10Jan2018)-GBPUSD(10Jan2018)*0.986424102267751,0.0),10Jan2018)</v>
      </c>
      <c r="S14" s="53" t="str">
        <f ca="1">"C"&amp;S6&amp;"=Pay(Max(EURUSD("&amp;$M14&amp;")-GBPUSD("&amp;$M14&amp;")*"&amp;S$12&amp;",0.0),"&amp;$M14&amp;")"</f>
        <v>C10Jan2018100=Pay(Max(EURUSD(10Jan2018)-GBPUSD(10Jan2018)*1,0.0),10Jan2018)</v>
      </c>
      <c r="T14" s="53" t="str">
        <f ca="1">"C"&amp;T6&amp;"=Pay(Max(EURUSD("&amp;$M14&amp;")-GBPUSD("&amp;$M14&amp;")*"&amp;T$12&amp;",0.0),"&amp;$M14&amp;")"</f>
        <v>C10Jan2018102=Pay(Max(EURUSD(10Jan2018)-GBPUSD(10Jan2018)*1.01591730942477,0.0),10Jan2018)</v>
      </c>
      <c r="U14" s="53" t="str">
        <f ca="1">"C"&amp;U6&amp;"=Pay(Max(EURUSD("&amp;$M14&amp;")-GBPUSD("&amp;$M14&amp;")*"&amp;U$12&amp;",0.0),"&amp;$M14&amp;")"</f>
        <v>C10Jan2018103=Pay(Max(EURUSD(10Jan2018)-GBPUSD(10Jan2018)*1.02865871160643,0.0),10Jan2018)</v>
      </c>
      <c r="V14" s="53" t="str">
        <f ca="1">"C"&amp;V6&amp;"=Pay(Max(EURUSD("&amp;$M14&amp;")-GBPUSD("&amp;$M14&amp;")*"&amp;V$12&amp;",0.0),"&amp;$M14&amp;")"</f>
        <v>C10Jan2018105=Pay(Max(EURUSD(10Jan2018)-GBPUSD(10Jan2018)*1.04645737633458,0.0),10Jan2018)</v>
      </c>
      <c r="W14" s="53" t="str">
        <f ca="1">"C"&amp;W6&amp;"=Pay(Max(EURUSD("&amp;$M14&amp;")-GBPUSD("&amp;$M14&amp;")*"&amp;W$12&amp;",0.0),"&amp;$M14&amp;")"</f>
        <v>C10Jan2018106=Pay(Max(EURUSD(10Jan2018)-GBPUSD(10Jan2018)*1.06140486105109,0.0),10Jan2018)</v>
      </c>
      <c r="X14" s="59" t="str">
        <f ca="1">"C"&amp;X6&amp;"=Pay(Max(EURUSD("&amp;$M14&amp;")-GBPUSD("&amp;$M14&amp;")*"&amp;X$12&amp;",0.0),"&amp;$M14&amp;")"</f>
        <v>C10Jan2018108=Pay(Max(EURUSD(10Jan2018)-GBPUSD(10Jan2018)*1.08468363715354,0.0),10Jan2018)</v>
      </c>
    </row>
    <row r="15" spans="2:25">
      <c r="C15" s="392"/>
      <c r="D15" s="222"/>
      <c r="H15" s="40"/>
      <c r="I15" s="41"/>
      <c r="K15" s="76" t="str">
        <f ca="1">K7</f>
        <v>6m</v>
      </c>
      <c r="L15" s="64">
        <f ca="1">_xll.qlCalendarAdvance("NullCalendar",$D$2,K15)</f>
        <v>43200</v>
      </c>
      <c r="M15" s="65" t="str">
        <f ca="1">TEXT(L15,"[$-900]TTMMMJJJ")</f>
        <v>10Apr2018</v>
      </c>
      <c r="N15" s="72" t="str">
        <f ca="1">"C"&amp;N7&amp;"=Pay(Max(EURUSD("&amp;$M15&amp;")-GBPUSD("&amp;$M15&amp;")*"&amp;N$12&amp;",0.0),"&amp;$M15&amp;")"</f>
        <v>C10Apr2018094=Pay(Max(EURUSD(10Apr2018)-GBPUSD(10Apr2018)*0.937830841962115,0.0),10Apr2018)</v>
      </c>
      <c r="O15" s="53" t="str">
        <f ca="1">"C"&amp;O7&amp;"=Pay(Max(EURUSD("&amp;$M15&amp;")-GBPUSD("&amp;$M15&amp;")*"&amp;O$12&amp;",0.0),"&amp;$M15&amp;")"</f>
        <v>C10Apr2018095=Pay(Max(EURUSD(10Apr2018)-GBPUSD(10Apr2018)*0.952525059514659,0.0),10Apr2018)</v>
      </c>
      <c r="P15" s="53" t="str">
        <f ca="1">"C"&amp;P7&amp;"=Pay(Max(EURUSD("&amp;$M15&amp;")-GBPUSD("&amp;$M15&amp;")*"&amp;P$12&amp;",0.0),"&amp;$M15&amp;")"</f>
        <v>C10Apr2018096=Pay(Max(EURUSD(10Apr2018)-GBPUSD(10Apr2018)*0.962137880947387,0.0),10Apr2018)</v>
      </c>
      <c r="Q15" s="53" t="str">
        <f ca="1">"C"&amp;Q7&amp;"=Pay(Max(EURUSD("&amp;$M15&amp;")-GBPUSD("&amp;$M15&amp;")*"&amp;Q$12&amp;",0.0),"&amp;$M15&amp;")"</f>
        <v>C10Apr2018098=Pay(Max(EURUSD(10Apr2018)-GBPUSD(10Apr2018)*0.975801285267632,0.0),10Apr2018)</v>
      </c>
      <c r="R15" s="53" t="str">
        <f ca="1">"C"&amp;R7&amp;"=Pay(Max(EURUSD("&amp;$M15&amp;")-GBPUSD("&amp;$M15&amp;")*"&amp;R$12&amp;",0.0),"&amp;$M15&amp;")"</f>
        <v>C10Apr2018099=Pay(Max(EURUSD(10Apr2018)-GBPUSD(10Apr2018)*0.986424102267751,0.0),10Apr2018)</v>
      </c>
      <c r="S15" s="53" t="str">
        <f ca="1">"C"&amp;S7&amp;"=Pay(Max(EURUSD("&amp;$M15&amp;")-GBPUSD("&amp;$M15&amp;")*"&amp;S$12&amp;",0.0),"&amp;$M15&amp;")"</f>
        <v>C10Apr2018100=Pay(Max(EURUSD(10Apr2018)-GBPUSD(10Apr2018)*1,0.0),10Apr2018)</v>
      </c>
      <c r="T15" s="53" t="str">
        <f ca="1">"C"&amp;T7&amp;"=Pay(Max(EURUSD("&amp;$M15&amp;")-GBPUSD("&amp;$M15&amp;")*"&amp;T$12&amp;",0.0),"&amp;$M15&amp;")"</f>
        <v>C10Apr2018102=Pay(Max(EURUSD(10Apr2018)-GBPUSD(10Apr2018)*1.01591730942477,0.0),10Apr2018)</v>
      </c>
      <c r="U15" s="53" t="str">
        <f ca="1">"C"&amp;U7&amp;"=Pay(Max(EURUSD("&amp;$M15&amp;")-GBPUSD("&amp;$M15&amp;")*"&amp;U$12&amp;",0.0),"&amp;$M15&amp;")"</f>
        <v>C10Apr2018103=Pay(Max(EURUSD(10Apr2018)-GBPUSD(10Apr2018)*1.02865871160643,0.0),10Apr2018)</v>
      </c>
      <c r="V15" s="53" t="str">
        <f ca="1">"C"&amp;V7&amp;"=Pay(Max(EURUSD("&amp;$M15&amp;")-GBPUSD("&amp;$M15&amp;")*"&amp;V$12&amp;",0.0),"&amp;$M15&amp;")"</f>
        <v>C10Apr2018105=Pay(Max(EURUSD(10Apr2018)-GBPUSD(10Apr2018)*1.04645737633458,0.0),10Apr2018)</v>
      </c>
      <c r="W15" s="53" t="str">
        <f ca="1">"C"&amp;W7&amp;"=Pay(Max(EURUSD("&amp;$M15&amp;")-GBPUSD("&amp;$M15&amp;")*"&amp;W$12&amp;",0.0),"&amp;$M15&amp;")"</f>
        <v>C10Apr2018106=Pay(Max(EURUSD(10Apr2018)-GBPUSD(10Apr2018)*1.06140486105109,0.0),10Apr2018)</v>
      </c>
      <c r="X15" s="59" t="str">
        <f ca="1">"C"&amp;X7&amp;"=Pay(Max(EURUSD("&amp;$M15&amp;")-GBPUSD("&amp;$M15&amp;")*"&amp;X$12&amp;",0.0),"&amp;$M15&amp;")"</f>
        <v>C10Apr2018108=Pay(Max(EURUSD(10Apr2018)-GBPUSD(10Apr2018)*1.08468363715354,0.0),10Apr2018)</v>
      </c>
    </row>
    <row r="16" spans="2:25">
      <c r="C16" s="392"/>
      <c r="D16" s="222"/>
      <c r="H16" s="40"/>
      <c r="I16" s="41"/>
      <c r="K16" s="76" t="str">
        <f ca="1">K8</f>
        <v>9m</v>
      </c>
      <c r="L16" s="64">
        <f ca="1">_xll.qlCalendarAdvance("NullCalendar",$D$2,K16)</f>
        <v>43291</v>
      </c>
      <c r="M16" s="65" t="str">
        <f ca="1">TEXT(L16,"[$-900]TTMMMJJJ")</f>
        <v>10Jul2018</v>
      </c>
      <c r="N16" s="72" t="str">
        <f ca="1">"C"&amp;N8&amp;"=Pay(Max(EURUSD("&amp;$M16&amp;")-GBPUSD("&amp;$M16&amp;")*"&amp;N$12&amp;",0.0),"&amp;$M16&amp;")"</f>
        <v>C10Jul2018094=Pay(Max(EURUSD(10Jul2018)-GBPUSD(10Jul2018)*0.937830841962115,0.0),10Jul2018)</v>
      </c>
      <c r="O16" s="53" t="str">
        <f ca="1">"C"&amp;O8&amp;"=Pay(Max(EURUSD("&amp;$M16&amp;")-GBPUSD("&amp;$M16&amp;")*"&amp;O$12&amp;",0.0),"&amp;$M16&amp;")"</f>
        <v>C10Jul2018095=Pay(Max(EURUSD(10Jul2018)-GBPUSD(10Jul2018)*0.952525059514659,0.0),10Jul2018)</v>
      </c>
      <c r="P16" s="53" t="str">
        <f ca="1">"C"&amp;P8&amp;"=Pay(Max(EURUSD("&amp;$M16&amp;")-GBPUSD("&amp;$M16&amp;")*"&amp;P$12&amp;",0.0),"&amp;$M16&amp;")"</f>
        <v>C10Jul2018096=Pay(Max(EURUSD(10Jul2018)-GBPUSD(10Jul2018)*0.962137880947387,0.0),10Jul2018)</v>
      </c>
      <c r="Q16" s="53" t="str">
        <f ca="1">"C"&amp;Q8&amp;"=Pay(Max(EURUSD("&amp;$M16&amp;")-GBPUSD("&amp;$M16&amp;")*"&amp;Q$12&amp;",0.0),"&amp;$M16&amp;")"</f>
        <v>C10Jul2018098=Pay(Max(EURUSD(10Jul2018)-GBPUSD(10Jul2018)*0.975801285267632,0.0),10Jul2018)</v>
      </c>
      <c r="R16" s="53" t="str">
        <f ca="1">"C"&amp;R8&amp;"=Pay(Max(EURUSD("&amp;$M16&amp;")-GBPUSD("&amp;$M16&amp;")*"&amp;R$12&amp;",0.0),"&amp;$M16&amp;")"</f>
        <v>C10Jul2018099=Pay(Max(EURUSD(10Jul2018)-GBPUSD(10Jul2018)*0.986424102267751,0.0),10Jul2018)</v>
      </c>
      <c r="S16" s="53" t="str">
        <f ca="1">"C"&amp;S8&amp;"=Pay(Max(EURUSD("&amp;$M16&amp;")-GBPUSD("&amp;$M16&amp;")*"&amp;S$12&amp;",0.0),"&amp;$M16&amp;")"</f>
        <v>C10Jul2018100=Pay(Max(EURUSD(10Jul2018)-GBPUSD(10Jul2018)*1,0.0),10Jul2018)</v>
      </c>
      <c r="T16" s="53" t="str">
        <f ca="1">"C"&amp;T8&amp;"=Pay(Max(EURUSD("&amp;$M16&amp;")-GBPUSD("&amp;$M16&amp;")*"&amp;T$12&amp;",0.0),"&amp;$M16&amp;")"</f>
        <v>C10Jul2018102=Pay(Max(EURUSD(10Jul2018)-GBPUSD(10Jul2018)*1.01591730942477,0.0),10Jul2018)</v>
      </c>
      <c r="U16" s="53" t="str">
        <f ca="1">"C"&amp;U8&amp;"=Pay(Max(EURUSD("&amp;$M16&amp;")-GBPUSD("&amp;$M16&amp;")*"&amp;U$12&amp;",0.0),"&amp;$M16&amp;")"</f>
        <v>C10Jul2018103=Pay(Max(EURUSD(10Jul2018)-GBPUSD(10Jul2018)*1.02865871160643,0.0),10Jul2018)</v>
      </c>
      <c r="V16" s="53" t="str">
        <f ca="1">"C"&amp;V8&amp;"=Pay(Max(EURUSD("&amp;$M16&amp;")-GBPUSD("&amp;$M16&amp;")*"&amp;V$12&amp;",0.0),"&amp;$M16&amp;")"</f>
        <v>C10Jul2018105=Pay(Max(EURUSD(10Jul2018)-GBPUSD(10Jul2018)*1.04645737633458,0.0),10Jul2018)</v>
      </c>
      <c r="W16" s="53" t="str">
        <f ca="1">"C"&amp;W8&amp;"=Pay(Max(EURUSD("&amp;$M16&amp;")-GBPUSD("&amp;$M16&amp;")*"&amp;W$12&amp;",0.0),"&amp;$M16&amp;")"</f>
        <v>C10Jul2018106=Pay(Max(EURUSD(10Jul2018)-GBPUSD(10Jul2018)*1.06140486105109,0.0),10Jul2018)</v>
      </c>
      <c r="X16" s="59" t="str">
        <f ca="1">"C"&amp;X8&amp;"=Pay(Max(EURUSD("&amp;$M16&amp;")-GBPUSD("&amp;$M16&amp;")*"&amp;X$12&amp;",0.0),"&amp;$M16&amp;")"</f>
        <v>C10Jul2018108=Pay(Max(EURUSD(10Jul2018)-GBPUSD(10Jul2018)*1.08468363715354,0.0),10Jul2018)</v>
      </c>
    </row>
    <row r="17" spans="2:25">
      <c r="C17" s="392"/>
      <c r="D17" s="222"/>
      <c r="H17" s="40"/>
      <c r="I17" s="41"/>
      <c r="K17" s="77" t="str">
        <f ca="1">K9</f>
        <v>1y</v>
      </c>
      <c r="L17" s="66">
        <f ca="1">_xll.qlCalendarAdvance("NullCalendar",$D$2,K17)</f>
        <v>43383</v>
      </c>
      <c r="M17" s="67" t="str">
        <f ca="1">TEXT(L17,"[$-900]TTMMMJJJ")</f>
        <v>10Oct2018</v>
      </c>
      <c r="N17" s="73" t="str">
        <f ca="1">"C"&amp;N9&amp;"=Pay(Max(EURUSD("&amp;$M17&amp;")-GBPUSD("&amp;$M17&amp;")*"&amp;N$12&amp;",0.0),"&amp;$M17&amp;")"</f>
        <v>C10Oct2018094=Pay(Max(EURUSD(10Oct2018)-GBPUSD(10Oct2018)*0.937830841962115,0.0),10Oct2018)</v>
      </c>
      <c r="O17" s="74" t="str">
        <f ca="1">"C"&amp;O9&amp;"=Pay(Max(EURUSD("&amp;$M17&amp;")-GBPUSD("&amp;$M17&amp;")*"&amp;O$12&amp;",0.0),"&amp;$M17&amp;")"</f>
        <v>C10Oct2018095=Pay(Max(EURUSD(10Oct2018)-GBPUSD(10Oct2018)*0.952525059514659,0.0),10Oct2018)</v>
      </c>
      <c r="P17" s="74" t="str">
        <f ca="1">"C"&amp;P9&amp;"=Pay(Max(EURUSD("&amp;$M17&amp;")-GBPUSD("&amp;$M17&amp;")*"&amp;P$12&amp;",0.0),"&amp;$M17&amp;")"</f>
        <v>C10Oct2018096=Pay(Max(EURUSD(10Oct2018)-GBPUSD(10Oct2018)*0.962137880947387,0.0),10Oct2018)</v>
      </c>
      <c r="Q17" s="74" t="str">
        <f ca="1">"C"&amp;Q9&amp;"=Pay(Max(EURUSD("&amp;$M17&amp;")-GBPUSD("&amp;$M17&amp;")*"&amp;Q$12&amp;",0.0),"&amp;$M17&amp;")"</f>
        <v>C10Oct2018098=Pay(Max(EURUSD(10Oct2018)-GBPUSD(10Oct2018)*0.975801285267632,0.0),10Oct2018)</v>
      </c>
      <c r="R17" s="74" t="str">
        <f ca="1">"C"&amp;R9&amp;"=Pay(Max(EURUSD("&amp;$M17&amp;")-GBPUSD("&amp;$M17&amp;")*"&amp;R$12&amp;",0.0),"&amp;$M17&amp;")"</f>
        <v>C10Oct2018099=Pay(Max(EURUSD(10Oct2018)-GBPUSD(10Oct2018)*0.986424102267751,0.0),10Oct2018)</v>
      </c>
      <c r="S17" s="53" t="str">
        <f ca="1">"C"&amp;S9&amp;"=Pay(Max(EURUSD("&amp;$M17&amp;")-GBPUSD("&amp;$M17&amp;")*"&amp;S$12&amp;",0.0),"&amp;$M17&amp;")"</f>
        <v>C10Oct2018100=Pay(Max(EURUSD(10Oct2018)-GBPUSD(10Oct2018)*1,0.0),10Oct2018)</v>
      </c>
      <c r="T17" s="74" t="str">
        <f ca="1">"C"&amp;T9&amp;"=Pay(Max(EURUSD("&amp;$M17&amp;")-GBPUSD("&amp;$M17&amp;")*"&amp;T$12&amp;",0.0),"&amp;$M17&amp;")"</f>
        <v>C10Oct2018102=Pay(Max(EURUSD(10Oct2018)-GBPUSD(10Oct2018)*1.01591730942477,0.0),10Oct2018)</v>
      </c>
      <c r="U17" s="74" t="str">
        <f ca="1">"C"&amp;U9&amp;"=Pay(Max(EURUSD("&amp;$M17&amp;")-GBPUSD("&amp;$M17&amp;")*"&amp;U$12&amp;",0.0),"&amp;$M17&amp;")"</f>
        <v>C10Oct2018103=Pay(Max(EURUSD(10Oct2018)-GBPUSD(10Oct2018)*1.02865871160643,0.0),10Oct2018)</v>
      </c>
      <c r="V17" s="74" t="str">
        <f ca="1">"C"&amp;V9&amp;"=Pay(Max(EURUSD("&amp;$M17&amp;")-GBPUSD("&amp;$M17&amp;")*"&amp;V$12&amp;",0.0),"&amp;$M17&amp;")"</f>
        <v>C10Oct2018105=Pay(Max(EURUSD(10Oct2018)-GBPUSD(10Oct2018)*1.04645737633458,0.0),10Oct2018)</v>
      </c>
      <c r="W17" s="74" t="str">
        <f ca="1">"C"&amp;W9&amp;"=Pay(Max(EURUSD("&amp;$M17&amp;")-GBPUSD("&amp;$M17&amp;")*"&amp;W$12&amp;",0.0),"&amp;$M17&amp;")"</f>
        <v>C10Oct2018106=Pay(Max(EURUSD(10Oct2018)-GBPUSD(10Oct2018)*1.06140486105109,0.0),10Oct2018)</v>
      </c>
      <c r="X17" s="61" t="str">
        <f ca="1">"C"&amp;X9&amp;"=Pay(Max(EURUSD("&amp;$M17&amp;")-GBPUSD("&amp;$M17&amp;")*"&amp;X$12&amp;",0.0),"&amp;$M17&amp;")"</f>
        <v>C10Oct2018108=Pay(Max(EURUSD(10Oct2018)-GBPUSD(10Oct2018)*1.08468363715354,0.0),10Oct2018)</v>
      </c>
    </row>
    <row r="18" spans="2:25">
      <c r="C18" s="392"/>
      <c r="D18" s="222"/>
      <c r="H18" s="42"/>
      <c r="I18" s="43"/>
    </row>
    <row r="19" spans="2:25">
      <c r="K19" s="1" t="s">
        <v>36</v>
      </c>
      <c r="L19" s="2"/>
      <c r="M19" s="52"/>
      <c r="N19" s="4" t="s">
        <v>31</v>
      </c>
      <c r="O19" s="24"/>
      <c r="P19" s="24"/>
      <c r="Q19" s="24"/>
      <c r="R19" s="24"/>
      <c r="S19" s="24"/>
      <c r="T19" s="24"/>
      <c r="U19" s="24"/>
      <c r="V19" s="24"/>
      <c r="W19" s="24"/>
      <c r="X19" s="45"/>
    </row>
    <row r="20" spans="2:25">
      <c r="B20" s="4" t="s">
        <v>96</v>
      </c>
      <c r="C20" s="24"/>
      <c r="D20" s="25">
        <v>1</v>
      </c>
      <c r="K20" s="54" t="s">
        <v>25</v>
      </c>
      <c r="L20" s="55" t="s">
        <v>30</v>
      </c>
      <c r="M20" s="55" t="s">
        <v>4</v>
      </c>
      <c r="N20" s="77">
        <f ca="1">N12</f>
        <v>0.93783084196211497</v>
      </c>
      <c r="O20" s="78">
        <f ca="1">O12</f>
        <v>0.9525250595146586</v>
      </c>
      <c r="P20" s="78">
        <f ca="1">P12</f>
        <v>0.9621378809473865</v>
      </c>
      <c r="Q20" s="78">
        <f ca="1">Q12</f>
        <v>0.97580128526763166</v>
      </c>
      <c r="R20" s="78">
        <f ca="1">R12</f>
        <v>0.98642410226775057</v>
      </c>
      <c r="S20" s="78">
        <f ca="1">S12</f>
        <v>1</v>
      </c>
      <c r="T20" s="78">
        <f ca="1">T12</f>
        <v>1.0159173094247689</v>
      </c>
      <c r="U20" s="78">
        <f ca="1">U12</f>
        <v>1.0286587116064256</v>
      </c>
      <c r="V20" s="78">
        <f ca="1">V12</f>
        <v>1.0464573763345759</v>
      </c>
      <c r="W20" s="78">
        <f ca="1">W12</f>
        <v>1.061404861051086</v>
      </c>
      <c r="X20" s="67">
        <f ca="1">X12</f>
        <v>1.0846836371535387</v>
      </c>
    </row>
    <row r="21" spans="2:25">
      <c r="B21" s="10" t="s">
        <v>97</v>
      </c>
      <c r="C21" s="26"/>
      <c r="D21" s="27">
        <v>1</v>
      </c>
      <c r="K21" s="75" t="str">
        <f ca="1">K13</f>
        <v>1m</v>
      </c>
      <c r="L21" s="62">
        <f ca="1">_xll.qlCalendarAdvance("NullCalendar",$D$2,K21)</f>
        <v>43049</v>
      </c>
      <c r="M21" s="63" t="str">
        <f ca="1">TEXT(L21,"[$-900]TTMMMJJJ")</f>
        <v>10Nov2017</v>
      </c>
      <c r="N21" s="70" t="str">
        <f ca="1">"P"&amp;N5&amp;"=Pay(Max("&amp;N$20&amp;"*GBPUSD("&amp;$M21&amp;")-EURUSD("&amp;$M21&amp;"),0),"&amp;$M21&amp;")"</f>
        <v>P10Nov2017094=Pay(Max(0.937830841962115*GBPUSD(10Nov2017)-EURUSD(10Nov2017),0),10Nov2017)</v>
      </c>
      <c r="O21" s="71" t="str">
        <f ca="1">"P"&amp;O5&amp;"=Pay(Max("&amp;O$20&amp;"*GBPUSD("&amp;$M21&amp;")-EURUSD("&amp;$M21&amp;"),0),"&amp;$M21&amp;")"</f>
        <v>P10Nov2017095=Pay(Max(0.952525059514659*GBPUSD(10Nov2017)-EURUSD(10Nov2017),0),10Nov2017)</v>
      </c>
      <c r="P21" s="71" t="str">
        <f ca="1">"P"&amp;P5&amp;"=Pay(Max("&amp;P$20&amp;"*GBPUSD("&amp;$M21&amp;")-EURUSD("&amp;$M21&amp;"),0),"&amp;$M21&amp;")"</f>
        <v>P10Nov2017096=Pay(Max(0.962137880947387*GBPUSD(10Nov2017)-EURUSD(10Nov2017),0),10Nov2017)</v>
      </c>
      <c r="Q21" s="71" t="str">
        <f ca="1">"P"&amp;Q5&amp;"=Pay(Max("&amp;Q$20&amp;"*GBPUSD("&amp;$M21&amp;")-EURUSD("&amp;$M21&amp;"),0),"&amp;$M21&amp;")"</f>
        <v>P10Nov2017098=Pay(Max(0.975801285267632*GBPUSD(10Nov2017)-EURUSD(10Nov2017),0),10Nov2017)</v>
      </c>
      <c r="R21" s="71" t="str">
        <f ca="1">"P"&amp;R5&amp;"=Pay(Max("&amp;R$20&amp;"*GBPUSD("&amp;$M21&amp;")-EURUSD("&amp;$M21&amp;"),0),"&amp;$M21&amp;")"</f>
        <v>P10Nov2017099=Pay(Max(0.986424102267751*GBPUSD(10Nov2017)-EURUSD(10Nov2017),0),10Nov2017)</v>
      </c>
      <c r="S21" s="71" t="str">
        <f ca="1">"P"&amp;S5&amp;"=Pay(Max("&amp;S$20&amp;"*GBPUSD("&amp;$M21&amp;")-EURUSD("&amp;$M21&amp;"),0),"&amp;$M21&amp;")"</f>
        <v>P10Nov2017100=Pay(Max(1*GBPUSD(10Nov2017)-EURUSD(10Nov2017),0),10Nov2017)</v>
      </c>
      <c r="T21" s="71" t="str">
        <f ca="1">"P"&amp;T5&amp;"=Pay(Max("&amp;T$20&amp;"*GBPUSD("&amp;$M21&amp;")-EURUSD("&amp;$M21&amp;"),0),"&amp;$M21&amp;")"</f>
        <v>P10Nov2017102=Pay(Max(1.01591730942477*GBPUSD(10Nov2017)-EURUSD(10Nov2017),0),10Nov2017)</v>
      </c>
      <c r="U21" s="71" t="str">
        <f ca="1">"P"&amp;U5&amp;"=Pay(Max("&amp;U$20&amp;"*GBPUSD("&amp;$M21&amp;")-EURUSD("&amp;$M21&amp;"),0),"&amp;$M21&amp;")"</f>
        <v>P10Nov2017103=Pay(Max(1.02865871160643*GBPUSD(10Nov2017)-EURUSD(10Nov2017),0),10Nov2017)</v>
      </c>
      <c r="V21" s="71" t="str">
        <f ca="1">"P"&amp;V5&amp;"=Pay(Max("&amp;V$20&amp;"*GBPUSD("&amp;$M21&amp;")-EURUSD("&amp;$M21&amp;"),0),"&amp;$M21&amp;")"</f>
        <v>P10Nov2017105=Pay(Max(1.04645737633458*GBPUSD(10Nov2017)-EURUSD(10Nov2017),0),10Nov2017)</v>
      </c>
      <c r="W21" s="71" t="str">
        <f ca="1">"P"&amp;W5&amp;"=Pay(Max("&amp;W$20&amp;"*GBPUSD("&amp;$M21&amp;")-EURUSD("&amp;$M21&amp;"),0),"&amp;$M21&amp;")"</f>
        <v>P10Nov2017106=Pay(Max(1.06140486105109*GBPUSD(10Nov2017)-EURUSD(10Nov2017),0),10Nov2017)</v>
      </c>
      <c r="X21" s="57" t="str">
        <f ca="1">"P"&amp;X5&amp;"=Pay(Max("&amp;X$20&amp;"*GBPUSD("&amp;$M21&amp;")-EURUSD("&amp;$M21&amp;"),0),"&amp;$M21&amp;")"</f>
        <v>P10Nov2017108=Pay(Max(1.08468363715354*GBPUSD(10Nov2017)-EURUSD(10Nov2017),0),10Nov2017)</v>
      </c>
      <c r="Y21" s="57" t="str">
        <f ca="1">"P"&amp;Y5&amp;"=Pay(EURUSD("&amp;$M21&amp;")/GBPUSD("&amp;$M21&amp;"),"&amp;$M21&amp;")"</f>
        <v>P10Nov2017Erw=Pay(EURUSD(10Nov2017)/GBPUSD(10Nov2017),10Nov2017)</v>
      </c>
    </row>
    <row r="22" spans="2:25">
      <c r="H22" s="44" t="s">
        <v>37</v>
      </c>
      <c r="I22" s="48" t="str">
        <f ca="1">_xll.qlRealMCScript(,H5:H6,I5:I6,N13:X17,TRUE)</f>
        <v>obj_0070b#0000</v>
      </c>
      <c r="K22" s="76" t="str">
        <f ca="1">K14</f>
        <v>3m</v>
      </c>
      <c r="L22" s="64">
        <f ca="1">_xll.qlCalendarAdvance("NullCalendar",$D$2,K22)</f>
        <v>43110</v>
      </c>
      <c r="M22" s="65" t="str">
        <f ca="1">TEXT(L22,"[$-900]TTMMMJJJ")</f>
        <v>10Jan2018</v>
      </c>
      <c r="N22" s="72" t="str">
        <f ca="1">"P"&amp;N6&amp;"=Pay(Max("&amp;N$20&amp;"*GBPUSD("&amp;$M22&amp;")-EURUSD("&amp;$M22&amp;"),0),"&amp;$M22&amp;")"</f>
        <v>P10Jan2018094=Pay(Max(0.937830841962115*GBPUSD(10Jan2018)-EURUSD(10Jan2018),0),10Jan2018)</v>
      </c>
      <c r="O22" s="53" t="str">
        <f ca="1">"P"&amp;O6&amp;"=Pay(Max("&amp;O$20&amp;"*GBPUSD("&amp;$M22&amp;")-EURUSD("&amp;$M22&amp;"),0),"&amp;$M22&amp;")"</f>
        <v>P10Jan2018095=Pay(Max(0.952525059514659*GBPUSD(10Jan2018)-EURUSD(10Jan2018),0),10Jan2018)</v>
      </c>
      <c r="P22" s="53" t="str">
        <f ca="1">"P"&amp;P6&amp;"=Pay(Max("&amp;P$20&amp;"*GBPUSD("&amp;$M22&amp;")-EURUSD("&amp;$M22&amp;"),0),"&amp;$M22&amp;")"</f>
        <v>P10Jan2018096=Pay(Max(0.962137880947387*GBPUSD(10Jan2018)-EURUSD(10Jan2018),0),10Jan2018)</v>
      </c>
      <c r="Q22" s="53" t="str">
        <f ca="1">"P"&amp;Q6&amp;"=Pay(Max("&amp;Q$20&amp;"*GBPUSD("&amp;$M22&amp;")-EURUSD("&amp;$M22&amp;"),0),"&amp;$M22&amp;")"</f>
        <v>P10Jan2018098=Pay(Max(0.975801285267632*GBPUSD(10Jan2018)-EURUSD(10Jan2018),0),10Jan2018)</v>
      </c>
      <c r="R22" s="53" t="str">
        <f ca="1">"P"&amp;R6&amp;"=Pay(Max("&amp;R$20&amp;"*GBPUSD("&amp;$M22&amp;")-EURUSD("&amp;$M22&amp;"),0),"&amp;$M22&amp;")"</f>
        <v>P10Jan2018099=Pay(Max(0.986424102267751*GBPUSD(10Jan2018)-EURUSD(10Jan2018),0),10Jan2018)</v>
      </c>
      <c r="S22" s="53" t="str">
        <f ca="1">"P"&amp;S6&amp;"=Pay(Max("&amp;S$20&amp;"*GBPUSD("&amp;$M22&amp;")-EURUSD("&amp;$M22&amp;"),0),"&amp;$M22&amp;")"</f>
        <v>P10Jan2018100=Pay(Max(1*GBPUSD(10Jan2018)-EURUSD(10Jan2018),0),10Jan2018)</v>
      </c>
      <c r="T22" s="53" t="str">
        <f ca="1">"P"&amp;T6&amp;"=Pay(Max("&amp;T$20&amp;"*GBPUSD("&amp;$M22&amp;")-EURUSD("&amp;$M22&amp;"),0),"&amp;$M22&amp;")"</f>
        <v>P10Jan2018102=Pay(Max(1.01591730942477*GBPUSD(10Jan2018)-EURUSD(10Jan2018),0),10Jan2018)</v>
      </c>
      <c r="U22" s="53" t="str">
        <f ca="1">"P"&amp;U6&amp;"=Pay(Max("&amp;U$20&amp;"*GBPUSD("&amp;$M22&amp;")-EURUSD("&amp;$M22&amp;"),0),"&amp;$M22&amp;")"</f>
        <v>P10Jan2018103=Pay(Max(1.02865871160643*GBPUSD(10Jan2018)-EURUSD(10Jan2018),0),10Jan2018)</v>
      </c>
      <c r="V22" s="53" t="str">
        <f ca="1">"P"&amp;V6&amp;"=Pay(Max("&amp;V$20&amp;"*GBPUSD("&amp;$M22&amp;")-EURUSD("&amp;$M22&amp;"),0),"&amp;$M22&amp;")"</f>
        <v>P10Jan2018105=Pay(Max(1.04645737633458*GBPUSD(10Jan2018)-EURUSD(10Jan2018),0),10Jan2018)</v>
      </c>
      <c r="W22" s="53" t="str">
        <f ca="1">"P"&amp;W6&amp;"=Pay(Max("&amp;W$20&amp;"*GBPUSD("&amp;$M22&amp;")-EURUSD("&amp;$M22&amp;"),0),"&amp;$M22&amp;")"</f>
        <v>P10Jan2018106=Pay(Max(1.06140486105109*GBPUSD(10Jan2018)-EURUSD(10Jan2018),0),10Jan2018)</v>
      </c>
      <c r="X22" s="59" t="str">
        <f ca="1">"P"&amp;X6&amp;"=Pay(Max("&amp;X$20&amp;"*GBPUSD("&amp;$M22&amp;")-EURUSD("&amp;$M22&amp;"),0),"&amp;$M22&amp;")"</f>
        <v>P10Jan2018108=Pay(Max(1.08468363715354*GBPUSD(10Jan2018)-EURUSD(10Jan2018),0),10Jan2018)</v>
      </c>
      <c r="Y22" s="57" t="str">
        <f ca="1">"P"&amp;Y6&amp;"=Pay(EURUSD("&amp;$M22&amp;")/GBPUSD("&amp;$M22&amp;"),"&amp;$M22&amp;")"</f>
        <v>P10Jan2018Erw=Pay(EURUSD(10Jan2018)/GBPUSD(10Jan2018),10Jan2018)</v>
      </c>
    </row>
    <row r="23" spans="2:25">
      <c r="B23" s="4" t="s">
        <v>314</v>
      </c>
      <c r="C23" s="28" t="s">
        <v>98</v>
      </c>
      <c r="D23" s="6" t="str">
        <f ca="1">VolSurface_EURUSD!C95</f>
        <v>obj_00286#0000</v>
      </c>
      <c r="H23" s="44" t="s">
        <v>38</v>
      </c>
      <c r="I23" s="48" t="str">
        <f ca="1">_xll.qlRealMCScript(,H5:H6,I5:I6,N21:Y25,TRUE)</f>
        <v>obj_0070c#0000</v>
      </c>
      <c r="K23" s="76" t="str">
        <f ca="1">K15</f>
        <v>6m</v>
      </c>
      <c r="L23" s="64">
        <f ca="1">_xll.qlCalendarAdvance("NullCalendar",$D$2,K23)</f>
        <v>43200</v>
      </c>
      <c r="M23" s="65" t="str">
        <f ca="1">TEXT(L23,"[$-900]TTMMMJJJ")</f>
        <v>10Apr2018</v>
      </c>
      <c r="N23" s="72" t="str">
        <f ca="1">"P"&amp;N7&amp;"=Pay(Max("&amp;N$20&amp;"*GBPUSD("&amp;$M23&amp;")-EURUSD("&amp;$M23&amp;"),0),"&amp;$M23&amp;")"</f>
        <v>P10Apr2018094=Pay(Max(0.937830841962115*GBPUSD(10Apr2018)-EURUSD(10Apr2018),0),10Apr2018)</v>
      </c>
      <c r="O23" s="53" t="str">
        <f ca="1">"P"&amp;O7&amp;"=Pay(Max("&amp;O$20&amp;"*GBPUSD("&amp;$M23&amp;")-EURUSD("&amp;$M23&amp;"),0),"&amp;$M23&amp;")"</f>
        <v>P10Apr2018095=Pay(Max(0.952525059514659*GBPUSD(10Apr2018)-EURUSD(10Apr2018),0),10Apr2018)</v>
      </c>
      <c r="P23" s="53" t="str">
        <f ca="1">"P"&amp;P7&amp;"=Pay(Max("&amp;P$20&amp;"*GBPUSD("&amp;$M23&amp;")-EURUSD("&amp;$M23&amp;"),0),"&amp;$M23&amp;")"</f>
        <v>P10Apr2018096=Pay(Max(0.962137880947387*GBPUSD(10Apr2018)-EURUSD(10Apr2018),0),10Apr2018)</v>
      </c>
      <c r="Q23" s="53" t="str">
        <f ca="1">"P"&amp;Q7&amp;"=Pay(Max("&amp;Q$20&amp;"*GBPUSD("&amp;$M23&amp;")-EURUSD("&amp;$M23&amp;"),0),"&amp;$M23&amp;")"</f>
        <v>P10Apr2018098=Pay(Max(0.975801285267632*GBPUSD(10Apr2018)-EURUSD(10Apr2018),0),10Apr2018)</v>
      </c>
      <c r="R23" s="53" t="str">
        <f ca="1">"P"&amp;R7&amp;"=Pay(Max("&amp;R$20&amp;"*GBPUSD("&amp;$M23&amp;")-EURUSD("&amp;$M23&amp;"),0),"&amp;$M23&amp;")"</f>
        <v>P10Apr2018099=Pay(Max(0.986424102267751*GBPUSD(10Apr2018)-EURUSD(10Apr2018),0),10Apr2018)</v>
      </c>
      <c r="S23" s="53" t="str">
        <f ca="1">"P"&amp;S7&amp;"=Pay(Max("&amp;S$20&amp;"*GBPUSD("&amp;$M23&amp;")-EURUSD("&amp;$M23&amp;"),0),"&amp;$M23&amp;")"</f>
        <v>P10Apr2018100=Pay(Max(1*GBPUSD(10Apr2018)-EURUSD(10Apr2018),0),10Apr2018)</v>
      </c>
      <c r="T23" s="53" t="str">
        <f ca="1">"P"&amp;T7&amp;"=Pay(Max("&amp;T$20&amp;"*GBPUSD("&amp;$M23&amp;")-EURUSD("&amp;$M23&amp;"),0),"&amp;$M23&amp;")"</f>
        <v>P10Apr2018102=Pay(Max(1.01591730942477*GBPUSD(10Apr2018)-EURUSD(10Apr2018),0),10Apr2018)</v>
      </c>
      <c r="U23" s="53" t="str">
        <f ca="1">"P"&amp;U7&amp;"=Pay(Max("&amp;U$20&amp;"*GBPUSD("&amp;$M23&amp;")-EURUSD("&amp;$M23&amp;"),0),"&amp;$M23&amp;")"</f>
        <v>P10Apr2018103=Pay(Max(1.02865871160643*GBPUSD(10Apr2018)-EURUSD(10Apr2018),0),10Apr2018)</v>
      </c>
      <c r="V23" s="53" t="str">
        <f ca="1">"P"&amp;V7&amp;"=Pay(Max("&amp;V$20&amp;"*GBPUSD("&amp;$M23&amp;")-EURUSD("&amp;$M23&amp;"),0),"&amp;$M23&amp;")"</f>
        <v>P10Apr2018105=Pay(Max(1.04645737633458*GBPUSD(10Apr2018)-EURUSD(10Apr2018),0),10Apr2018)</v>
      </c>
      <c r="W23" s="53" t="str">
        <f ca="1">"P"&amp;W7&amp;"=Pay(Max("&amp;W$20&amp;"*GBPUSD("&amp;$M23&amp;")-EURUSD("&amp;$M23&amp;"),0),"&amp;$M23&amp;")"</f>
        <v>P10Apr2018106=Pay(Max(1.06140486105109*GBPUSD(10Apr2018)-EURUSD(10Apr2018),0),10Apr2018)</v>
      </c>
      <c r="X23" s="59" t="str">
        <f ca="1">"P"&amp;X7&amp;"=Pay(Max("&amp;X$20&amp;"*GBPUSD("&amp;$M23&amp;")-EURUSD("&amp;$M23&amp;"),0),"&amp;$M23&amp;")"</f>
        <v>P10Apr2018108=Pay(Max(1.08468363715354*GBPUSD(10Apr2018)-EURUSD(10Apr2018),0),10Apr2018)</v>
      </c>
      <c r="Y23" s="57" t="str">
        <f ca="1">"P"&amp;Y7&amp;"=Pay(EURUSD("&amp;$M23&amp;")/GBPUSD("&amp;$M23&amp;"),"&amp;$M23&amp;")"</f>
        <v>P10Apr2018Erw=Pay(EURUSD(10Apr2018)/GBPUSD(10Apr2018),10Apr2018)</v>
      </c>
    </row>
    <row r="24" spans="2:25">
      <c r="B24" s="15" t="s">
        <v>315</v>
      </c>
      <c r="C24" s="29" t="s">
        <v>99</v>
      </c>
      <c r="D24" s="12" t="str">
        <f ca="1">VolSurface_GBPUSD!C95</f>
        <v>obj_004bc#0000</v>
      </c>
      <c r="K24" s="76" t="str">
        <f ca="1">K16</f>
        <v>9m</v>
      </c>
      <c r="L24" s="64">
        <f ca="1">_xll.qlCalendarAdvance("NullCalendar",$D$2,K24)</f>
        <v>43291</v>
      </c>
      <c r="M24" s="65" t="str">
        <f ca="1">TEXT(L24,"[$-900]TTMMMJJJ")</f>
        <v>10Jul2018</v>
      </c>
      <c r="N24" s="72" t="str">
        <f ca="1">"P"&amp;N8&amp;"=Pay(Max("&amp;N$20&amp;"*GBPUSD("&amp;$M24&amp;")-EURUSD("&amp;$M24&amp;"),0),"&amp;$M24&amp;")"</f>
        <v>P10Jul2018094=Pay(Max(0.937830841962115*GBPUSD(10Jul2018)-EURUSD(10Jul2018),0),10Jul2018)</v>
      </c>
      <c r="O24" s="53" t="str">
        <f ca="1">"P"&amp;O8&amp;"=Pay(Max("&amp;O$20&amp;"*GBPUSD("&amp;$M24&amp;")-EURUSD("&amp;$M24&amp;"),0),"&amp;$M24&amp;")"</f>
        <v>P10Jul2018095=Pay(Max(0.952525059514659*GBPUSD(10Jul2018)-EURUSD(10Jul2018),0),10Jul2018)</v>
      </c>
      <c r="P24" s="53" t="str">
        <f ca="1">"P"&amp;P8&amp;"=Pay(Max("&amp;P$20&amp;"*GBPUSD("&amp;$M24&amp;")-EURUSD("&amp;$M24&amp;"),0),"&amp;$M24&amp;")"</f>
        <v>P10Jul2018096=Pay(Max(0.962137880947387*GBPUSD(10Jul2018)-EURUSD(10Jul2018),0),10Jul2018)</v>
      </c>
      <c r="Q24" s="53" t="str">
        <f ca="1">"P"&amp;Q8&amp;"=Pay(Max("&amp;Q$20&amp;"*GBPUSD("&amp;$M24&amp;")-EURUSD("&amp;$M24&amp;"),0),"&amp;$M24&amp;")"</f>
        <v>P10Jul2018098=Pay(Max(0.975801285267632*GBPUSD(10Jul2018)-EURUSD(10Jul2018),0),10Jul2018)</v>
      </c>
      <c r="R24" s="53" t="str">
        <f ca="1">"P"&amp;R8&amp;"=Pay(Max("&amp;R$20&amp;"*GBPUSD("&amp;$M24&amp;")-EURUSD("&amp;$M24&amp;"),0),"&amp;$M24&amp;")"</f>
        <v>P10Jul2018099=Pay(Max(0.986424102267751*GBPUSD(10Jul2018)-EURUSD(10Jul2018),0),10Jul2018)</v>
      </c>
      <c r="S24" s="53" t="str">
        <f ca="1">"P"&amp;S8&amp;"=Pay(Max("&amp;S$20&amp;"*GBPUSD("&amp;$M24&amp;")-EURUSD("&amp;$M24&amp;"),0),"&amp;$M24&amp;")"</f>
        <v>P10Jul2018100=Pay(Max(1*GBPUSD(10Jul2018)-EURUSD(10Jul2018),0),10Jul2018)</v>
      </c>
      <c r="T24" s="53" t="str">
        <f ca="1">"P"&amp;T8&amp;"=Pay(Max("&amp;T$20&amp;"*GBPUSD("&amp;$M24&amp;")-EURUSD("&amp;$M24&amp;"),0),"&amp;$M24&amp;")"</f>
        <v>P10Jul2018102=Pay(Max(1.01591730942477*GBPUSD(10Jul2018)-EURUSD(10Jul2018),0),10Jul2018)</v>
      </c>
      <c r="U24" s="53" t="str">
        <f ca="1">"P"&amp;U8&amp;"=Pay(Max("&amp;U$20&amp;"*GBPUSD("&amp;$M24&amp;")-EURUSD("&amp;$M24&amp;"),0),"&amp;$M24&amp;")"</f>
        <v>P10Jul2018103=Pay(Max(1.02865871160643*GBPUSD(10Jul2018)-EURUSD(10Jul2018),0),10Jul2018)</v>
      </c>
      <c r="V24" s="53" t="str">
        <f ca="1">"P"&amp;V8&amp;"=Pay(Max("&amp;V$20&amp;"*GBPUSD("&amp;$M24&amp;")-EURUSD("&amp;$M24&amp;"),0),"&amp;$M24&amp;")"</f>
        <v>P10Jul2018105=Pay(Max(1.04645737633458*GBPUSD(10Jul2018)-EURUSD(10Jul2018),0),10Jul2018)</v>
      </c>
      <c r="W24" s="53" t="str">
        <f ca="1">"P"&amp;W8&amp;"=Pay(Max("&amp;W$20&amp;"*GBPUSD("&amp;$M24&amp;")-EURUSD("&amp;$M24&amp;"),0),"&amp;$M24&amp;")"</f>
        <v>P10Jul2018106=Pay(Max(1.06140486105109*GBPUSD(10Jul2018)-EURUSD(10Jul2018),0),10Jul2018)</v>
      </c>
      <c r="X24" s="59" t="str">
        <f ca="1">"P"&amp;X8&amp;"=Pay(Max("&amp;X$20&amp;"*GBPUSD("&amp;$M24&amp;")-EURUSD("&amp;$M24&amp;"),0),"&amp;$M24&amp;")"</f>
        <v>P10Jul2018108=Pay(Max(1.08468363715354*GBPUSD(10Jul2018)-EURUSD(10Jul2018),0),10Jul2018)</v>
      </c>
      <c r="Y24" s="57" t="str">
        <f ca="1">"P"&amp;Y8&amp;"=Pay(EURUSD("&amp;$M24&amp;")/GBPUSD("&amp;$M24&amp;"),"&amp;$M24&amp;")"</f>
        <v>P10Jul2018Erw=Pay(EURUSD(10Jul2018)/GBPUSD(10Jul2018),10Jul2018)</v>
      </c>
    </row>
    <row r="25" spans="2:25">
      <c r="J25" s="49"/>
      <c r="K25" s="77" t="str">
        <f ca="1">K17</f>
        <v>1y</v>
      </c>
      <c r="L25" s="66">
        <f ca="1">_xll.qlCalendarAdvance("NullCalendar",$D$2,K25)</f>
        <v>43383</v>
      </c>
      <c r="M25" s="67" t="str">
        <f ca="1">TEXT(L25,"[$-900]TTMMMJJJ")</f>
        <v>10Oct2018</v>
      </c>
      <c r="N25" s="73" t="str">
        <f ca="1">"P"&amp;N9&amp;"=Pay(Max("&amp;N$20&amp;"*GBPUSD("&amp;$M25&amp;")-EURUSD("&amp;$M25&amp;"),0),"&amp;$M25&amp;")"</f>
        <v>P10Oct2018094=Pay(Max(0.937830841962115*GBPUSD(10Oct2018)-EURUSD(10Oct2018),0),10Oct2018)</v>
      </c>
      <c r="O25" s="74" t="str">
        <f ca="1">"P"&amp;O9&amp;"=Pay(Max("&amp;O$20&amp;"*GBPUSD("&amp;$M25&amp;")-EURUSD("&amp;$M25&amp;"),0),"&amp;$M25&amp;")"</f>
        <v>P10Oct2018095=Pay(Max(0.952525059514659*GBPUSD(10Oct2018)-EURUSD(10Oct2018),0),10Oct2018)</v>
      </c>
      <c r="P25" s="74" t="str">
        <f ca="1">"P"&amp;P9&amp;"=Pay(Max("&amp;P$20&amp;"*GBPUSD("&amp;$M25&amp;")-EURUSD("&amp;$M25&amp;"),0),"&amp;$M25&amp;")"</f>
        <v>P10Oct2018096=Pay(Max(0.962137880947387*GBPUSD(10Oct2018)-EURUSD(10Oct2018),0),10Oct2018)</v>
      </c>
      <c r="Q25" s="74" t="str">
        <f ca="1">"P"&amp;Q9&amp;"=Pay(Max("&amp;Q$20&amp;"*GBPUSD("&amp;$M25&amp;")-EURUSD("&amp;$M25&amp;"),0),"&amp;$M25&amp;")"</f>
        <v>P10Oct2018098=Pay(Max(0.975801285267632*GBPUSD(10Oct2018)-EURUSD(10Oct2018),0),10Oct2018)</v>
      </c>
      <c r="R25" s="74" t="str">
        <f ca="1">"P"&amp;R9&amp;"=Pay(Max("&amp;R$20&amp;"*GBPUSD("&amp;$M25&amp;")-EURUSD("&amp;$M25&amp;"),0),"&amp;$M25&amp;")"</f>
        <v>P10Oct2018099=Pay(Max(0.986424102267751*GBPUSD(10Oct2018)-EURUSD(10Oct2018),0),10Oct2018)</v>
      </c>
      <c r="S25" s="53" t="str">
        <f ca="1">"P"&amp;S9&amp;"=Pay(Max("&amp;S$20&amp;"*GBPUSD("&amp;$M25&amp;")-EURUSD("&amp;$M25&amp;"),0),"&amp;$M25&amp;")"</f>
        <v>P10Oct2018100=Pay(Max(1*GBPUSD(10Oct2018)-EURUSD(10Oct2018),0),10Oct2018)</v>
      </c>
      <c r="T25" s="74" t="str">
        <f ca="1">"P"&amp;T9&amp;"=Pay(Max("&amp;T$20&amp;"*GBPUSD("&amp;$M25&amp;")-EURUSD("&amp;$M25&amp;"),0),"&amp;$M25&amp;")"</f>
        <v>P10Oct2018102=Pay(Max(1.01591730942477*GBPUSD(10Oct2018)-EURUSD(10Oct2018),0),10Oct2018)</v>
      </c>
      <c r="U25" s="74" t="str">
        <f ca="1">"P"&amp;U9&amp;"=Pay(Max("&amp;U$20&amp;"*GBPUSD("&amp;$M25&amp;")-EURUSD("&amp;$M25&amp;"),0),"&amp;$M25&amp;")"</f>
        <v>P10Oct2018103=Pay(Max(1.02865871160643*GBPUSD(10Oct2018)-EURUSD(10Oct2018),0),10Oct2018)</v>
      </c>
      <c r="V25" s="74" t="str">
        <f ca="1">"P"&amp;V9&amp;"=Pay(Max("&amp;V$20&amp;"*GBPUSD("&amp;$M25&amp;")-EURUSD("&amp;$M25&amp;"),0),"&amp;$M25&amp;")"</f>
        <v>P10Oct2018105=Pay(Max(1.04645737633458*GBPUSD(10Oct2018)-EURUSD(10Oct2018),0),10Oct2018)</v>
      </c>
      <c r="W25" s="74" t="str">
        <f ca="1">"P"&amp;W9&amp;"=Pay(Max("&amp;W$20&amp;"*GBPUSD("&amp;$M25&amp;")-EURUSD("&amp;$M25&amp;"),0),"&amp;$M25&amp;")"</f>
        <v>P10Oct2018106=Pay(Max(1.06140486105109*GBPUSD(10Oct2018)-EURUSD(10Oct2018),0),10Oct2018)</v>
      </c>
      <c r="X25" s="61" t="str">
        <f ca="1">"P"&amp;X9&amp;"=Pay(Max("&amp;X$20&amp;"*GBPUSD("&amp;$M25&amp;")-EURUSD("&amp;$M25&amp;"),0),"&amp;$M25&amp;")"</f>
        <v>P10Oct2018108=Pay(Max(1.08468363715354*GBPUSD(10Oct2018)-EURUSD(10Oct2018),0),10Oct2018)</v>
      </c>
      <c r="Y25" s="57" t="str">
        <f ca="1">"P"&amp;Y9&amp;"=Pay(EURUSD("&amp;$M25&amp;")/GBPUSD("&amp;$M25&amp;"),"&amp;$M25&amp;")"</f>
        <v>P10Oct2018Erw=Pay(EURUSD(10Oct2018)/GBPUSD(10Oct2018),10Oct2018)</v>
      </c>
    </row>
    <row r="26" spans="2:25" ht="14.4">
      <c r="B26" s="186" t="s">
        <v>106</v>
      </c>
      <c r="C26" s="187"/>
      <c r="D26" s="188" t="s">
        <v>157</v>
      </c>
      <c r="I26" t="e">
        <f ca="1">_xll.qlLocalVTSFromGBSProcess(,D23)</f>
        <v>#NUM!</v>
      </c>
      <c r="J26" s="49"/>
      <c r="P26" s="282"/>
    </row>
    <row r="27" spans="2:25" ht="14.4">
      <c r="B27" s="189" t="s">
        <v>108</v>
      </c>
      <c r="C27" s="190"/>
      <c r="D27" s="191" t="s">
        <v>109</v>
      </c>
      <c r="J27" s="49"/>
      <c r="K27" s="1" t="s">
        <v>41</v>
      </c>
      <c r="L27" s="2"/>
      <c r="M27" s="52"/>
      <c r="N27" s="4" t="s">
        <v>31</v>
      </c>
      <c r="O27" s="24"/>
      <c r="P27" s="24"/>
      <c r="Q27" s="24"/>
      <c r="R27" s="24"/>
      <c r="S27" s="24"/>
      <c r="T27" s="24"/>
      <c r="U27" s="24"/>
      <c r="V27" s="24"/>
      <c r="W27" s="24"/>
      <c r="X27" s="45"/>
    </row>
    <row r="28" spans="2:25" ht="14.4">
      <c r="B28" s="189" t="s">
        <v>112</v>
      </c>
      <c r="C28" s="190"/>
      <c r="D28" s="191" t="str">
        <f ca="1">_xll.qlGeneralizedBlackScholesProcess2(,VolSurface_EURGBP!C33,D20,,D2,D4,D5)</f>
        <v>obj_0070d#0000</v>
      </c>
      <c r="I28" t="s">
        <v>101</v>
      </c>
      <c r="J28" s="49"/>
      <c r="K28" s="54" t="s">
        <v>25</v>
      </c>
      <c r="L28" s="55" t="s">
        <v>30</v>
      </c>
      <c r="M28" s="55" t="s">
        <v>4</v>
      </c>
      <c r="N28" s="77">
        <f ca="1">N20</f>
        <v>0.93783084196211497</v>
      </c>
      <c r="O28" s="78">
        <f ca="1">O20</f>
        <v>0.9525250595146586</v>
      </c>
      <c r="P28" s="78">
        <f ca="1">P20</f>
        <v>0.9621378809473865</v>
      </c>
      <c r="Q28" s="78">
        <f ca="1">Q20</f>
        <v>0.97580128526763166</v>
      </c>
      <c r="R28" s="78">
        <f ca="1">R20</f>
        <v>0.98642410226775057</v>
      </c>
      <c r="S28" s="78">
        <f ca="1">S20</f>
        <v>1</v>
      </c>
      <c r="T28" s="78">
        <f ca="1">T20</f>
        <v>1.0159173094247689</v>
      </c>
      <c r="U28" s="78">
        <f ca="1">U20</f>
        <v>1.0286587116064256</v>
      </c>
      <c r="V28" s="78">
        <f ca="1">V20</f>
        <v>1.0464573763345759</v>
      </c>
      <c r="W28" s="78">
        <f ca="1">W20</f>
        <v>1.061404861051086</v>
      </c>
      <c r="X28" s="67">
        <f ca="1">X20</f>
        <v>1.0846836371535387</v>
      </c>
    </row>
    <row r="29" spans="2:25" ht="14.4">
      <c r="B29" s="192"/>
      <c r="C29" s="193"/>
      <c r="D29" s="194"/>
      <c r="I29" t="s">
        <v>102</v>
      </c>
      <c r="J29" s="49"/>
      <c r="K29" s="75" t="str">
        <f ca="1">K21</f>
        <v>1m</v>
      </c>
      <c r="L29" s="62">
        <f ca="1">_xll.qlCalendarAdvance("NullCalendar",$D$2,K29)</f>
        <v>43049</v>
      </c>
      <c r="M29" s="63" t="str">
        <f ca="1">TEXT(L29,"[$-900]TTMMMJJJ")</f>
        <v>10Nov2017</v>
      </c>
      <c r="N29" s="79" t="e">
        <f ca="1">_xll.qlRealMCScriptNPV($I$22,$D$69,"C"&amp;N5,$D$70:$D$72)</f>
        <v>#NUM!</v>
      </c>
      <c r="O29" s="80" t="e">
        <f ca="1">_xll.qlRealMCScriptNPV($I$22,$D$69,"C"&amp;O5,$D$70:$D$72)</f>
        <v>#NUM!</v>
      </c>
      <c r="P29" s="80" t="e">
        <f ca="1">_xll.qlRealMCScriptNPV($I$22,$D$69,"C"&amp;P5,$D$70:$D$72)</f>
        <v>#NUM!</v>
      </c>
      <c r="Q29" s="80" t="e">
        <f ca="1">_xll.qlRealMCScriptNPV($I$22,$D$69,"C"&amp;Q5,$D$70:$D$72)</f>
        <v>#NUM!</v>
      </c>
      <c r="R29" s="80" t="e">
        <f ca="1">_xll.qlRealMCScriptNPV($I$22,$D$69,"C"&amp;R5,$D$70:$D$72)</f>
        <v>#NUM!</v>
      </c>
      <c r="S29" s="80" t="e">
        <f ca="1">_xll.qlRealMCScriptNPV($I$22,$D$69,"C"&amp;S5,$D$70:$D$72)</f>
        <v>#NUM!</v>
      </c>
      <c r="T29" s="80" t="e">
        <f ca="1">_xll.qlRealMCScriptNPV($I$22,$D$69,"C"&amp;T5,$D$70:$D$72)</f>
        <v>#NUM!</v>
      </c>
      <c r="U29" s="80" t="e">
        <f ca="1">_xll.qlRealMCScriptNPV($I$22,$D$69,"C"&amp;U5,$D$70:$D$72)</f>
        <v>#NUM!</v>
      </c>
      <c r="V29" s="80" t="e">
        <f ca="1">_xll.qlRealMCScriptNPV($I$22,$D$69,"C"&amp;V5,$D$70:$D$72)</f>
        <v>#NUM!</v>
      </c>
      <c r="W29" s="80" t="e">
        <f ca="1">_xll.qlRealMCScriptNPV($I$22,$D$69,"C"&amp;W5,$D$70:$D$72)</f>
        <v>#NUM!</v>
      </c>
      <c r="X29" s="81" t="e">
        <f ca="1">_xll.qlRealMCScriptNPV($I$22,$D$69,"C"&amp;X5,$D$70:$D$72)</f>
        <v>#NUM!</v>
      </c>
    </row>
    <row r="30" spans="2:25">
      <c r="B30" s="179" t="s">
        <v>103</v>
      </c>
      <c r="C30" s="180"/>
      <c r="D30" s="181" t="str">
        <f ca="1">_xll.qlCTSlocalInCrossCorrFX(D26,,D23:D24,D28)</f>
        <v>localInCross#0000</v>
      </c>
      <c r="J30" s="49"/>
      <c r="K30" s="76" t="str">
        <f ca="1">K22</f>
        <v>3m</v>
      </c>
      <c r="L30" s="64">
        <f ca="1">_xll.qlCalendarAdvance("NullCalendar",$D$2,K30)</f>
        <v>43110</v>
      </c>
      <c r="M30" s="65" t="str">
        <f ca="1">TEXT(L30,"[$-900]TTMMMJJJ")</f>
        <v>10Jan2018</v>
      </c>
      <c r="N30" s="82" t="e">
        <f ca="1">_xll.qlRealMCScriptNPV($I$22,$D$69,"C"&amp;N6,$D$70:$D$72)</f>
        <v>#NUM!</v>
      </c>
      <c r="O30" s="83" t="e">
        <f ca="1">_xll.qlRealMCScriptNPV($I$22,$D$69,"C"&amp;O6,$D$70:$D$72)</f>
        <v>#NUM!</v>
      </c>
      <c r="P30" s="280" t="e">
        <f ca="1">_xll.qlRealMCScriptNPV($I$22,$D$69,"C"&amp;P6,$D$70:$D$72)</f>
        <v>#NUM!</v>
      </c>
      <c r="Q30" s="83" t="e">
        <f ca="1">_xll.qlRealMCScriptNPV($I$22,$D$69,"C"&amp;Q6,$D$70:$D$72)</f>
        <v>#NUM!</v>
      </c>
      <c r="R30" s="83" t="e">
        <f ca="1">_xll.qlRealMCScriptNPV($I$22,$D$69,"C"&amp;R6,$D$70:$D$72)</f>
        <v>#NUM!</v>
      </c>
      <c r="S30" s="83" t="e">
        <f ca="1">_xll.qlRealMCScriptNPV($I$22,$D$69,"C"&amp;S6,$D$70:$D$72)</f>
        <v>#NUM!</v>
      </c>
      <c r="T30" s="83" t="e">
        <f ca="1">_xll.qlRealMCScriptNPV($I$22,$D$69,"C"&amp;T6,$D$70:$D$72)</f>
        <v>#NUM!</v>
      </c>
      <c r="U30" s="83" t="e">
        <f ca="1">_xll.qlRealMCScriptNPV($I$22,$D$69,"C"&amp;U6,$D$70:$D$72)</f>
        <v>#NUM!</v>
      </c>
      <c r="V30" s="83" t="e">
        <f ca="1">_xll.qlRealMCScriptNPV($I$22,$D$69,"C"&amp;V6,$D$70:$D$72)</f>
        <v>#NUM!</v>
      </c>
      <c r="W30" s="83" t="e">
        <f ca="1">_xll.qlRealMCScriptNPV($I$22,$D$69,"C"&amp;W6,$D$70:$D$72)</f>
        <v>#NUM!</v>
      </c>
      <c r="X30" s="84" t="e">
        <f ca="1">_xll.qlRealMCScriptNPV($I$22,$D$69,"C"&amp;X6,$D$70:$D$72)</f>
        <v>#NUM!</v>
      </c>
    </row>
    <row r="31" spans="2:25">
      <c r="B31" s="183" t="s">
        <v>105</v>
      </c>
      <c r="C31" s="184"/>
      <c r="D31" s="185" t="str">
        <f ca="1">_xll.ohRangeRetrieveError(D30)</f>
        <v/>
      </c>
      <c r="J31" s="49"/>
      <c r="K31" s="76" t="str">
        <f ca="1">K23</f>
        <v>6m</v>
      </c>
      <c r="L31" s="64">
        <f ca="1">_xll.qlCalendarAdvance("NullCalendar",$D$2,K31)</f>
        <v>43200</v>
      </c>
      <c r="M31" s="65" t="str">
        <f ca="1">TEXT(L31,"[$-900]TTMMMJJJ")</f>
        <v>10Apr2018</v>
      </c>
      <c r="N31" s="82" t="e">
        <f ca="1">_xll.qlRealMCScriptNPV($I$22,$D$69,"C"&amp;N7,$D$70:$D$72)</f>
        <v>#NUM!</v>
      </c>
      <c r="O31" s="83" t="e">
        <f ca="1">_xll.qlRealMCScriptNPV($I$22,$D$69,"C"&amp;O7,$D$70:$D$72)</f>
        <v>#NUM!</v>
      </c>
      <c r="P31" s="280" t="e">
        <f ca="1">_xll.qlRealMCScriptNPV($I$22,$D$69,"C"&amp;P7,$D$70:$D$72)</f>
        <v>#NUM!</v>
      </c>
      <c r="Q31" s="83" t="e">
        <f ca="1">_xll.qlRealMCScriptNPV($I$22,$D$69,"C"&amp;Q7,$D$70:$D$72)</f>
        <v>#NUM!</v>
      </c>
      <c r="R31" s="83" t="e">
        <f ca="1">_xll.qlRealMCScriptNPV($I$22,$D$69,"C"&amp;R7,$D$70:$D$72)</f>
        <v>#NUM!</v>
      </c>
      <c r="S31" s="83" t="e">
        <f ca="1">_xll.qlRealMCScriptNPV($I$22,$D$69,"C"&amp;S7,$D$70:$D$72)</f>
        <v>#NUM!</v>
      </c>
      <c r="T31" s="83" t="e">
        <f ca="1">_xll.qlRealMCScriptNPV($I$22,$D$69,"C"&amp;T7,$D$70:$D$72)</f>
        <v>#NUM!</v>
      </c>
      <c r="U31" s="83" t="e">
        <f ca="1">_xll.qlRealMCScriptNPV($I$22,$D$69,"C"&amp;U7,$D$70:$D$72)</f>
        <v>#NUM!</v>
      </c>
      <c r="V31" s="83" t="e">
        <f ca="1">_xll.qlRealMCScriptNPV($I$22,$D$69,"C"&amp;V7,$D$70:$D$72)</f>
        <v>#NUM!</v>
      </c>
      <c r="W31" s="83" t="e">
        <f ca="1">_xll.qlRealMCScriptNPV($I$22,$D$69,"C"&amp;W7,$D$70:$D$72)</f>
        <v>#NUM!</v>
      </c>
      <c r="X31" s="84" t="e">
        <f ca="1">_xll.qlRealMCScriptNPV($I$22,$D$69,"C"&amp;X7,$D$70:$D$72)</f>
        <v>#NUM!</v>
      </c>
    </row>
    <row r="32" spans="2:25">
      <c r="D32" t="str">
        <f ca="1">_xll.ohRangeRetrieveError(D33)</f>
        <v/>
      </c>
      <c r="J32" s="49"/>
      <c r="K32" s="76" t="str">
        <f ca="1">K24</f>
        <v>9m</v>
      </c>
      <c r="L32" s="64">
        <f ca="1">_xll.qlCalendarAdvance("NullCalendar",$D$2,K32)</f>
        <v>43291</v>
      </c>
      <c r="M32" s="65" t="str">
        <f ca="1">TEXT(L32,"[$-900]TTMMMJJJ")</f>
        <v>10Jul2018</v>
      </c>
      <c r="N32" s="82" t="e">
        <f ca="1">_xll.qlRealMCScriptNPV($I$22,$D$69,"C"&amp;N8,$D$70:$D$72)</f>
        <v>#NUM!</v>
      </c>
      <c r="O32" s="83" t="e">
        <f ca="1">_xll.qlRealMCScriptNPV($I$22,$D$69,"C"&amp;O8,$D$70:$D$72)</f>
        <v>#NUM!</v>
      </c>
      <c r="P32" s="280" t="e">
        <f ca="1">_xll.qlRealMCScriptNPV($I$22,$D$69,"C"&amp;P8,$D$70:$D$72)</f>
        <v>#NUM!</v>
      </c>
      <c r="Q32" s="83" t="e">
        <f ca="1">_xll.qlRealMCScriptNPV($I$22,$D$69,"C"&amp;Q8,$D$70:$D$72)</f>
        <v>#NUM!</v>
      </c>
      <c r="R32" s="83" t="e">
        <f ca="1">_xll.qlRealMCScriptNPV($I$22,$D$69,"C"&amp;R8,$D$70:$D$72)</f>
        <v>#NUM!</v>
      </c>
      <c r="S32" s="83" t="e">
        <f ca="1">_xll.qlRealMCScriptNPV($I$22,$D$69,"C"&amp;S8,$D$70:$D$72)</f>
        <v>#NUM!</v>
      </c>
      <c r="T32" s="83" t="e">
        <f ca="1">_xll.qlRealMCScriptNPV($I$22,$D$69,"C"&amp;T8,$D$70:$D$72)</f>
        <v>#NUM!</v>
      </c>
      <c r="U32" s="83" t="e">
        <f ca="1">_xll.qlRealMCScriptNPV($I$22,$D$69,"C"&amp;U8,$D$70:$D$72)</f>
        <v>#NUM!</v>
      </c>
      <c r="V32" s="83" t="e">
        <f ca="1">_xll.qlRealMCScriptNPV($I$22,$D$69,"C"&amp;V8,$D$70:$D$72)</f>
        <v>#NUM!</v>
      </c>
      <c r="W32" s="83" t="e">
        <f ca="1">_xll.qlRealMCScriptNPV($I$22,$D$69,"C"&amp;W8,$D$70:$D$72)</f>
        <v>#NUM!</v>
      </c>
      <c r="X32" s="84" t="e">
        <f ca="1">_xll.qlRealMCScriptNPV($I$22,$D$69,"C"&amp;X8,$D$70:$D$72)</f>
        <v>#NUM!</v>
      </c>
    </row>
    <row r="33" spans="2:94">
      <c r="B33" s="179" t="s">
        <v>104</v>
      </c>
      <c r="C33" s="180"/>
      <c r="D33" s="181" t="s">
        <v>317</v>
      </c>
      <c r="E33" t="s">
        <v>242</v>
      </c>
      <c r="J33" s="49"/>
      <c r="K33" s="77" t="str">
        <f ca="1">K25</f>
        <v>1y</v>
      </c>
      <c r="L33" s="66">
        <f ca="1">_xll.qlCalendarAdvance("NullCalendar",$D$2,K33)</f>
        <v>43383</v>
      </c>
      <c r="M33" s="67" t="str">
        <f ca="1">TEXT(L33,"[$-900]TTMMMJJJ")</f>
        <v>10Oct2018</v>
      </c>
      <c r="N33" s="85" t="e">
        <f ca="1">_xll.qlRealMCScriptNPV($I$22,$D$69,"C"&amp;N9,$D$70:$D$72)</f>
        <v>#NUM!</v>
      </c>
      <c r="O33" s="86" t="e">
        <f ca="1">_xll.qlRealMCScriptNPV($I$22,$D$69,"C"&amp;O9,$D$70:$D$72)</f>
        <v>#NUM!</v>
      </c>
      <c r="P33" s="281" t="e">
        <f ca="1">_xll.qlRealMCScriptNPV($I$22,$D$69,"C"&amp;P9,$D$70:$D$72)</f>
        <v>#NUM!</v>
      </c>
      <c r="Q33" s="86" t="e">
        <f ca="1">_xll.qlRealMCScriptNPV($I$22,$D$69,"C"&amp;Q9,$D$70:$D$72)</f>
        <v>#NUM!</v>
      </c>
      <c r="R33" s="86" t="e">
        <f ca="1">_xll.qlRealMCScriptNPV($I$22,$D$69,"C"&amp;R9,$D$70:$D$72)</f>
        <v>#NUM!</v>
      </c>
      <c r="S33" s="86" t="e">
        <f ca="1">_xll.qlRealMCScriptNPV($I$22,$D$69,"C"&amp;S9,$D$70:$D$72)</f>
        <v>#NUM!</v>
      </c>
      <c r="T33" s="86" t="e">
        <f ca="1">_xll.qlRealMCScriptNPV($I$22,$D$69,"C"&amp;T9,$D$70:$D$72)</f>
        <v>#NUM!</v>
      </c>
      <c r="U33" s="86" t="e">
        <f ca="1">_xll.qlRealMCScriptNPV($I$22,$D$69,"C"&amp;U9,$D$70:$D$72)</f>
        <v>#NUM!</v>
      </c>
      <c r="V33" s="86" t="e">
        <f ca="1">_xll.qlRealMCScriptNPV($I$22,$D$69,"C"&amp;V9,$D$70:$D$72)</f>
        <v>#NUM!</v>
      </c>
      <c r="W33" s="86" t="e">
        <f ca="1">_xll.qlRealMCScriptNPV($I$22,$D$69,"C"&amp;W9,$D$70:$D$72)</f>
        <v>#NUM!</v>
      </c>
      <c r="X33" s="87" t="e">
        <f ca="1">_xll.qlRealMCScriptNPV($I$22,$D$69,"C"&amp;X9,$D$70:$D$72)</f>
        <v>#NUM!</v>
      </c>
      <c r="Y33" s="237"/>
    </row>
    <row r="34" spans="2:94">
      <c r="B34" s="183" t="s">
        <v>105</v>
      </c>
      <c r="C34" s="184"/>
      <c r="D34" s="185" t="str">
        <f ca="1">_xll.ohRangeRetrieveError(D33)</f>
        <v/>
      </c>
      <c r="N34" t="str">
        <f ca="1">_xll.ohRangeRetrieveError(N37)</f>
        <v/>
      </c>
      <c r="S34" s="23" t="e">
        <f ca="1">S33-S41</f>
        <v>#NUM!</v>
      </c>
    </row>
    <row r="35" spans="2:94" ht="14.4">
      <c r="B35" s="186" t="s">
        <v>107</v>
      </c>
      <c r="C35" s="187"/>
      <c r="D35" s="188" t="str">
        <f ca="1">D26</f>
        <v>localInCross</v>
      </c>
      <c r="K35" s="1" t="s">
        <v>42</v>
      </c>
      <c r="L35" s="2"/>
      <c r="M35" s="52"/>
      <c r="N35" s="4" t="s">
        <v>31</v>
      </c>
      <c r="O35" s="24"/>
      <c r="P35" s="24"/>
      <c r="Q35" s="24"/>
      <c r="R35" s="24"/>
      <c r="S35" s="24"/>
      <c r="T35" s="24"/>
      <c r="U35" s="24"/>
      <c r="V35" s="24"/>
      <c r="W35" s="24"/>
      <c r="X35" s="45"/>
      <c r="AC35" t="s">
        <v>156</v>
      </c>
      <c r="AD35" t="s">
        <v>155</v>
      </c>
      <c r="AJ35" t="str">
        <f ca="1">_xll.qlBlackCalculator(,"Call",AH44,1,AJ58*SQRT(($L57-$D$2)/365))</f>
        <v>obj_0070f#0000</v>
      </c>
      <c r="AK35" s="270">
        <f ca="1">_xll.qlBlackCalculatorValue(AJ35)</f>
        <v>3.2143762544678267E-2</v>
      </c>
    </row>
    <row r="36" spans="2:94" ht="14.4">
      <c r="B36" s="189" t="s">
        <v>110</v>
      </c>
      <c r="C36" s="190"/>
      <c r="D36" s="191" t="s">
        <v>111</v>
      </c>
      <c r="K36" s="54" t="s">
        <v>25</v>
      </c>
      <c r="L36" s="55" t="s">
        <v>30</v>
      </c>
      <c r="M36" s="55" t="s">
        <v>4</v>
      </c>
      <c r="N36" s="77">
        <f ca="1">N28</f>
        <v>0.93783084196211497</v>
      </c>
      <c r="O36" s="78">
        <f ca="1">O28</f>
        <v>0.9525250595146586</v>
      </c>
      <c r="P36" s="78">
        <f ca="1">P28</f>
        <v>0.9621378809473865</v>
      </c>
      <c r="Q36" s="78">
        <f ca="1">Q28</f>
        <v>0.97580128526763166</v>
      </c>
      <c r="R36" s="78">
        <f ca="1">R28</f>
        <v>0.98642410226775057</v>
      </c>
      <c r="S36" s="78">
        <f ca="1">S28</f>
        <v>1</v>
      </c>
      <c r="T36" s="78">
        <f ca="1">T28</f>
        <v>1.0159173094247689</v>
      </c>
      <c r="U36" s="78">
        <f ca="1">U28</f>
        <v>1.0286587116064256</v>
      </c>
      <c r="V36" s="78">
        <f ca="1">V28</f>
        <v>1.0464573763345759</v>
      </c>
      <c r="W36" s="78">
        <f ca="1">W28</f>
        <v>1.061404861051086</v>
      </c>
      <c r="X36" s="67">
        <f ca="1">X28</f>
        <v>1.0846836371535387</v>
      </c>
      <c r="Z36">
        <v>0.8</v>
      </c>
      <c r="AA36">
        <v>0.9</v>
      </c>
      <c r="AB36">
        <v>0.99</v>
      </c>
      <c r="AC36">
        <v>0.45</v>
      </c>
      <c r="AD36">
        <v>0.45</v>
      </c>
      <c r="AJ36" t="str">
        <f ca="1">_xll.qlBlackCalculator(,"Call",AH44,1,AZ58*SQRT(($L57-$D$2)/365))</f>
        <v>obj_00710#0000</v>
      </c>
      <c r="AK36" s="270">
        <f ca="1">_xll.qlBlackCalculatorValue(AJ36)</f>
        <v>3.1183600285116964E-2</v>
      </c>
    </row>
    <row r="37" spans="2:94" ht="14.4">
      <c r="B37" s="189" t="s">
        <v>113</v>
      </c>
      <c r="C37" s="190"/>
      <c r="D37" s="191">
        <v>10000</v>
      </c>
      <c r="E37">
        <v>100000</v>
      </c>
      <c r="K37" s="75" t="str">
        <f ca="1">K29</f>
        <v>1m</v>
      </c>
      <c r="L37" s="62">
        <f ca="1">_xll.qlCalendarAdvance("NullCalendar",$D$2,K37)</f>
        <v>43049</v>
      </c>
      <c r="M37" s="63" t="str">
        <f ca="1">TEXT(L37,"[$-900]TTMMMJJJ")</f>
        <v>10Nov2017</v>
      </c>
      <c r="N37" s="79" t="e">
        <f ca="1">_xll.qlRealMCScriptNPV($I$23,$D$69,"P"&amp;N5,$D$70:$D$72)</f>
        <v>#NUM!</v>
      </c>
      <c r="O37" s="80" t="e">
        <f ca="1">_xll.qlRealMCScriptNPV($I$23,$D$69,"P"&amp;O5,$D$70:$D$72)</f>
        <v>#NUM!</v>
      </c>
      <c r="P37" s="80" t="e">
        <f ca="1">_xll.qlRealMCScriptNPV($I$23,$D$69,"P"&amp;P5,$D$70:$D$72)</f>
        <v>#NUM!</v>
      </c>
      <c r="Q37" s="80" t="e">
        <f ca="1">_xll.qlRealMCScriptNPV($I$23,$D$69,"P"&amp;Q5,$D$70:$D$72)</f>
        <v>#NUM!</v>
      </c>
      <c r="R37" s="80" t="e">
        <f ca="1">_xll.qlRealMCScriptNPV($I$23,$D$69,"P"&amp;R5,$D$70:$D$72)</f>
        <v>#NUM!</v>
      </c>
      <c r="S37" s="80" t="e">
        <f ca="1">_xll.qlRealMCScriptNPV($I$23,$D$69,"P"&amp;S5,$D$70:$D$72)</f>
        <v>#NUM!</v>
      </c>
      <c r="T37" s="80" t="e">
        <f ca="1">_xll.qlRealMCScriptNPV($I$23,$D$69,"P"&amp;T5,$D$70:$D$72)</f>
        <v>#NUM!</v>
      </c>
      <c r="U37" s="80" t="e">
        <f ca="1">_xll.qlRealMCScriptNPV($I$23,$D$69,"P"&amp;U5,$D$70:$D$72)</f>
        <v>#NUM!</v>
      </c>
      <c r="V37" s="80" t="e">
        <f ca="1">_xll.qlRealMCScriptNPV($I$23,$D$69,"P"&amp;V5,$D$70:$D$72)</f>
        <v>#NUM!</v>
      </c>
      <c r="W37" s="80" t="e">
        <f ca="1">_xll.qlRealMCScriptNPV($I$23,$D$69,"P"&amp;W5,$D$70:$D$72)</f>
        <v>#NUM!</v>
      </c>
      <c r="X37" s="81" t="e">
        <f ca="1">_xll.qlRealMCScriptNPV($I$23,$D$69,"P"&amp;X5,$D$70:$D$72)</f>
        <v>#NUM!</v>
      </c>
      <c r="Y37" s="81">
        <v>1</v>
      </c>
      <c r="Z37">
        <v>1.0000890479576257</v>
      </c>
      <c r="AA37">
        <v>1.0000890479576257</v>
      </c>
      <c r="AB37">
        <v>1.0000804190974495</v>
      </c>
      <c r="AC37">
        <v>1.0002862711852081</v>
      </c>
      <c r="AD37">
        <v>1.0001058228491848</v>
      </c>
    </row>
    <row r="38" spans="2:94" ht="14.4">
      <c r="B38" s="189" t="s">
        <v>114</v>
      </c>
      <c r="C38" s="190"/>
      <c r="D38" s="191">
        <f ca="1">3/12</f>
        <v>0.25</v>
      </c>
      <c r="E38">
        <v>0.25</v>
      </c>
      <c r="K38" s="76" t="str">
        <f ca="1">K30</f>
        <v>3m</v>
      </c>
      <c r="L38" s="64">
        <f ca="1">_xll.qlCalendarAdvance("NullCalendar",$D$2,K38)</f>
        <v>43110</v>
      </c>
      <c r="M38" s="65" t="str">
        <f ca="1">TEXT(L38,"[$-900]TTMMMJJJ")</f>
        <v>10Jan2018</v>
      </c>
      <c r="N38" s="82" t="e">
        <f ca="1">_xll.qlRealMCScriptNPV($I$23,$D$69,"P"&amp;N6,$D$70:$D$72)</f>
        <v>#NUM!</v>
      </c>
      <c r="O38" s="83" t="e">
        <f ca="1">_xll.qlRealMCScriptNPV($I$23,$D$69,"P"&amp;O6,$D$70:$D$72)</f>
        <v>#NUM!</v>
      </c>
      <c r="P38" s="83" t="e">
        <f ca="1">_xll.qlRealMCScriptNPV($I$23,$D$69,"P"&amp;P6,$D$70:$D$72)</f>
        <v>#NUM!</v>
      </c>
      <c r="Q38" s="83" t="e">
        <f ca="1">_xll.qlRealMCScriptNPV($I$23,$D$69,"P"&amp;Q6,$D$70:$D$72)</f>
        <v>#NUM!</v>
      </c>
      <c r="R38" s="83" t="e">
        <f ca="1">_xll.qlRealMCScriptNPV($I$23,$D$69,"P"&amp;R6,$D$70:$D$72)</f>
        <v>#NUM!</v>
      </c>
      <c r="S38" s="83" t="e">
        <f ca="1">_xll.qlRealMCScriptNPV($I$23,$D$69,"P"&amp;S6,$D$70:$D$72)</f>
        <v>#NUM!</v>
      </c>
      <c r="T38" s="83" t="e">
        <f ca="1">_xll.qlRealMCScriptNPV($I$23,$D$69,"P"&amp;T6,$D$70:$D$72)</f>
        <v>#NUM!</v>
      </c>
      <c r="U38" s="83" t="e">
        <f ca="1">_xll.qlRealMCScriptNPV($I$23,$D$69,"P"&amp;U6,$D$70:$D$72)</f>
        <v>#NUM!</v>
      </c>
      <c r="V38" s="83" t="e">
        <f ca="1">_xll.qlRealMCScriptNPV($I$23,$D$69,"P"&amp;V6,$D$70:$D$72)</f>
        <v>#NUM!</v>
      </c>
      <c r="W38" s="83" t="e">
        <f ca="1">_xll.qlRealMCScriptNPV($I$23,$D$69,"P"&amp;W6,$D$70:$D$72)</f>
        <v>#NUM!</v>
      </c>
      <c r="X38" s="84" t="e">
        <f ca="1">_xll.qlRealMCScriptNPV($I$23,$D$69,"P"&amp;X6,$D$70:$D$72)</f>
        <v>#NUM!</v>
      </c>
      <c r="Y38" s="81">
        <v>1</v>
      </c>
      <c r="Z38">
        <v>1.0003953527790543</v>
      </c>
      <c r="AA38">
        <v>1.0003953527790543</v>
      </c>
      <c r="AB38">
        <v>1.0001552368064399</v>
      </c>
      <c r="AC38">
        <v>1.0010015356725122</v>
      </c>
      <c r="AD38">
        <v>1.0008348859046161</v>
      </c>
    </row>
    <row r="39" spans="2:94" ht="14.4">
      <c r="B39" s="189" t="s">
        <v>115</v>
      </c>
      <c r="C39" s="190"/>
      <c r="D39" s="191">
        <f ca="1">1/80</f>
        <v>1.2500000000000001E-2</v>
      </c>
      <c r="E39">
        <v>1.2500000000000001E-2</v>
      </c>
      <c r="K39" s="76" t="str">
        <f ca="1">K31</f>
        <v>6m</v>
      </c>
      <c r="L39" s="64">
        <f ca="1">_xll.qlCalendarAdvance("NullCalendar",$D$2,K39)</f>
        <v>43200</v>
      </c>
      <c r="M39" s="65" t="str">
        <f ca="1">TEXT(L39,"[$-900]TTMMMJJJ")</f>
        <v>10Apr2018</v>
      </c>
      <c r="N39" s="82" t="e">
        <f ca="1">_xll.qlRealMCScriptNPV($I$23,$D$69,"P"&amp;N7,$D$70:$D$72)</f>
        <v>#NUM!</v>
      </c>
      <c r="O39" s="83" t="e">
        <f ca="1">_xll.qlRealMCScriptNPV($I$23,$D$69,"P"&amp;O7,$D$70:$D$72)</f>
        <v>#NUM!</v>
      </c>
      <c r="P39" s="83" t="e">
        <f ca="1">_xll.qlRealMCScriptNPV($I$23,$D$69,"P"&amp;P7,$D$70:$D$72)</f>
        <v>#NUM!</v>
      </c>
      <c r="Q39" s="83" t="e">
        <f ca="1">_xll.qlRealMCScriptNPV($I$23,$D$69,"P"&amp;Q7,$D$70:$D$72)</f>
        <v>#NUM!</v>
      </c>
      <c r="R39" s="83" t="e">
        <f ca="1">_xll.qlRealMCScriptNPV($I$23,$D$69,"P"&amp;R7,$D$70:$D$72)</f>
        <v>#NUM!</v>
      </c>
      <c r="S39" s="83" t="e">
        <f ca="1">_xll.qlRealMCScriptNPV($I$23,$D$69,"P"&amp;S7,$D$70:$D$72)</f>
        <v>#NUM!</v>
      </c>
      <c r="T39" s="83" t="e">
        <f ca="1">_xll.qlRealMCScriptNPV($I$23,$D$69,"P"&amp;T7,$D$70:$D$72)</f>
        <v>#NUM!</v>
      </c>
      <c r="U39" s="83" t="e">
        <f ca="1">_xll.qlRealMCScriptNPV($I$23,$D$69,"P"&amp;U7,$D$70:$D$72)</f>
        <v>#NUM!</v>
      </c>
      <c r="V39" s="83" t="e">
        <f ca="1">_xll.qlRealMCScriptNPV($I$23,$D$69,"P"&amp;V7,$D$70:$D$72)</f>
        <v>#NUM!</v>
      </c>
      <c r="W39" s="83" t="e">
        <f ca="1">_xll.qlRealMCScriptNPV($I$23,$D$69,"P"&amp;W7,$D$70:$D$72)</f>
        <v>#NUM!</v>
      </c>
      <c r="X39" s="84" t="e">
        <f ca="1">_xll.qlRealMCScriptNPV($I$23,$D$69,"P"&amp;X7,$D$70:$D$72)</f>
        <v>#NUM!</v>
      </c>
      <c r="Y39" s="81">
        <v>1</v>
      </c>
      <c r="Z39">
        <v>1.0011635046218268</v>
      </c>
      <c r="AA39">
        <v>1.0011635046218268</v>
      </c>
      <c r="AB39">
        <v>1.0004108749987255</v>
      </c>
      <c r="AC39">
        <v>1.0023077449383968</v>
      </c>
      <c r="AD39">
        <v>1.0022407547170917</v>
      </c>
    </row>
    <row r="40" spans="2:94" ht="14.4">
      <c r="B40" s="189" t="s">
        <v>116</v>
      </c>
      <c r="C40" s="190"/>
      <c r="D40" s="191">
        <v>0.25</v>
      </c>
      <c r="E40">
        <v>0.25</v>
      </c>
      <c r="K40" s="76" t="str">
        <f ca="1">K32</f>
        <v>9m</v>
      </c>
      <c r="L40" s="64">
        <f ca="1">_xll.qlCalendarAdvance("NullCalendar",$D$2,K40)</f>
        <v>43291</v>
      </c>
      <c r="M40" s="65" t="str">
        <f ca="1">TEXT(L40,"[$-900]TTMMMJJJ")</f>
        <v>10Jul2018</v>
      </c>
      <c r="N40" s="82" t="e">
        <f ca="1">_xll.qlRealMCScriptNPV($I$23,$D$69,"P"&amp;N8,$D$70:$D$72)</f>
        <v>#NUM!</v>
      </c>
      <c r="O40" s="83" t="e">
        <f ca="1">_xll.qlRealMCScriptNPV($I$23,$D$69,"P"&amp;O8,$D$70:$D$72)</f>
        <v>#NUM!</v>
      </c>
      <c r="P40" s="83" t="e">
        <f ca="1">_xll.qlRealMCScriptNPV($I$23,$D$69,"P"&amp;P8,$D$70:$D$72)</f>
        <v>#NUM!</v>
      </c>
      <c r="Q40" s="83" t="e">
        <f ca="1">_xll.qlRealMCScriptNPV($I$23,$D$69,"P"&amp;Q8,$D$70:$D$72)</f>
        <v>#NUM!</v>
      </c>
      <c r="R40" s="83" t="e">
        <f ca="1">_xll.qlRealMCScriptNPV($I$23,$D$69,"P"&amp;R8,$D$70:$D$72)</f>
        <v>#NUM!</v>
      </c>
      <c r="S40" s="83" t="e">
        <f ca="1">_xll.qlRealMCScriptNPV($I$23,$D$69,"P"&amp;S8,$D$70:$D$72)</f>
        <v>#NUM!</v>
      </c>
      <c r="T40" s="83" t="e">
        <f ca="1">_xll.qlRealMCScriptNPV($I$23,$D$69,"P"&amp;T8,$D$70:$D$72)</f>
        <v>#NUM!</v>
      </c>
      <c r="U40" s="83" t="e">
        <f ca="1">_xll.qlRealMCScriptNPV($I$23,$D$69,"P"&amp;U8,$D$70:$D$72)</f>
        <v>#NUM!</v>
      </c>
      <c r="V40" s="83" t="e">
        <f ca="1">_xll.qlRealMCScriptNPV($I$23,$D$69,"P"&amp;V8,$D$70:$D$72)</f>
        <v>#NUM!</v>
      </c>
      <c r="W40" s="83" t="e">
        <f ca="1">_xll.qlRealMCScriptNPV($I$23,$D$69,"P"&amp;W8,$D$70:$D$72)</f>
        <v>#NUM!</v>
      </c>
      <c r="X40" s="84" t="e">
        <f ca="1">_xll.qlRealMCScriptNPV($I$23,$D$69,"P"&amp;X8,$D$70:$D$72)</f>
        <v>#NUM!</v>
      </c>
      <c r="Y40" s="81">
        <v>1</v>
      </c>
      <c r="Z40">
        <v>1.0021072667545534</v>
      </c>
      <c r="AA40">
        <v>1.0014322920341143</v>
      </c>
      <c r="AB40">
        <v>1.0006943047929984</v>
      </c>
      <c r="AC40">
        <v>1.0036741511134641</v>
      </c>
      <c r="AD40">
        <v>1.004263417786893</v>
      </c>
    </row>
    <row r="41" spans="2:94" ht="14.4">
      <c r="B41" s="189" t="s">
        <v>117</v>
      </c>
      <c r="C41" s="190"/>
      <c r="D41" s="191">
        <v>3</v>
      </c>
      <c r="E41">
        <v>3</v>
      </c>
      <c r="K41" s="77" t="str">
        <f ca="1">K33</f>
        <v>1y</v>
      </c>
      <c r="L41" s="66">
        <f ca="1">_xll.qlCalendarAdvance("NullCalendar",$D$2,K41)</f>
        <v>43383</v>
      </c>
      <c r="M41" s="67" t="str">
        <f ca="1">TEXT(L41,"[$-900]TTMMMJJJ")</f>
        <v>10Oct2018</v>
      </c>
      <c r="N41" s="85" t="e">
        <f ca="1">_xll.qlRealMCScriptNPV($I$23,$D$69,"P"&amp;N9,$D$70:$D$72)</f>
        <v>#NUM!</v>
      </c>
      <c r="O41" s="86" t="e">
        <f ca="1">_xll.qlRealMCScriptNPV($I$23,$D$69,"P"&amp;O9,$D$70:$D$72)</f>
        <v>#NUM!</v>
      </c>
      <c r="P41" s="86" t="e">
        <f ca="1">_xll.qlRealMCScriptNPV($I$23,$D$69,"P"&amp;P9,$D$70:$D$72)</f>
        <v>#NUM!</v>
      </c>
      <c r="Q41" s="86" t="e">
        <f ca="1">_xll.qlRealMCScriptNPV($I$23,$D$69,"P"&amp;Q9,$D$70:$D$72)</f>
        <v>#NUM!</v>
      </c>
      <c r="R41" s="86" t="e">
        <f ca="1">_xll.qlRealMCScriptNPV($I$23,$D$69,"P"&amp;R9,$D$70:$D$72)</f>
        <v>#NUM!</v>
      </c>
      <c r="S41" s="86" t="e">
        <f ca="1">_xll.qlRealMCScriptNPV($I$23,$D$69,"P"&amp;S9,$D$70:$D$72)</f>
        <v>#NUM!</v>
      </c>
      <c r="T41" s="86" t="e">
        <f ca="1">_xll.qlRealMCScriptNPV($I$23,$D$69,"P"&amp;T9,$D$70:$D$72)</f>
        <v>#NUM!</v>
      </c>
      <c r="U41" s="86" t="e">
        <f ca="1">_xll.qlRealMCScriptNPV($I$23,$D$69,"P"&amp;U9,$D$70:$D$72)</f>
        <v>#NUM!</v>
      </c>
      <c r="V41" s="86" t="e">
        <f ca="1">_xll.qlRealMCScriptNPV($I$23,$D$69,"P"&amp;V9,$D$70:$D$72)</f>
        <v>#NUM!</v>
      </c>
      <c r="W41" s="86" t="e">
        <f ca="1">_xll.qlRealMCScriptNPV($I$23,$D$69,"P"&amp;W9,$D$70:$D$72)</f>
        <v>#NUM!</v>
      </c>
      <c r="X41" s="87" t="e">
        <f ca="1">_xll.qlRealMCScriptNPV($I$23,$D$69,"P"&amp;X9,$D$70:$D$72)</f>
        <v>#NUM!</v>
      </c>
      <c r="Y41" s="233">
        <v>1</v>
      </c>
      <c r="Z41">
        <v>1.0027004108555349</v>
      </c>
      <c r="AA41">
        <v>1.0017768179665305</v>
      </c>
      <c r="AB41">
        <v>1.0008991513906009</v>
      </c>
      <c r="AC41">
        <v>1.0053620955890774</v>
      </c>
      <c r="AD41">
        <v>1.0057865135369473</v>
      </c>
    </row>
    <row r="42" spans="2:94" ht="14.4">
      <c r="B42" s="189" t="s">
        <v>118</v>
      </c>
      <c r="C42" s="190"/>
      <c r="D42" s="238">
        <f ca="1">AVERAGE(VolSurface_EURGBP!C8:M19)%</f>
        <v>8.4783939393939398E-2</v>
      </c>
      <c r="E42" s="182">
        <v>8.4783939393939398E-2</v>
      </c>
      <c r="F42" s="182"/>
      <c r="Z42" t="s">
        <v>161</v>
      </c>
      <c r="AP42" t="s">
        <v>218</v>
      </c>
      <c r="BE42" t="s">
        <v>219</v>
      </c>
      <c r="BQ42" t="s">
        <v>217</v>
      </c>
    </row>
    <row r="43" spans="2:94" ht="14.4">
      <c r="B43" s="189" t="s">
        <v>119</v>
      </c>
      <c r="C43" s="190"/>
      <c r="D43" s="191">
        <v>-0.2</v>
      </c>
      <c r="E43" s="182">
        <v>-0.2</v>
      </c>
      <c r="F43" s="182"/>
      <c r="K43" s="1" t="s">
        <v>39</v>
      </c>
      <c r="L43" s="2"/>
      <c r="M43" s="52"/>
      <c r="N43" s="4" t="s">
        <v>31</v>
      </c>
      <c r="O43" s="24"/>
      <c r="P43" s="24"/>
      <c r="Q43" s="24"/>
      <c r="R43" s="24"/>
      <c r="S43" s="24"/>
      <c r="T43" s="24"/>
      <c r="U43" s="24"/>
      <c r="V43" s="24"/>
      <c r="W43" s="24"/>
      <c r="X43" s="45"/>
      <c r="Z43" t="s">
        <v>39</v>
      </c>
      <c r="AC43" t="s">
        <v>31</v>
      </c>
      <c r="AP43" t="s">
        <v>39</v>
      </c>
      <c r="AS43" t="s">
        <v>31</v>
      </c>
      <c r="BE43" t="s">
        <v>31</v>
      </c>
      <c r="BQ43" t="s">
        <v>39</v>
      </c>
      <c r="BT43" t="s">
        <v>31</v>
      </c>
      <c r="CF43" s="263" t="s">
        <v>160</v>
      </c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</row>
    <row r="44" spans="2:94" ht="14.4">
      <c r="B44" s="189" t="s">
        <v>120</v>
      </c>
      <c r="C44" s="190"/>
      <c r="D44" s="191">
        <v>0.01</v>
      </c>
      <c r="E44" s="182">
        <v>0.01</v>
      </c>
      <c r="F44" s="182"/>
      <c r="G44" s="182"/>
      <c r="K44" s="54" t="s">
        <v>25</v>
      </c>
      <c r="L44" s="55" t="s">
        <v>30</v>
      </c>
      <c r="M44" s="55" t="s">
        <v>4</v>
      </c>
      <c r="N44" s="77">
        <f ca="1">N36</f>
        <v>0.93783084196211497</v>
      </c>
      <c r="O44" s="78">
        <f ca="1">O36</f>
        <v>0.9525250595146586</v>
      </c>
      <c r="P44" s="78">
        <f ca="1">P36</f>
        <v>0.9621378809473865</v>
      </c>
      <c r="Q44" s="78">
        <f ca="1">Q36</f>
        <v>0.97580128526763166</v>
      </c>
      <c r="R44" s="78">
        <f ca="1">R36</f>
        <v>0.98642410226775057</v>
      </c>
      <c r="S44" s="78">
        <f ca="1">S36</f>
        <v>1</v>
      </c>
      <c r="T44" s="78">
        <f ca="1">T36</f>
        <v>1.0159173094247689</v>
      </c>
      <c r="U44" s="78">
        <f ca="1">U36</f>
        <v>1.0286587116064256</v>
      </c>
      <c r="V44" s="78">
        <f ca="1">V36</f>
        <v>1.0464573763345759</v>
      </c>
      <c r="W44" s="78">
        <f ca="1">W36</f>
        <v>1.061404861051086</v>
      </c>
      <c r="X44" s="67">
        <f ca="1">X36</f>
        <v>1.0846836371535387</v>
      </c>
      <c r="Z44" t="s">
        <v>25</v>
      </c>
      <c r="AA44" t="s">
        <v>30</v>
      </c>
      <c r="AB44" t="s">
        <v>4</v>
      </c>
      <c r="AC44" s="263">
        <v>0.93783084196211497</v>
      </c>
      <c r="AD44" s="263">
        <v>0.9525250595146586</v>
      </c>
      <c r="AE44" s="263">
        <v>0.9621378809473865</v>
      </c>
      <c r="AF44" s="263">
        <v>0.97580128526763166</v>
      </c>
      <c r="AG44" s="263">
        <v>0.98642410226775057</v>
      </c>
      <c r="AH44" s="263">
        <v>1</v>
      </c>
      <c r="AI44" s="263">
        <v>1.0159173094247689</v>
      </c>
      <c r="AJ44" s="263">
        <v>1.0286587116064256</v>
      </c>
      <c r="AK44" s="263">
        <v>1.0464573763345759</v>
      </c>
      <c r="AL44" s="263">
        <v>1.061404861051086</v>
      </c>
      <c r="AM44" s="263">
        <v>1.0846836371535387</v>
      </c>
      <c r="AP44" t="s">
        <v>25</v>
      </c>
      <c r="AQ44" t="s">
        <v>30</v>
      </c>
      <c r="AR44" t="s">
        <v>4</v>
      </c>
      <c r="AS44" s="263">
        <v>0.93783084196211497</v>
      </c>
      <c r="AT44" s="263">
        <v>0.9525250595146586</v>
      </c>
      <c r="AU44" s="263">
        <v>0.9621378809473865</v>
      </c>
      <c r="AV44" s="263">
        <v>0.97580128526763166</v>
      </c>
      <c r="AW44" s="263">
        <v>0.98642410226775057</v>
      </c>
      <c r="AX44" s="263">
        <v>1</v>
      </c>
      <c r="AY44" s="263">
        <v>1.0159173094247689</v>
      </c>
      <c r="AZ44" s="263">
        <v>1.0286587116064256</v>
      </c>
      <c r="BA44" s="263">
        <v>1.0464573763345759</v>
      </c>
      <c r="BB44" s="263">
        <v>1.061404861051086</v>
      </c>
      <c r="BC44" s="263">
        <v>1.0846836371535387</v>
      </c>
      <c r="BE44" s="263">
        <v>0.93783084196211497</v>
      </c>
      <c r="BF44" s="263">
        <v>0.9525250595146586</v>
      </c>
      <c r="BG44" s="263">
        <v>0.9621378809473865</v>
      </c>
      <c r="BH44" s="263">
        <v>0.97580128526763166</v>
      </c>
      <c r="BI44" s="263">
        <v>0.98642410226775057</v>
      </c>
      <c r="BJ44" s="263">
        <v>1</v>
      </c>
      <c r="BK44" s="263">
        <v>1.0159173094247689</v>
      </c>
      <c r="BL44" s="263">
        <v>1.0286587116064256</v>
      </c>
      <c r="BM44" s="263">
        <v>1.0464573763345759</v>
      </c>
      <c r="BN44" s="263">
        <v>1.061404861051086</v>
      </c>
      <c r="BO44" s="263">
        <v>1.0846836371535387</v>
      </c>
      <c r="BQ44" t="s">
        <v>25</v>
      </c>
      <c r="BR44" t="s">
        <v>30</v>
      </c>
      <c r="BS44" t="s">
        <v>4</v>
      </c>
      <c r="BT44" s="263">
        <v>0.93783084196211497</v>
      </c>
      <c r="BU44" s="263">
        <v>0.9525250595146586</v>
      </c>
      <c r="BV44" s="263">
        <v>0.9621378809473865</v>
      </c>
      <c r="BW44" s="263">
        <v>0.97580128526763166</v>
      </c>
      <c r="BX44" s="263">
        <v>0.98642410226775057</v>
      </c>
      <c r="BY44" s="263">
        <v>1</v>
      </c>
      <c r="BZ44" s="263">
        <v>1.0159173094247689</v>
      </c>
      <c r="CA44" s="263">
        <v>1.0286587116064256</v>
      </c>
      <c r="CB44" s="263">
        <v>1.0464573763345759</v>
      </c>
      <c r="CC44" s="263">
        <v>1.061404861051086</v>
      </c>
      <c r="CD44" s="263">
        <v>1.0846836371535387</v>
      </c>
      <c r="CF44" s="263">
        <v>0.93783084196211497</v>
      </c>
      <c r="CG44" s="263">
        <v>0.9525250595146586</v>
      </c>
      <c r="CH44" s="263">
        <v>0.9621378809473865</v>
      </c>
      <c r="CI44" s="263">
        <v>0.97580128526763166</v>
      </c>
      <c r="CJ44" s="263">
        <v>0.98642410226775057</v>
      </c>
      <c r="CK44" s="263">
        <v>1</v>
      </c>
      <c r="CL44" s="263">
        <v>1.0159173094247689</v>
      </c>
      <c r="CM44" s="263">
        <v>1.0286587116064256</v>
      </c>
      <c r="CN44" s="263">
        <v>1.0464573763345759</v>
      </c>
      <c r="CO44" s="263">
        <v>1.061404861051086</v>
      </c>
      <c r="CP44" s="263">
        <v>1.0846836371535387</v>
      </c>
    </row>
    <row r="45" spans="2:94" ht="14.4">
      <c r="B45" s="189" t="s">
        <v>121</v>
      </c>
      <c r="C45" s="190"/>
      <c r="D45" s="191">
        <v>0.99</v>
      </c>
      <c r="E45" s="182">
        <v>0.99</v>
      </c>
      <c r="F45" s="182"/>
      <c r="G45" s="182"/>
      <c r="K45" s="75" t="str">
        <f ca="1">K37</f>
        <v>1m</v>
      </c>
      <c r="L45" s="62">
        <f ca="1">_xll.qlCalendarAdvance("NullCalendar",$D$2,K45)</f>
        <v>43049</v>
      </c>
      <c r="M45" s="63" t="str">
        <f ca="1">TEXT(L45,"[$-900]TTMMMJJJ")</f>
        <v>10Nov2017</v>
      </c>
      <c r="N45" s="88" t="e">
        <f ca="1">_xll.qlBlackFormulaImpliedStdDev("Call",N$36,$Y37,N29)/SQRT(($L45-$D$2)/365)</f>
        <v>#VALUE!</v>
      </c>
      <c r="O45" s="89" t="e">
        <f ca="1">_xll.qlBlackFormulaImpliedStdDev("Call",O$36,$Y37,O29)/SQRT(($L45-$D$2)/365)</f>
        <v>#VALUE!</v>
      </c>
      <c r="P45" s="89" t="e">
        <f ca="1">_xll.qlBlackFormulaImpliedStdDev("Call",P$36,$Y37,P29)/SQRT(($L45-$D$2)/365)</f>
        <v>#VALUE!</v>
      </c>
      <c r="Q45" s="89" t="e">
        <f ca="1">_xll.qlBlackFormulaImpliedStdDev("Call",Q$36,$Y37,Q29)/SQRT(($L45-$D$2)/365)</f>
        <v>#VALUE!</v>
      </c>
      <c r="R45" s="89" t="e">
        <f ca="1">_xll.qlBlackFormulaImpliedStdDev("Call",R$36,$Y37,R29)/SQRT(($L45-$D$2)/365)</f>
        <v>#VALUE!</v>
      </c>
      <c r="S45" s="89" t="e">
        <f ca="1">_xll.qlBlackFormulaImpliedStdDev("Call",S$36,$Y37,S29)/SQRT(($L45-$D$2)/365)</f>
        <v>#VALUE!</v>
      </c>
      <c r="T45" s="89" t="e">
        <f ca="1">_xll.qlBlackFormulaImpliedStdDev("Call",T$36,$Y37,T29)/SQRT(($L45-$D$2)/365)</f>
        <v>#VALUE!</v>
      </c>
      <c r="U45" s="89" t="e">
        <f ca="1">_xll.qlBlackFormulaImpliedStdDev("Call",U$36,$Y37,U29)/SQRT(($L45-$D$2)/365)</f>
        <v>#VALUE!</v>
      </c>
      <c r="V45" s="89" t="e">
        <f ca="1">_xll.qlBlackFormulaImpliedStdDev("Call",V$36,$Y37,V29)/SQRT(($L45-$D$2)/365)</f>
        <v>#VALUE!</v>
      </c>
      <c r="W45" s="89" t="e">
        <f ca="1">_xll.qlBlackFormulaImpliedStdDev("Call",W$36,$Y37,W29)/SQRT(($L45-$D$2)/365)</f>
        <v>#VALUE!</v>
      </c>
      <c r="X45" s="90" t="e">
        <f ca="1">_xll.qlBlackFormulaImpliedStdDev("Call",X$36,$Y37,X29)/SQRT(($L45-$D$2)/365)</f>
        <v>#VALUE!</v>
      </c>
      <c r="Z45" t="s">
        <v>22</v>
      </c>
      <c r="AA45">
        <v>43049</v>
      </c>
      <c r="AB45" t="s">
        <v>144</v>
      </c>
      <c r="AC45" s="263">
        <v>8.8186853180894614E-2</v>
      </c>
      <c r="AD45" s="263">
        <v>8.2280565482308471E-2</v>
      </c>
      <c r="AE45" s="263">
        <v>7.8625674679345947E-2</v>
      </c>
      <c r="AF45" s="263">
        <v>7.4464503140179508E-2</v>
      </c>
      <c r="AG45" s="263">
        <v>7.2810266271353424E-2</v>
      </c>
      <c r="AH45" s="263">
        <v>7.3331758451389339E-2</v>
      </c>
      <c r="AI45" s="263">
        <v>7.7285386585975918E-2</v>
      </c>
      <c r="AJ45" s="263">
        <v>8.2141441642658894E-2</v>
      </c>
      <c r="AK45" s="263">
        <v>8.9792078186517063E-2</v>
      </c>
      <c r="AL45" s="263">
        <v>9.60101247080032E-2</v>
      </c>
      <c r="AM45" s="263">
        <v>0.10535081494521659</v>
      </c>
      <c r="AP45" t="s">
        <v>22</v>
      </c>
      <c r="AQ45">
        <v>43049</v>
      </c>
      <c r="AR45" t="s">
        <v>144</v>
      </c>
      <c r="AS45" s="263">
        <v>8.0536255263605208E-2</v>
      </c>
      <c r="AT45" s="263">
        <v>7.6636010539953128E-2</v>
      </c>
      <c r="AU45" s="263">
        <v>7.4659346508265639E-2</v>
      </c>
      <c r="AV45" s="263">
        <v>7.2822305455665232E-2</v>
      </c>
      <c r="AW45" s="263">
        <v>7.2325299098872392E-2</v>
      </c>
      <c r="AX45" s="263">
        <v>7.2661205929712411E-2</v>
      </c>
      <c r="AY45" s="263">
        <v>7.4372256604773576E-2</v>
      </c>
      <c r="AZ45" s="263">
        <v>7.668101085746766E-2</v>
      </c>
      <c r="BA45" s="263">
        <v>8.0783045417902169E-2</v>
      </c>
      <c r="BB45" s="263">
        <v>8.5052059644923961E-2</v>
      </c>
      <c r="BC45" s="263">
        <v>9.2703323681916971E-2</v>
      </c>
      <c r="BE45" s="263">
        <v>7.9965078629675154E-2</v>
      </c>
      <c r="BF45" s="263">
        <v>7.5995235872274552E-2</v>
      </c>
      <c r="BG45" s="263">
        <v>7.3995058168464245E-2</v>
      </c>
      <c r="BH45" s="263">
        <v>7.2136647140978977E-2</v>
      </c>
      <c r="BI45" s="263">
        <v>7.1633904316498687E-2</v>
      </c>
      <c r="BJ45" s="263">
        <v>7.1963751185591479E-2</v>
      </c>
      <c r="BK45" s="263">
        <v>7.367513033074799E-2</v>
      </c>
      <c r="BL45" s="263">
        <v>7.5992233338097959E-2</v>
      </c>
      <c r="BM45" s="263">
        <v>8.0116918742960522E-2</v>
      </c>
      <c r="BN45" s="263">
        <v>8.4434640497970267E-2</v>
      </c>
      <c r="BO45" s="263">
        <v>9.2138565082467608E-2</v>
      </c>
      <c r="BQ45" t="s">
        <v>22</v>
      </c>
      <c r="BR45">
        <v>43049</v>
      </c>
      <c r="BS45" t="s">
        <v>144</v>
      </c>
      <c r="BT45" s="263">
        <v>7.939267426955525E-2</v>
      </c>
      <c r="BU45" s="263">
        <v>7.5345951578976028E-2</v>
      </c>
      <c r="BV45" s="263">
        <v>7.3319967604470987E-2</v>
      </c>
      <c r="BW45" s="263">
        <v>7.144912620788435E-2</v>
      </c>
      <c r="BX45" s="263">
        <v>7.0938379258889475E-2</v>
      </c>
      <c r="BY45" s="263">
        <v>7.1258750321050904E-2</v>
      </c>
      <c r="BZ45" s="263">
        <v>7.2971356096488138E-2</v>
      </c>
      <c r="CA45" s="263">
        <v>7.5295830298636957E-2</v>
      </c>
      <c r="CB45" s="263">
        <v>7.9447528543174148E-2</v>
      </c>
      <c r="CC45" s="263">
        <v>8.3817558755603663E-2</v>
      </c>
      <c r="CD45" s="263">
        <v>9.1585499698144709E-2</v>
      </c>
      <c r="CF45" s="263">
        <v>9.1045110638422702E-2</v>
      </c>
      <c r="CG45" s="263">
        <v>8.4125304038482077E-2</v>
      </c>
      <c r="CH45" s="263">
        <v>8.0324519592464852E-2</v>
      </c>
      <c r="CI45" s="263">
        <v>7.5711071732201679E-2</v>
      </c>
      <c r="CJ45" s="263">
        <v>7.3645478763119304E-2</v>
      </c>
      <c r="CK45" s="263">
        <v>7.4401536644755198E-2</v>
      </c>
      <c r="CL45" s="263">
        <v>7.8848471745142187E-2</v>
      </c>
      <c r="CM45" s="263">
        <v>8.3662176953954254E-2</v>
      </c>
      <c r="CN45" s="263">
        <v>9.2346948328430406E-2</v>
      </c>
      <c r="CO45" s="263">
        <v>9.8464301027151813E-2</v>
      </c>
      <c r="CP45" s="263">
        <v>0.10664001336315986</v>
      </c>
    </row>
    <row r="46" spans="2:94" ht="14.4">
      <c r="B46" s="189" t="s">
        <v>122</v>
      </c>
      <c r="C46" s="190"/>
      <c r="D46" s="191">
        <v>50</v>
      </c>
      <c r="E46" s="182">
        <v>50</v>
      </c>
      <c r="F46" s="182"/>
      <c r="G46" s="182"/>
      <c r="K46" s="76" t="str">
        <f ca="1">K38</f>
        <v>3m</v>
      </c>
      <c r="L46" s="64">
        <f ca="1">_xll.qlCalendarAdvance("NullCalendar",$D$2,K46)</f>
        <v>43110</v>
      </c>
      <c r="M46" s="65" t="str">
        <f ca="1">TEXT(L46,"[$-900]TTMMMJJJ")</f>
        <v>10Jan2018</v>
      </c>
      <c r="N46" s="269" t="e">
        <f ca="1">_xll.qlBlackFormulaImpliedStdDev("Call",N$36,$Y38,N30)/SQRT(($L46-$D$2)/365)</f>
        <v>#VALUE!</v>
      </c>
      <c r="O46" s="92" t="e">
        <f ca="1">_xll.qlBlackFormulaImpliedStdDev("Call",O$36,$Y38,O30)/SQRT(($L46-$D$2)/365)</f>
        <v>#VALUE!</v>
      </c>
      <c r="P46" s="92" t="e">
        <f ca="1">_xll.qlBlackFormulaImpliedStdDev("Call",P$36,$Y38,P30)/SQRT(($L46-$D$2)/365)</f>
        <v>#VALUE!</v>
      </c>
      <c r="Q46" s="92" t="e">
        <f ca="1">_xll.qlBlackFormulaImpliedStdDev("Call",Q$36,$Y38,Q30)/SQRT(($L46-$D$2)/365)</f>
        <v>#VALUE!</v>
      </c>
      <c r="R46" s="92" t="e">
        <f ca="1">_xll.qlBlackFormulaImpliedStdDev("Call",R$36,$Y38,R30)/SQRT(($L46-$D$2)/365)</f>
        <v>#VALUE!</v>
      </c>
      <c r="S46" s="92" t="e">
        <f ca="1">_xll.qlBlackFormulaImpliedStdDev("Call",S$36,$Y38,S30)/SQRT(($L46-$D$2)/365)</f>
        <v>#VALUE!</v>
      </c>
      <c r="T46" s="92" t="e">
        <f ca="1">_xll.qlBlackFormulaImpliedStdDev("Call",T$36,$Y38,T30)/SQRT(($L46-$D$2)/365)</f>
        <v>#VALUE!</v>
      </c>
      <c r="U46" s="92" t="e">
        <f ca="1">_xll.qlBlackFormulaImpliedStdDev("Call",U$36,$Y38,U30)/SQRT(($L46-$D$2)/365)</f>
        <v>#VALUE!</v>
      </c>
      <c r="V46" s="92" t="e">
        <f ca="1">_xll.qlBlackFormulaImpliedStdDev("Call",V$36,$Y38,V30)/SQRT(($L46-$D$2)/365)</f>
        <v>#VALUE!</v>
      </c>
      <c r="W46" s="92" t="e">
        <f ca="1">_xll.qlBlackFormulaImpliedStdDev("Call",W$36,$Y38,W30)/SQRT(($L46-$D$2)/365)</f>
        <v>#VALUE!</v>
      </c>
      <c r="X46" s="93" t="e">
        <f ca="1">_xll.qlBlackFormulaImpliedStdDev("Call",X$36,$Y38,X30)/SQRT(($L46-$D$2)/365)</f>
        <v>#VALUE!</v>
      </c>
      <c r="Z46" t="s">
        <v>29</v>
      </c>
      <c r="AA46">
        <v>43110</v>
      </c>
      <c r="AB46" t="s">
        <v>145</v>
      </c>
      <c r="AC46" s="263">
        <v>7.8142417601178876E-2</v>
      </c>
      <c r="AD46" s="263">
        <v>7.5558757059306786E-2</v>
      </c>
      <c r="AE46" s="263">
        <v>7.4307238324158656E-2</v>
      </c>
      <c r="AF46" s="263">
        <v>7.3467819413830238E-2</v>
      </c>
      <c r="AG46" s="263">
        <v>7.3603980220056583E-2</v>
      </c>
      <c r="AH46" s="263">
        <v>7.4820519334833094E-2</v>
      </c>
      <c r="AI46" s="263">
        <v>7.7601965638741444E-2</v>
      </c>
      <c r="AJ46" s="263">
        <v>8.0594271026008607E-2</v>
      </c>
      <c r="AK46" s="263">
        <v>8.5463754735999042E-2</v>
      </c>
      <c r="AL46" s="263">
        <v>8.989843742800066E-2</v>
      </c>
      <c r="AM46" s="263">
        <v>9.7074464665871746E-2</v>
      </c>
      <c r="AP46" t="s">
        <v>29</v>
      </c>
      <c r="AQ46">
        <v>43110</v>
      </c>
      <c r="AR46" t="s">
        <v>145</v>
      </c>
      <c r="AS46" s="263">
        <v>7.5275723082489573E-2</v>
      </c>
      <c r="AT46" s="263">
        <v>7.4603658980912077E-2</v>
      </c>
      <c r="AU46" s="263">
        <v>7.4283701573056318E-2</v>
      </c>
      <c r="AV46" s="263">
        <v>7.4305803195222161E-2</v>
      </c>
      <c r="AW46" s="263">
        <v>7.4599945175491372E-2</v>
      </c>
      <c r="AX46" s="263">
        <v>7.5290874545502207E-2</v>
      </c>
      <c r="AY46" s="263">
        <v>7.6672448785793504E-2</v>
      </c>
      <c r="AZ46" s="263">
        <v>7.8185604103220577E-2</v>
      </c>
      <c r="BA46" s="263">
        <v>8.0906078752391683E-2</v>
      </c>
      <c r="BB46" s="263">
        <v>8.3672333063474921E-2</v>
      </c>
      <c r="BC46" s="263">
        <v>8.8555591953886473E-2</v>
      </c>
      <c r="BE46" s="263">
        <v>7.4565041656006123E-2</v>
      </c>
      <c r="BF46" s="263">
        <v>7.3894711428921719E-2</v>
      </c>
      <c r="BG46" s="263">
        <v>7.3575574529991514E-2</v>
      </c>
      <c r="BH46" s="263">
        <v>7.3591486355209693E-2</v>
      </c>
      <c r="BI46" s="263">
        <v>7.3889290882198991E-2</v>
      </c>
      <c r="BJ46" s="263">
        <v>7.4576362608084118E-2</v>
      </c>
      <c r="BK46" s="263">
        <v>7.5962128482967517E-2</v>
      </c>
      <c r="BL46" s="263">
        <v>7.7479653527358555E-2</v>
      </c>
      <c r="BM46" s="263">
        <v>8.0214377975831544E-2</v>
      </c>
      <c r="BN46" s="263">
        <v>8.3005145372387179E-2</v>
      </c>
      <c r="BO46" s="263">
        <v>8.7913898545597891E-2</v>
      </c>
      <c r="BQ46" t="s">
        <v>29</v>
      </c>
      <c r="BR46">
        <v>43110</v>
      </c>
      <c r="BS46" t="s">
        <v>145</v>
      </c>
      <c r="BT46" s="263">
        <v>7.3845884031664491E-2</v>
      </c>
      <c r="BU46" s="263">
        <v>7.3178971569888868E-2</v>
      </c>
      <c r="BV46" s="263">
        <v>7.285768872298018E-2</v>
      </c>
      <c r="BW46" s="263">
        <v>7.2872155122099144E-2</v>
      </c>
      <c r="BX46" s="263">
        <v>7.316781780327955E-2</v>
      </c>
      <c r="BY46" s="263">
        <v>7.3854697848245388E-2</v>
      </c>
      <c r="BZ46" s="263">
        <v>7.5243927179129366E-2</v>
      </c>
      <c r="CA46" s="263">
        <v>7.676666408753012E-2</v>
      </c>
      <c r="CB46" s="263">
        <v>7.951722423397263E-2</v>
      </c>
      <c r="CC46" s="263">
        <v>8.2332910341768373E-2</v>
      </c>
      <c r="CD46" s="263">
        <v>8.7274203127213165E-2</v>
      </c>
      <c r="CF46" s="263">
        <v>7.6970045047823801E-2</v>
      </c>
      <c r="CG46" s="263">
        <v>7.4837760902163222E-2</v>
      </c>
      <c r="CH46" s="263">
        <v>7.3568873208409602E-2</v>
      </c>
      <c r="CI46" s="263">
        <v>7.2775890239604957E-2</v>
      </c>
      <c r="CJ46" s="263">
        <v>7.2968103863141842E-2</v>
      </c>
      <c r="CK46" s="263">
        <v>7.4335592886189031E-2</v>
      </c>
      <c r="CL46" s="263">
        <v>7.728825912946051E-2</v>
      </c>
      <c r="CM46" s="263">
        <v>8.0696672665334576E-2</v>
      </c>
      <c r="CN46" s="263">
        <v>8.5870274394635487E-2</v>
      </c>
      <c r="CO46" s="263">
        <v>9.0331483081219147E-2</v>
      </c>
      <c r="CP46" s="263">
        <v>9.7359666953346094E-2</v>
      </c>
    </row>
    <row r="47" spans="2:94" ht="14.4">
      <c r="B47" s="192" t="s">
        <v>123</v>
      </c>
      <c r="C47" s="193"/>
      <c r="D47" s="194">
        <v>30</v>
      </c>
      <c r="E47" s="182">
        <v>30</v>
      </c>
      <c r="F47" s="182"/>
      <c r="G47" s="182"/>
      <c r="K47" s="76" t="str">
        <f ca="1">K39</f>
        <v>6m</v>
      </c>
      <c r="L47" s="64">
        <f ca="1">_xll.qlCalendarAdvance("NullCalendar",$D$2,K47)</f>
        <v>43200</v>
      </c>
      <c r="M47" s="65" t="str">
        <f ca="1">TEXT(L47,"[$-900]TTMMMJJJ")</f>
        <v>10Apr2018</v>
      </c>
      <c r="N47" s="91" t="e">
        <f ca="1">_xll.qlBlackFormulaImpliedStdDev("Call",N$36,$Y39,N31)/SQRT(($L47-$D$2)/365)</f>
        <v>#VALUE!</v>
      </c>
      <c r="O47" s="92" t="e">
        <f ca="1">_xll.qlBlackFormulaImpliedStdDev("Call",O$36,$Y39,O31)/SQRT(($L47-$D$2)/365)</f>
        <v>#VALUE!</v>
      </c>
      <c r="P47" s="92" t="e">
        <f ca="1">_xll.qlBlackFormulaImpliedStdDev("Call",P$36,$Y39,P31)/SQRT(($L47-$D$2)/365)</f>
        <v>#VALUE!</v>
      </c>
      <c r="Q47" s="92" t="e">
        <f ca="1">_xll.qlBlackFormulaImpliedStdDev("Call",Q$36,$Y39,Q31)/SQRT(($L47-$D$2)/365)</f>
        <v>#VALUE!</v>
      </c>
      <c r="R47" s="92" t="e">
        <f ca="1">_xll.qlBlackFormulaImpliedStdDev("Call",R$36,$Y39,R31)/SQRT(($L47-$D$2)/365)</f>
        <v>#VALUE!</v>
      </c>
      <c r="S47" s="92" t="e">
        <f ca="1">_xll.qlBlackFormulaImpliedStdDev("Call",S$36,$Y39,S31)/SQRT(($L47-$D$2)/365)</f>
        <v>#VALUE!</v>
      </c>
      <c r="T47" s="92" t="e">
        <f ca="1">_xll.qlBlackFormulaImpliedStdDev("Call",T$36,$Y39,T31)/SQRT(($L47-$D$2)/365)</f>
        <v>#VALUE!</v>
      </c>
      <c r="U47" s="92" t="e">
        <f ca="1">_xll.qlBlackFormulaImpliedStdDev("Call",U$36,$Y39,U31)/SQRT(($L47-$D$2)/365)</f>
        <v>#VALUE!</v>
      </c>
      <c r="V47" s="92" t="e">
        <f ca="1">_xll.qlBlackFormulaImpliedStdDev("Call",V$36,$Y39,V31)/SQRT(($L47-$D$2)/365)</f>
        <v>#VALUE!</v>
      </c>
      <c r="W47" s="92" t="e">
        <f ca="1">_xll.qlBlackFormulaImpliedStdDev("Call",W$36,$Y39,W31)/SQRT(($L47-$D$2)/365)</f>
        <v>#VALUE!</v>
      </c>
      <c r="X47" s="93" t="e">
        <f ca="1">_xll.qlBlackFormulaImpliedStdDev("Call",X$36,$Y39,X31)/SQRT(($L47-$D$2)/365)</f>
        <v>#VALUE!</v>
      </c>
      <c r="Z47" t="s">
        <v>32</v>
      </c>
      <c r="AA47">
        <v>43200</v>
      </c>
      <c r="AB47" t="s">
        <v>146</v>
      </c>
      <c r="AC47" s="263">
        <v>5.555780295674477E-2</v>
      </c>
      <c r="AD47" s="263">
        <v>5.3720868450507012E-2</v>
      </c>
      <c r="AE47" s="263">
        <v>5.2831061948244593E-2</v>
      </c>
      <c r="AF47" s="263">
        <v>5.2234250743141974E-2</v>
      </c>
      <c r="AG47" s="263">
        <v>5.2331058539406533E-2</v>
      </c>
      <c r="AH47" s="263">
        <v>5.3195995183328668E-2</v>
      </c>
      <c r="AI47" s="263">
        <v>5.5173551681209208E-2</v>
      </c>
      <c r="AJ47" s="263">
        <v>5.7301025058609387E-2</v>
      </c>
      <c r="AK47" s="263">
        <v>6.076313724768307E-2</v>
      </c>
      <c r="AL47" s="263">
        <v>6.3916114014224715E-2</v>
      </c>
      <c r="AM47" s="263">
        <v>6.9018135675861417E-2</v>
      </c>
      <c r="AP47" t="s">
        <v>32</v>
      </c>
      <c r="AQ47">
        <v>43200</v>
      </c>
      <c r="AR47" t="s">
        <v>146</v>
      </c>
      <c r="AS47" s="263">
        <v>5.351963656650862E-2</v>
      </c>
      <c r="AT47" s="263">
        <v>5.3041811512255614E-2</v>
      </c>
      <c r="AU47" s="263">
        <v>5.2814327756750032E-2</v>
      </c>
      <c r="AV47" s="263">
        <v>5.2830041598310215E-2</v>
      </c>
      <c r="AW47" s="263">
        <v>5.3039171065797502E-2</v>
      </c>
      <c r="AX47" s="263">
        <v>5.3530408974406959E-2</v>
      </c>
      <c r="AY47" s="263">
        <v>5.4512682517618399E-2</v>
      </c>
      <c r="AZ47" s="263">
        <v>5.558850775504099E-2</v>
      </c>
      <c r="BA47" s="263">
        <v>5.7522714542433601E-2</v>
      </c>
      <c r="BB47" s="263">
        <v>5.9489469816474287E-2</v>
      </c>
      <c r="BC47" s="263">
        <v>6.2961375902166772E-2</v>
      </c>
      <c r="BE47" s="263">
        <v>5.3014355313769516E-2</v>
      </c>
      <c r="BF47" s="263">
        <v>5.2537763011975366E-2</v>
      </c>
      <c r="BG47" s="263">
        <v>5.2310862623028052E-2</v>
      </c>
      <c r="BH47" s="263">
        <v>5.2322175634287392E-2</v>
      </c>
      <c r="BI47" s="263">
        <v>5.2533909104251694E-2</v>
      </c>
      <c r="BJ47" s="263">
        <v>5.3022404299763806E-2</v>
      </c>
      <c r="BK47" s="263">
        <v>5.4007658017071261E-2</v>
      </c>
      <c r="BL47" s="263">
        <v>5.5086590048948024E-2</v>
      </c>
      <c r="BM47" s="263">
        <v>5.7030928178140525E-2</v>
      </c>
      <c r="BN47" s="263">
        <v>5.9015111799221705E-2</v>
      </c>
      <c r="BO47" s="263">
        <v>6.2505143844972258E-2</v>
      </c>
      <c r="BQ47" t="s">
        <v>32</v>
      </c>
      <c r="BR47">
        <v>43200</v>
      </c>
      <c r="BS47" t="s">
        <v>146</v>
      </c>
      <c r="BT47" s="263">
        <v>5.2503047642282648E-2</v>
      </c>
      <c r="BU47" s="263">
        <v>5.2028885307942883E-2</v>
      </c>
      <c r="BV47" s="263">
        <v>5.1800459189966397E-2</v>
      </c>
      <c r="BW47" s="263">
        <v>5.1810744530200514E-2</v>
      </c>
      <c r="BX47" s="263">
        <v>5.2020955187701799E-2</v>
      </c>
      <c r="BY47" s="263">
        <v>5.2509314101651716E-2</v>
      </c>
      <c r="BZ47" s="263">
        <v>5.3497030271644097E-2</v>
      </c>
      <c r="CA47" s="263">
        <v>5.4579667841723779E-2</v>
      </c>
      <c r="CB47" s="263">
        <v>5.6535264857120224E-2</v>
      </c>
      <c r="CC47" s="263">
        <v>5.8537165217605096E-2</v>
      </c>
      <c r="CD47" s="263">
        <v>6.205033232137263E-2</v>
      </c>
      <c r="CF47" s="263">
        <v>5.4724267915077271E-2</v>
      </c>
      <c r="CG47" s="263">
        <v>5.3208253616453711E-2</v>
      </c>
      <c r="CH47" s="263">
        <v>5.2306098108243035E-2</v>
      </c>
      <c r="CI47" s="263">
        <v>5.1742301992364501E-2</v>
      </c>
      <c r="CJ47" s="263">
        <v>5.1878962297354898E-2</v>
      </c>
      <c r="CK47" s="263">
        <v>5.2851221513543017E-2</v>
      </c>
      <c r="CL47" s="263">
        <v>5.4950512198122942E-2</v>
      </c>
      <c r="CM47" s="263">
        <v>5.7373830716212097E-2</v>
      </c>
      <c r="CN47" s="263">
        <v>6.1052165150656805E-2</v>
      </c>
      <c r="CO47" s="263">
        <v>6.4224001405111183E-2</v>
      </c>
      <c r="CP47" s="263">
        <v>6.9220909188336843E-2</v>
      </c>
    </row>
    <row r="48" spans="2:94" ht="14.4">
      <c r="E48" s="182"/>
      <c r="F48" s="182"/>
      <c r="G48" s="182"/>
      <c r="K48" s="76" t="str">
        <f ca="1">K40</f>
        <v>9m</v>
      </c>
      <c r="L48" s="64">
        <f ca="1">_xll.qlCalendarAdvance("NullCalendar",$D$2,K48)</f>
        <v>43291</v>
      </c>
      <c r="M48" s="65" t="str">
        <f ca="1">TEXT(L48,"[$-900]TTMMMJJJ")</f>
        <v>10Jul2018</v>
      </c>
      <c r="N48" s="91" t="e">
        <f ca="1">_xll.qlBlackFormulaImpliedStdDev("Call",N$36,$Y40,N32)/SQRT(($L48-$D$2)/365)</f>
        <v>#VALUE!</v>
      </c>
      <c r="O48" s="92" t="e">
        <f ca="1">_xll.qlBlackFormulaImpliedStdDev("Call",O$36,$Y40,O32)/SQRT(($L48-$D$2)/365)</f>
        <v>#VALUE!</v>
      </c>
      <c r="P48" s="92" t="e">
        <f ca="1">_xll.qlBlackFormulaImpliedStdDev("Call",P$36,$Y40,P32)/SQRT(($L48-$D$2)/365)</f>
        <v>#VALUE!</v>
      </c>
      <c r="Q48" s="92" t="e">
        <f ca="1">_xll.qlBlackFormulaImpliedStdDev("Call",Q$36,$Y40,Q32)/SQRT(($L48-$D$2)/365)</f>
        <v>#VALUE!</v>
      </c>
      <c r="R48" s="92" t="e">
        <f ca="1">_xll.qlBlackFormulaImpliedStdDev("Call",R$36,$Y40,R32)/SQRT(($L48-$D$2)/365)</f>
        <v>#VALUE!</v>
      </c>
      <c r="S48" s="92" t="e">
        <f ca="1">_xll.qlBlackFormulaImpliedStdDev("Call",S$36,$Y40,S32)/SQRT(($L48-$D$2)/365)</f>
        <v>#VALUE!</v>
      </c>
      <c r="T48" s="92" t="e">
        <f ca="1">_xll.qlBlackFormulaImpliedStdDev("Call",T$36,$Y40,T32)/SQRT(($L48-$D$2)/365)</f>
        <v>#VALUE!</v>
      </c>
      <c r="U48" s="92" t="e">
        <f ca="1">_xll.qlBlackFormulaImpliedStdDev("Call",U$36,$Y40,U32)/SQRT(($L48-$D$2)/365)</f>
        <v>#VALUE!</v>
      </c>
      <c r="V48" s="92" t="e">
        <f ca="1">_xll.qlBlackFormulaImpliedStdDev("Call",V$36,$Y40,V32)/SQRT(($L48-$D$2)/365)</f>
        <v>#VALUE!</v>
      </c>
      <c r="W48" s="92" t="e">
        <f ca="1">_xll.qlBlackFormulaImpliedStdDev("Call",W$36,$Y40,W32)/SQRT(($L48-$D$2)/365)</f>
        <v>#VALUE!</v>
      </c>
      <c r="X48" s="93" t="e">
        <f ca="1">_xll.qlBlackFormulaImpliedStdDev("Call",X$36,$Y40,X32)/SQRT(($L48-$D$2)/365)</f>
        <v>#VALUE!</v>
      </c>
      <c r="Z48" t="s">
        <v>33</v>
      </c>
      <c r="AA48">
        <v>43291</v>
      </c>
      <c r="AB48" t="s">
        <v>147</v>
      </c>
      <c r="AC48" s="263">
        <v>4.5362756158038413E-2</v>
      </c>
      <c r="AD48" s="263">
        <v>4.3862905414307124E-2</v>
      </c>
      <c r="AE48" s="263">
        <v>4.3136381447522597E-2</v>
      </c>
      <c r="AF48" s="263">
        <v>4.2649087139096951E-2</v>
      </c>
      <c r="AG48" s="263">
        <v>4.2728130373754114E-2</v>
      </c>
      <c r="AH48" s="263">
        <v>4.3434348186235643E-2</v>
      </c>
      <c r="AI48" s="263">
        <v>4.5049016305346509E-2</v>
      </c>
      <c r="AJ48" s="263">
        <v>4.6786091044008514E-2</v>
      </c>
      <c r="AK48" s="263">
        <v>4.9612893809175385E-2</v>
      </c>
      <c r="AL48" s="263">
        <v>5.2187288558801198E-2</v>
      </c>
      <c r="AM48" s="263">
        <v>5.635307180134675E-2</v>
      </c>
      <c r="AP48" t="s">
        <v>33</v>
      </c>
      <c r="AQ48">
        <v>43291</v>
      </c>
      <c r="AR48" t="s">
        <v>147</v>
      </c>
      <c r="AS48" s="263">
        <v>4.3698600269048794E-2</v>
      </c>
      <c r="AT48" s="263">
        <v>4.3308457745969607E-2</v>
      </c>
      <c r="AU48" s="263">
        <v>4.3122718037382705E-2</v>
      </c>
      <c r="AV48" s="263">
        <v>4.3135548335289833E-2</v>
      </c>
      <c r="AW48" s="263">
        <v>4.3306301830464432E-2</v>
      </c>
      <c r="AX48" s="263">
        <v>4.3707395903266145E-2</v>
      </c>
      <c r="AY48" s="263">
        <v>4.4509418892834052E-2</v>
      </c>
      <c r="AZ48" s="263">
        <v>4.5387826520865357E-2</v>
      </c>
      <c r="BA48" s="263">
        <v>4.696709974957862E-2</v>
      </c>
      <c r="BB48" s="263">
        <v>4.8572948706354417E-2</v>
      </c>
      <c r="BC48" s="263">
        <v>5.1407748154624497E-2</v>
      </c>
      <c r="BE48" s="263">
        <v>4.3286039853780434E-2</v>
      </c>
      <c r="BF48" s="263">
        <v>4.2896903868869032E-2</v>
      </c>
      <c r="BG48" s="263">
        <v>4.2711640477082383E-2</v>
      </c>
      <c r="BH48" s="263">
        <v>4.2720877512095634E-2</v>
      </c>
      <c r="BI48" s="263">
        <v>4.2893757166389448E-2</v>
      </c>
      <c r="BJ48" s="263">
        <v>4.3292611823324709E-2</v>
      </c>
      <c r="BK48" s="263">
        <v>4.4097068114852575E-2</v>
      </c>
      <c r="BL48" s="263">
        <v>4.4978012429933358E-2</v>
      </c>
      <c r="BM48" s="263">
        <v>4.6565557864586445E-2</v>
      </c>
      <c r="BN48" s="263">
        <v>4.8185637007132028E-2</v>
      </c>
      <c r="BO48" s="263">
        <v>5.1035236239815554E-2</v>
      </c>
      <c r="BQ48" t="s">
        <v>33</v>
      </c>
      <c r="BR48">
        <v>43291</v>
      </c>
      <c r="BS48" t="s">
        <v>147</v>
      </c>
      <c r="BT48" s="263">
        <v>4.2868558888209292E-2</v>
      </c>
      <c r="BU48" s="263">
        <v>4.2481406963416166E-2</v>
      </c>
      <c r="BV48" s="263">
        <v>4.229489781909377E-2</v>
      </c>
      <c r="BW48" s="263">
        <v>4.2303295764228602E-2</v>
      </c>
      <c r="BX48" s="263">
        <v>4.2474932047352976E-2</v>
      </c>
      <c r="BY48" s="263">
        <v>4.2873675430858654E-2</v>
      </c>
      <c r="BZ48" s="263">
        <v>4.3680142306584471E-2</v>
      </c>
      <c r="CA48" s="263">
        <v>4.4564112180938427E-2</v>
      </c>
      <c r="CB48" s="263">
        <v>4.616085045768209E-2</v>
      </c>
      <c r="CC48" s="263">
        <v>4.7795395257375972E-2</v>
      </c>
      <c r="CD48" s="263">
        <v>5.0663884185829927E-2</v>
      </c>
      <c r="CF48" s="263">
        <v>4.4682177646433452E-2</v>
      </c>
      <c r="CG48" s="263">
        <v>4.3444357154969769E-2</v>
      </c>
      <c r="CH48" s="263">
        <v>4.2707750267050641E-2</v>
      </c>
      <c r="CI48" s="263">
        <v>4.2247412666095482E-2</v>
      </c>
      <c r="CJ48" s="263">
        <v>4.2358995337868681E-2</v>
      </c>
      <c r="CK48" s="263">
        <v>4.3152841663661755E-2</v>
      </c>
      <c r="CL48" s="263">
        <v>4.486690532999469E-2</v>
      </c>
      <c r="CM48" s="263">
        <v>4.6845536614513329E-2</v>
      </c>
      <c r="CN48" s="263">
        <v>4.9848884103746154E-2</v>
      </c>
      <c r="CO48" s="263">
        <v>5.2438677560770752E-2</v>
      </c>
      <c r="CP48" s="263">
        <v>5.6518635680985647E-2</v>
      </c>
    </row>
    <row r="49" spans="2:94" ht="14.4">
      <c r="B49" s="186" t="s">
        <v>106</v>
      </c>
      <c r="C49" s="187"/>
      <c r="D49" s="188" t="s">
        <v>125</v>
      </c>
      <c r="E49" s="182"/>
      <c r="F49" s="182"/>
      <c r="G49" s="182"/>
      <c r="K49" s="77" t="str">
        <f ca="1">K41</f>
        <v>1y</v>
      </c>
      <c r="L49" s="66">
        <f ca="1">_xll.qlCalendarAdvance("NullCalendar",$D$2,K49)</f>
        <v>43383</v>
      </c>
      <c r="M49" s="67" t="str">
        <f ca="1">TEXT(L49,"[$-900]TTMMMJJJ")</f>
        <v>10Oct2018</v>
      </c>
      <c r="N49" s="94" t="e">
        <f ca="1">_xll.qlBlackFormulaImpliedStdDev("Call",N$36,$Y41,N33)/SQRT(($L49-$D$2)/365)</f>
        <v>#VALUE!</v>
      </c>
      <c r="O49" s="95" t="e">
        <f ca="1">_xll.qlBlackFormulaImpliedStdDev("Call",O$36,$Y41,O33)/SQRT(($L49-$D$2)/365)</f>
        <v>#VALUE!</v>
      </c>
      <c r="P49" s="95" t="e">
        <f ca="1">_xll.qlBlackFormulaImpliedStdDev("Call",P$36,$Y41,P33)/SQRT(($L49-$D$2)/365)</f>
        <v>#VALUE!</v>
      </c>
      <c r="Q49" s="95" t="e">
        <f ca="1">_xll.qlBlackFormulaImpliedStdDev("Call",Q$36,$Y41,Q33)/SQRT(($L49-$D$2)/365)</f>
        <v>#VALUE!</v>
      </c>
      <c r="R49" s="95" t="e">
        <f ca="1">_xll.qlBlackFormulaImpliedStdDev("Call",R$36,$Y41,R33)/SQRT(($L49-$D$2)/365)</f>
        <v>#VALUE!</v>
      </c>
      <c r="S49" s="95" t="e">
        <f ca="1">_xll.qlBlackFormulaImpliedStdDev("Call",S$36,$Y41,S33)/SQRT(($L49-$D$2)/365)</f>
        <v>#VALUE!</v>
      </c>
      <c r="T49" s="95" t="e">
        <f ca="1">_xll.qlBlackFormulaImpliedStdDev("Call",T$36,$Y41,T33)/SQRT(($L49-$D$2)/365)</f>
        <v>#VALUE!</v>
      </c>
      <c r="U49" s="95" t="e">
        <f ca="1">_xll.qlBlackFormulaImpliedStdDev("Call",U$36,$Y41,U33)/SQRT(($L49-$D$2)/365)</f>
        <v>#VALUE!</v>
      </c>
      <c r="V49" s="95" t="e">
        <f ca="1">_xll.qlBlackFormulaImpliedStdDev("Call",V$36,$Y41,V33)/SQRT(($L49-$D$2)/365)</f>
        <v>#VALUE!</v>
      </c>
      <c r="W49" s="95" t="e">
        <f ca="1">_xll.qlBlackFormulaImpliedStdDev("Call",W$36,$Y41,W33)/SQRT(($L49-$D$2)/365)</f>
        <v>#VALUE!</v>
      </c>
      <c r="X49" s="96" t="e">
        <f ca="1">_xll.qlBlackFormulaImpliedStdDev("Call",X$36,$Y41,X33)/SQRT(($L49-$D$2)/365)</f>
        <v>#VALUE!</v>
      </c>
      <c r="Z49" t="s">
        <v>24</v>
      </c>
      <c r="AA49">
        <v>43383</v>
      </c>
      <c r="AB49" t="s">
        <v>148</v>
      </c>
      <c r="AC49" s="263">
        <v>3.9231446829662321E-2</v>
      </c>
      <c r="AD49" s="263">
        <v>3.7934318531281874E-2</v>
      </c>
      <c r="AE49" s="263">
        <v>3.7305992812401767E-2</v>
      </c>
      <c r="AF49" s="263">
        <v>3.688456205354762E-2</v>
      </c>
      <c r="AG49" s="263">
        <v>3.6952921666594356E-2</v>
      </c>
      <c r="AH49" s="263">
        <v>3.7563685846442804E-2</v>
      </c>
      <c r="AI49" s="263">
        <v>3.89601126032686E-2</v>
      </c>
      <c r="AJ49" s="263">
        <v>4.04624012872178E-2</v>
      </c>
      <c r="AK49" s="263">
        <v>4.2907128454879873E-2</v>
      </c>
      <c r="AL49" s="263">
        <v>4.5133563515100741E-2</v>
      </c>
      <c r="AM49" s="263">
        <v>4.8736292220879877E-2</v>
      </c>
      <c r="AP49" t="s">
        <v>24</v>
      </c>
      <c r="AQ49">
        <v>43383</v>
      </c>
      <c r="AR49" t="s">
        <v>148</v>
      </c>
      <c r="AS49" s="263">
        <v>3.7792221156343161E-2</v>
      </c>
      <c r="AT49" s="263">
        <v>3.7454810977895284E-2</v>
      </c>
      <c r="AU49" s="263">
        <v>3.7294176172633503E-2</v>
      </c>
      <c r="AV49" s="263">
        <v>3.7305272305073044E-2</v>
      </c>
      <c r="AW49" s="263">
        <v>3.7452946459694145E-2</v>
      </c>
      <c r="AX49" s="263">
        <v>3.7799827957281998E-2</v>
      </c>
      <c r="AY49" s="263">
        <v>3.8493448119200323E-2</v>
      </c>
      <c r="AZ49" s="263">
        <v>3.9253128638475236E-2</v>
      </c>
      <c r="BA49" s="263">
        <v>4.0618944540091143E-2</v>
      </c>
      <c r="BB49" s="263">
        <v>4.2007744147961851E-2</v>
      </c>
      <c r="BC49" s="263">
        <v>4.4459387153076221E-2</v>
      </c>
      <c r="BE49" s="263">
        <v>3.7435423127157363E-2</v>
      </c>
      <c r="BF49" s="263">
        <v>3.7098883441421038E-2</v>
      </c>
      <c r="BG49" s="263">
        <v>3.693866057314911E-2</v>
      </c>
      <c r="BH49" s="263">
        <v>3.6946649114381558E-2</v>
      </c>
      <c r="BI49" s="263">
        <v>3.7096162052742923E-2</v>
      </c>
      <c r="BJ49" s="263">
        <v>3.7441106817822985E-2</v>
      </c>
      <c r="BK49" s="263">
        <v>3.8136831392359676E-2</v>
      </c>
      <c r="BL49" s="263">
        <v>3.8898705735633254E-2</v>
      </c>
      <c r="BM49" s="263">
        <v>4.0271675757390393E-2</v>
      </c>
      <c r="BN49" s="263">
        <v>4.1672782174275495E-2</v>
      </c>
      <c r="BO49" s="263">
        <v>4.4137224599100695E-2</v>
      </c>
      <c r="BQ49" t="s">
        <v>24</v>
      </c>
      <c r="BR49">
        <v>43383</v>
      </c>
      <c r="BS49" t="s">
        <v>148</v>
      </c>
      <c r="BT49" s="263">
        <v>3.7074369617839276E-2</v>
      </c>
      <c r="BU49" s="263">
        <v>3.6739545823191354E-2</v>
      </c>
      <c r="BV49" s="263">
        <v>3.6578245580471569E-2</v>
      </c>
      <c r="BW49" s="263">
        <v>3.6585508444678672E-2</v>
      </c>
      <c r="BX49" s="263">
        <v>3.673394606808885E-2</v>
      </c>
      <c r="BY49" s="263">
        <v>3.7078794599650369E-2</v>
      </c>
      <c r="BZ49" s="263">
        <v>3.7776258004314209E-2</v>
      </c>
      <c r="CA49" s="263">
        <v>3.8540748966986796E-2</v>
      </c>
      <c r="CB49" s="263">
        <v>3.9921669310246301E-2</v>
      </c>
      <c r="CC49" s="263">
        <v>4.133528618080165E-2</v>
      </c>
      <c r="CD49" s="263">
        <v>4.3816065137134416E-2</v>
      </c>
      <c r="CF49" s="263">
        <v>3.8642856498016229E-2</v>
      </c>
      <c r="CG49" s="263">
        <v>3.7572341985486576E-2</v>
      </c>
      <c r="CH49" s="263">
        <v>3.6935296170697796E-2</v>
      </c>
      <c r="CI49" s="263">
        <v>3.6537178603664421E-2</v>
      </c>
      <c r="CJ49" s="263">
        <v>3.6633679566690808E-2</v>
      </c>
      <c r="CK49" s="263">
        <v>3.7320228236987045E-2</v>
      </c>
      <c r="CL49" s="263">
        <v>3.8802616065321864E-2</v>
      </c>
      <c r="CM49" s="263">
        <v>4.0513812090617697E-2</v>
      </c>
      <c r="CN49" s="263">
        <v>4.311122188918344E-2</v>
      </c>
      <c r="CO49" s="263">
        <v>4.5350974340624024E-2</v>
      </c>
      <c r="CP49" s="263">
        <v>4.8879478197462453E-2</v>
      </c>
    </row>
    <row r="50" spans="2:94" ht="14.4">
      <c r="B50" s="189" t="s">
        <v>126</v>
      </c>
      <c r="C50" s="190"/>
      <c r="D50" s="191" t="str">
        <f ca="1">D4</f>
        <v>obj_0004c#0000</v>
      </c>
      <c r="E50" s="182"/>
      <c r="F50" s="182"/>
      <c r="G50" s="182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</row>
    <row r="51" spans="2:94" ht="14.4">
      <c r="B51" s="189" t="s">
        <v>127</v>
      </c>
      <c r="C51" s="190"/>
      <c r="D51" s="191" t="s">
        <v>129</v>
      </c>
      <c r="E51" s="182"/>
      <c r="F51" s="182"/>
      <c r="G51" s="182"/>
      <c r="K51" s="1" t="s">
        <v>40</v>
      </c>
      <c r="L51" s="2"/>
      <c r="M51" s="52"/>
      <c r="N51" s="4" t="s">
        <v>31</v>
      </c>
      <c r="O51" s="24"/>
      <c r="P51" s="24"/>
      <c r="Q51" s="24"/>
      <c r="R51" s="24"/>
      <c r="S51" s="24"/>
      <c r="T51" s="24"/>
      <c r="U51" s="24"/>
      <c r="V51" s="24"/>
      <c r="W51" s="24"/>
      <c r="X51" s="45"/>
      <c r="Z51" t="s">
        <v>40</v>
      </c>
      <c r="AC51" s="263" t="s">
        <v>31</v>
      </c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P51" t="s">
        <v>40</v>
      </c>
      <c r="AS51" s="263" t="s">
        <v>31</v>
      </c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E51" s="263" t="s">
        <v>31</v>
      </c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Q51" t="s">
        <v>40</v>
      </c>
      <c r="BT51" s="263" t="s">
        <v>31</v>
      </c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F51" s="263" t="s">
        <v>31</v>
      </c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</row>
    <row r="52" spans="2:94" ht="14.4">
      <c r="B52" s="189" t="s">
        <v>108</v>
      </c>
      <c r="C52" s="190"/>
      <c r="D52" s="198" t="s">
        <v>130</v>
      </c>
      <c r="E52" s="182"/>
      <c r="F52" s="182"/>
      <c r="G52" s="182"/>
      <c r="K52" s="54" t="s">
        <v>25</v>
      </c>
      <c r="L52" s="55" t="s">
        <v>30</v>
      </c>
      <c r="M52" s="55" t="s">
        <v>4</v>
      </c>
      <c r="N52" s="77">
        <f ca="1">N44</f>
        <v>0.93783084196211497</v>
      </c>
      <c r="O52" s="78">
        <f ca="1">O44</f>
        <v>0.9525250595146586</v>
      </c>
      <c r="P52" s="78">
        <f ca="1">P44</f>
        <v>0.9621378809473865</v>
      </c>
      <c r="Q52" s="78">
        <f ca="1">Q44</f>
        <v>0.97580128526763166</v>
      </c>
      <c r="R52" s="78">
        <f ca="1">R44</f>
        <v>0.98642410226775057</v>
      </c>
      <c r="S52" s="78">
        <f ca="1">S44</f>
        <v>1</v>
      </c>
      <c r="T52" s="78">
        <f ca="1">T44</f>
        <v>1.0159173094247689</v>
      </c>
      <c r="U52" s="78">
        <f ca="1">U44</f>
        <v>1.0286587116064256</v>
      </c>
      <c r="V52" s="78">
        <f ca="1">V44</f>
        <v>1.0464573763345759</v>
      </c>
      <c r="W52" s="78">
        <f ca="1">W44</f>
        <v>1.061404861051086</v>
      </c>
      <c r="X52" s="67">
        <f ca="1">X44</f>
        <v>1.0846836371535387</v>
      </c>
      <c r="Z52" t="s">
        <v>25</v>
      </c>
      <c r="AA52" t="s">
        <v>30</v>
      </c>
      <c r="AB52" t="s">
        <v>4</v>
      </c>
      <c r="AC52" s="263">
        <v>0.93783084196211497</v>
      </c>
      <c r="AD52" s="263">
        <v>0.9525250595146586</v>
      </c>
      <c r="AE52" s="263">
        <v>0.9621378809473865</v>
      </c>
      <c r="AF52" s="263">
        <v>0.97580128526763166</v>
      </c>
      <c r="AG52" s="263">
        <v>0.98642410226775057</v>
      </c>
      <c r="AH52" s="263">
        <v>1</v>
      </c>
      <c r="AI52" s="263">
        <v>1.0159173094247689</v>
      </c>
      <c r="AJ52" s="263">
        <v>1.0286587116064256</v>
      </c>
      <c r="AK52" s="263">
        <v>1.0464573763345799</v>
      </c>
      <c r="AL52" s="263">
        <v>1.061404861051086</v>
      </c>
      <c r="AM52" s="263">
        <v>1.0846836371535387</v>
      </c>
      <c r="AP52" t="s">
        <v>25</v>
      </c>
      <c r="AQ52" t="s">
        <v>30</v>
      </c>
      <c r="AR52" t="s">
        <v>4</v>
      </c>
      <c r="AS52" s="263">
        <v>0.93783084196211497</v>
      </c>
      <c r="AT52" s="263">
        <v>0.9525250595146586</v>
      </c>
      <c r="AU52" s="263">
        <v>0.9621378809473865</v>
      </c>
      <c r="AV52" s="263">
        <v>0.97580128526763166</v>
      </c>
      <c r="AW52" s="263">
        <v>0.98642410226775057</v>
      </c>
      <c r="AX52" s="263">
        <v>1</v>
      </c>
      <c r="AY52" s="263">
        <v>1.0159173094247689</v>
      </c>
      <c r="AZ52" s="263">
        <v>1.0286587116064256</v>
      </c>
      <c r="BA52" s="263">
        <v>1.0464573763345759</v>
      </c>
      <c r="BB52" s="263">
        <v>1.061404861051086</v>
      </c>
      <c r="BC52" s="263">
        <v>1.0846836371535387</v>
      </c>
      <c r="BE52" s="263">
        <v>0.93783084196211497</v>
      </c>
      <c r="BF52" s="263">
        <v>0.9525250595146586</v>
      </c>
      <c r="BG52" s="263">
        <v>0.9621378809473865</v>
      </c>
      <c r="BH52" s="263">
        <v>0.97580128526763166</v>
      </c>
      <c r="BI52" s="263">
        <v>0.98642410226775057</v>
      </c>
      <c r="BJ52" s="263">
        <v>1</v>
      </c>
      <c r="BK52" s="263">
        <v>1.0159173094247689</v>
      </c>
      <c r="BL52" s="263">
        <v>1.0286587116064256</v>
      </c>
      <c r="BM52" s="263">
        <v>1.0464573763345759</v>
      </c>
      <c r="BN52" s="263">
        <v>1.061404861051086</v>
      </c>
      <c r="BO52" s="263">
        <v>1.0846836371535387</v>
      </c>
      <c r="BQ52" t="s">
        <v>25</v>
      </c>
      <c r="BR52" t="s">
        <v>30</v>
      </c>
      <c r="BS52" t="s">
        <v>4</v>
      </c>
      <c r="BT52" s="263">
        <v>0.93783084196211497</v>
      </c>
      <c r="BU52" s="263">
        <v>0.9525250595146586</v>
      </c>
      <c r="BV52" s="263">
        <v>0.9621378809473865</v>
      </c>
      <c r="BW52" s="263">
        <v>0.97580128526763166</v>
      </c>
      <c r="BX52" s="263">
        <v>0.98642410226775057</v>
      </c>
      <c r="BY52" s="263">
        <v>1</v>
      </c>
      <c r="BZ52" s="263">
        <v>1.0159173094247689</v>
      </c>
      <c r="CA52" s="263">
        <v>1.0286587116064256</v>
      </c>
      <c r="CB52" s="263">
        <v>1.0464573763345759</v>
      </c>
      <c r="CC52" s="263">
        <v>1.061404861051086</v>
      </c>
      <c r="CD52" s="263">
        <v>1.0846836371535387</v>
      </c>
      <c r="CF52" s="263">
        <v>0.93783084196211497</v>
      </c>
      <c r="CG52" s="263">
        <v>0.9525250595146586</v>
      </c>
      <c r="CH52" s="263">
        <v>0.9621378809473865</v>
      </c>
      <c r="CI52" s="263">
        <v>0.97580128526763166</v>
      </c>
      <c r="CJ52" s="263">
        <v>0.98642410226775057</v>
      </c>
      <c r="CK52" s="263">
        <v>1</v>
      </c>
      <c r="CL52" s="263">
        <v>1.0159173094247689</v>
      </c>
      <c r="CM52" s="263">
        <v>1.0286587116064256</v>
      </c>
      <c r="CN52" s="263">
        <v>1.0464573763345759</v>
      </c>
      <c r="CO52" s="263">
        <v>1.061404861051086</v>
      </c>
      <c r="CP52" s="263">
        <v>1.0846836371535387</v>
      </c>
    </row>
    <row r="53" spans="2:94" ht="14.4">
      <c r="B53" s="189" t="s">
        <v>112</v>
      </c>
      <c r="C53" s="190"/>
      <c r="D53" s="191" t="str">
        <f ca="1">D28</f>
        <v>obj_0070d#0000</v>
      </c>
      <c r="E53" s="182"/>
      <c r="F53" s="182"/>
      <c r="G53" s="182"/>
      <c r="K53" s="75" t="str">
        <f ca="1">K45</f>
        <v>1m</v>
      </c>
      <c r="L53" s="62">
        <f ca="1">_xll.qlCalendarAdvance("NullCalendar",$D$2,K53)</f>
        <v>43049</v>
      </c>
      <c r="M53" s="63" t="str">
        <f ca="1">TEXT(L53,"[$-900]TTMMMJJJ")</f>
        <v>10Nov2017</v>
      </c>
      <c r="N53" s="88" t="e">
        <f ca="1">_xll.qlBlackFormulaImpliedStdDev("Put",N$44,$Y37,N37)/SQRT(($L53-$D$2)/365)</f>
        <v>#VALUE!</v>
      </c>
      <c r="O53" s="89" t="e">
        <f ca="1">_xll.qlBlackFormulaImpliedStdDev("Put",O$44,$Y37,O37)/SQRT(($L53-$D$2)/365)</f>
        <v>#VALUE!</v>
      </c>
      <c r="P53" s="89" t="e">
        <f ca="1">_xll.qlBlackFormulaImpliedStdDev("Put",P$44,$Y37,P37)/SQRT(($L53-$D$2)/365)</f>
        <v>#VALUE!</v>
      </c>
      <c r="Q53" s="89" t="e">
        <f ca="1">_xll.qlBlackFormulaImpliedStdDev("Put",Q$44,$Y37,Q37)/SQRT(($L53-$D$2)/365)</f>
        <v>#VALUE!</v>
      </c>
      <c r="R53" s="89" t="e">
        <f ca="1">_xll.qlBlackFormulaImpliedStdDev("Put",R$44,$Y37,R37)/SQRT(($L53-$D$2)/365)</f>
        <v>#VALUE!</v>
      </c>
      <c r="S53" s="89" t="e">
        <f ca="1">_xll.qlBlackFormulaImpliedStdDev("Put",S$44,$Y37,S37)/SQRT(($L53-$D$2)/365)</f>
        <v>#VALUE!</v>
      </c>
      <c r="T53" s="89" t="e">
        <f ca="1">_xll.qlBlackFormulaImpliedStdDev("Put",T$44,$Y37,T37)/SQRT(($L53-$D$2)/365)</f>
        <v>#VALUE!</v>
      </c>
      <c r="U53" s="89" t="e">
        <f ca="1">_xll.qlBlackFormulaImpliedStdDev("Put",U$44,$Y37,U37)/SQRT(($L53-$D$2)/365)</f>
        <v>#VALUE!</v>
      </c>
      <c r="V53" s="89" t="e">
        <f ca="1">_xll.qlBlackFormulaImpliedStdDev("Put",V$44,$Y37,V37)/SQRT(($L53-$D$2)/365)</f>
        <v>#VALUE!</v>
      </c>
      <c r="W53" s="89" t="e">
        <f ca="1">_xll.qlBlackFormulaImpliedStdDev("Put",W$44,$Y37,W37)/SQRT(($L53-$D$2)/365)</f>
        <v>#VALUE!</v>
      </c>
      <c r="X53" s="90" t="e">
        <f ca="1">_xll.qlBlackFormulaImpliedStdDev("Put",X$44,$Y37,X37)/SQRT(($L53-$D$2)/365)</f>
        <v>#VALUE!</v>
      </c>
      <c r="Z53" t="s">
        <v>22</v>
      </c>
      <c r="AA53">
        <v>43049</v>
      </c>
      <c r="AB53" t="s">
        <v>144</v>
      </c>
      <c r="AC53" s="263">
        <v>8.8186853180569527E-2</v>
      </c>
      <c r="AD53" s="263">
        <v>8.2280565481919241E-2</v>
      </c>
      <c r="AE53" s="263">
        <v>7.8625674678875185E-2</v>
      </c>
      <c r="AF53" s="263">
        <v>7.4464503139861291E-2</v>
      </c>
      <c r="AG53" s="263">
        <v>7.2810266271644358E-2</v>
      </c>
      <c r="AH53" s="263">
        <v>7.3328967473421908E-2</v>
      </c>
      <c r="AI53" s="263">
        <v>7.7285386586268295E-2</v>
      </c>
      <c r="AJ53" s="263">
        <v>8.2141441643173968E-2</v>
      </c>
      <c r="AK53" s="263">
        <v>8.9792078187692262E-2</v>
      </c>
      <c r="AL53" s="263">
        <v>9.6010124710498843E-2</v>
      </c>
      <c r="AM53" s="263">
        <v>0.10535081495308489</v>
      </c>
      <c r="AP53" t="s">
        <v>22</v>
      </c>
      <c r="AQ53">
        <v>43049</v>
      </c>
      <c r="AR53" t="s">
        <v>144</v>
      </c>
      <c r="AS53" s="263">
        <v>8.0536255263743153E-2</v>
      </c>
      <c r="AT53" s="263">
        <v>7.6636010540098304E-2</v>
      </c>
      <c r="AU53" s="263">
        <v>7.4659346508453309E-2</v>
      </c>
      <c r="AV53" s="263">
        <v>7.2822305455803787E-2</v>
      </c>
      <c r="AW53" s="263">
        <v>7.2325299098752099E-2</v>
      </c>
      <c r="AX53" s="263">
        <v>7.2658490815517923E-2</v>
      </c>
      <c r="AY53" s="263">
        <v>7.4372256604658127E-2</v>
      </c>
      <c r="AZ53" s="263">
        <v>7.668101085733052E-2</v>
      </c>
      <c r="BA53" s="263">
        <v>8.0783045417452765E-2</v>
      </c>
      <c r="BB53" s="263">
        <v>8.5052059643806938E-2</v>
      </c>
      <c r="BC53" s="263">
        <v>9.2703323673512347E-2</v>
      </c>
      <c r="BE53" s="263">
        <v>7.9965078629525135E-2</v>
      </c>
      <c r="BF53" s="263">
        <v>7.5995235872084357E-2</v>
      </c>
      <c r="BG53" s="263">
        <v>7.3995058168229433E-2</v>
      </c>
      <c r="BH53" s="263">
        <v>7.2136647140815066E-2</v>
      </c>
      <c r="BI53" s="263">
        <v>7.1633904316644931E-2</v>
      </c>
      <c r="BJ53" s="263">
        <v>7.1961113507563568E-2</v>
      </c>
      <c r="BK53" s="263">
        <v>7.367513033090313E-2</v>
      </c>
      <c r="BL53" s="263">
        <v>7.5992233338425225E-2</v>
      </c>
      <c r="BM53" s="263">
        <v>8.0116918743913662E-2</v>
      </c>
      <c r="BN53" s="263">
        <v>8.4434640500680405E-2</v>
      </c>
      <c r="BO53" s="263">
        <v>9.2138565094980085E-2</v>
      </c>
      <c r="BQ53" t="s">
        <v>22</v>
      </c>
      <c r="BR53">
        <v>43049</v>
      </c>
      <c r="BS53" t="s">
        <v>144</v>
      </c>
      <c r="BT53" s="263">
        <v>7.9392674269598534E-2</v>
      </c>
      <c r="BU53" s="263">
        <v>7.5345951579050663E-2</v>
      </c>
      <c r="BV53" s="263">
        <v>7.331996760455356E-2</v>
      </c>
      <c r="BW53" s="263">
        <v>7.1449126207946245E-2</v>
      </c>
      <c r="BX53" s="263">
        <v>7.0938379258834852E-2</v>
      </c>
      <c r="BY53" s="263">
        <v>7.1256189406003964E-2</v>
      </c>
      <c r="BZ53" s="263">
        <v>7.2971356096440523E-2</v>
      </c>
      <c r="CA53" s="263">
        <v>7.529583029861675E-2</v>
      </c>
      <c r="CB53" s="263">
        <v>7.9447528543071369E-2</v>
      </c>
      <c r="CC53" s="263">
        <v>8.3817558755323707E-2</v>
      </c>
      <c r="CD53" s="263">
        <v>9.1585499693489683E-2</v>
      </c>
      <c r="CF53" s="263">
        <v>9.1045110638461269E-2</v>
      </c>
      <c r="CG53" s="263">
        <v>8.4125304038525126E-2</v>
      </c>
      <c r="CH53" s="263">
        <v>8.0324519592516325E-2</v>
      </c>
      <c r="CI53" s="263">
        <v>7.5711071732237678E-2</v>
      </c>
      <c r="CJ53" s="263">
        <v>7.3645478763087094E-2</v>
      </c>
      <c r="CK53" s="263">
        <v>7.4398621731424891E-2</v>
      </c>
      <c r="CL53" s="263">
        <v>7.884847174511575E-2</v>
      </c>
      <c r="CM53" s="263">
        <v>8.3662176953968312E-2</v>
      </c>
      <c r="CN53" s="263">
        <v>9.234694832844198E-2</v>
      </c>
      <c r="CO53" s="263">
        <v>9.8464301027154644E-2</v>
      </c>
      <c r="CP53" s="263">
        <v>0.10664001336261535</v>
      </c>
    </row>
    <row r="54" spans="2:94" ht="14.4">
      <c r="B54" s="192" t="s">
        <v>128</v>
      </c>
      <c r="C54" s="193"/>
      <c r="D54" s="194" t="str">
        <f ca="1">D30</f>
        <v>localInCross#0000</v>
      </c>
      <c r="E54" s="182"/>
      <c r="F54" s="182"/>
      <c r="G54" s="182"/>
      <c r="K54" s="76" t="str">
        <f ca="1">K46</f>
        <v>3m</v>
      </c>
      <c r="L54" s="64">
        <f ca="1">_xll.qlCalendarAdvance("NullCalendar",$D$2,K54)</f>
        <v>43110</v>
      </c>
      <c r="M54" s="65" t="str">
        <f ca="1">TEXT(L54,"[$-900]TTMMMJJJ")</f>
        <v>10Jan2018</v>
      </c>
      <c r="N54" s="91" t="e">
        <f ca="1">_xll.qlBlackFormulaImpliedStdDev("Put",N$44,$Y38,N38)/SQRT(($L54-$D$2)/365)</f>
        <v>#VALUE!</v>
      </c>
      <c r="O54" s="92" t="e">
        <f ca="1">_xll.qlBlackFormulaImpliedStdDev("Put",O$44,$Y38,O38)/SQRT(($L54-$D$2)/365)</f>
        <v>#VALUE!</v>
      </c>
      <c r="P54" s="92" t="e">
        <f ca="1">_xll.qlBlackFormulaImpliedStdDev("Put",P$44,$Y38,P38)/SQRT(($L54-$D$2)/365)</f>
        <v>#VALUE!</v>
      </c>
      <c r="Q54" s="92" t="e">
        <f ca="1">_xll.qlBlackFormulaImpliedStdDev("Put",Q$44,$Y38,Q38)/SQRT(($L54-$D$2)/365)</f>
        <v>#VALUE!</v>
      </c>
      <c r="R54" s="92" t="e">
        <f ca="1">_xll.qlBlackFormulaImpliedStdDev("Put",R$44,$Y38,R38)/SQRT(($L54-$D$2)/365)</f>
        <v>#VALUE!</v>
      </c>
      <c r="S54" s="92" t="e">
        <f ca="1">_xll.qlBlackFormulaImpliedStdDev("Put",S$44,$Y38,S38)/SQRT(($L54-$D$2)/365)</f>
        <v>#VALUE!</v>
      </c>
      <c r="T54" s="92" t="e">
        <f ca="1">_xll.qlBlackFormulaImpliedStdDev("Put",T$44,$Y38,T38)/SQRT(($L54-$D$2)/365)</f>
        <v>#VALUE!</v>
      </c>
      <c r="U54" s="92" t="e">
        <f ca="1">_xll.qlBlackFormulaImpliedStdDev("Put",U$44,$Y38,U38)/SQRT(($L54-$D$2)/365)</f>
        <v>#VALUE!</v>
      </c>
      <c r="V54" s="92" t="e">
        <f ca="1">_xll.qlBlackFormulaImpliedStdDev("Put",V$44,$Y38,V38)/SQRT(($L54-$D$2)/365)</f>
        <v>#VALUE!</v>
      </c>
      <c r="W54" s="92" t="e">
        <f ca="1">_xll.qlBlackFormulaImpliedStdDev("Put",W$44,$Y38,W38)/SQRT(($L54-$D$2)/365)</f>
        <v>#VALUE!</v>
      </c>
      <c r="X54" s="93" t="e">
        <f ca="1">_xll.qlBlackFormulaImpliedStdDev("Put",X$44,$Y38,X38)/SQRT(($L54-$D$2)/365)</f>
        <v>#VALUE!</v>
      </c>
      <c r="Z54" t="s">
        <v>29</v>
      </c>
      <c r="AA54">
        <v>43110</v>
      </c>
      <c r="AB54" t="s">
        <v>145</v>
      </c>
      <c r="AC54" s="263">
        <v>7.9380279200340076E-2</v>
      </c>
      <c r="AD54" s="263">
        <v>7.6298641777781062E-2</v>
      </c>
      <c r="AE54" s="263">
        <v>7.4860676969315962E-2</v>
      </c>
      <c r="AF54" s="263">
        <v>7.386996313224535E-2</v>
      </c>
      <c r="AG54" s="263">
        <v>7.3943845302352443E-2</v>
      </c>
      <c r="AH54" s="263">
        <v>7.5136732546924628E-2</v>
      </c>
      <c r="AI54" s="263">
        <v>7.793965528492576E-2</v>
      </c>
      <c r="AJ54" s="263">
        <v>8.0986889190625036E-2</v>
      </c>
      <c r="AK54" s="263">
        <v>8.5993676390736212E-2</v>
      </c>
      <c r="AL54" s="263">
        <v>9.0611275869204991E-2</v>
      </c>
      <c r="AM54" s="263">
        <v>9.8239810220710821E-2</v>
      </c>
      <c r="AP54" t="s">
        <v>29</v>
      </c>
      <c r="AQ54">
        <v>43110</v>
      </c>
      <c r="AR54" t="s">
        <v>145</v>
      </c>
      <c r="AS54" s="263">
        <v>7.6625880610767902E-2</v>
      </c>
      <c r="AT54" s="263">
        <v>7.534798951735161E-2</v>
      </c>
      <c r="AU54" s="263">
        <v>7.4829552696304827E-2</v>
      </c>
      <c r="AV54" s="263">
        <v>7.4698786306044887E-2</v>
      </c>
      <c r="AW54" s="263">
        <v>7.4937361123798354E-2</v>
      </c>
      <c r="AX54" s="263">
        <v>7.560262379167472E-2</v>
      </c>
      <c r="AY54" s="263">
        <v>7.7006100886925735E-2</v>
      </c>
      <c r="AZ54" s="263">
        <v>7.8578566533969565E-2</v>
      </c>
      <c r="BA54" s="263">
        <v>8.1462863226919383E-2</v>
      </c>
      <c r="BB54" s="263">
        <v>8.4473620300199476E-2</v>
      </c>
      <c r="BC54" s="263">
        <v>9.0057449403532913E-2</v>
      </c>
      <c r="BE54" s="263">
        <v>7.5936625091616042E-2</v>
      </c>
      <c r="BF54" s="263">
        <v>7.4644640120031386E-2</v>
      </c>
      <c r="BG54" s="263">
        <v>7.4121638880712312E-2</v>
      </c>
      <c r="BH54" s="263">
        <v>7.3983336195437538E-2</v>
      </c>
      <c r="BI54" s="263">
        <v>7.4221006329452971E-2</v>
      </c>
      <c r="BJ54" s="263">
        <v>7.4885221930359375E-2</v>
      </c>
      <c r="BK54" s="263">
        <v>7.6292852609100154E-2</v>
      </c>
      <c r="BL54" s="263">
        <v>7.7870324348231754E-2</v>
      </c>
      <c r="BM54" s="263">
        <v>8.0771108301023992E-2</v>
      </c>
      <c r="BN54" s="263">
        <v>8.381040167427882E-2</v>
      </c>
      <c r="BO54" s="263">
        <v>8.94341537040685E-2</v>
      </c>
      <c r="BQ54" t="s">
        <v>29</v>
      </c>
      <c r="BR54">
        <v>43110</v>
      </c>
      <c r="BS54" t="s">
        <v>145</v>
      </c>
      <c r="BT54" s="263">
        <v>7.5244320983574184E-2</v>
      </c>
      <c r="BU54" s="263">
        <v>7.3934701130409966E-2</v>
      </c>
      <c r="BV54" s="263">
        <v>7.3406419928669281E-2</v>
      </c>
      <c r="BW54" s="263">
        <v>7.3262892677568942E-2</v>
      </c>
      <c r="BX54" s="263">
        <v>7.3496606627201977E-2</v>
      </c>
      <c r="BY54" s="263">
        <v>7.4160586926063823E-2</v>
      </c>
      <c r="BZ54" s="263">
        <v>7.5571648213095463E-2</v>
      </c>
      <c r="CA54" s="263">
        <v>7.7154979320819661E-2</v>
      </c>
      <c r="CB54" s="263">
        <v>8.0073887719273804E-2</v>
      </c>
      <c r="CC54" s="263">
        <v>8.3142244621207589E-2</v>
      </c>
      <c r="CD54" s="263">
        <v>8.8813097895009074E-2</v>
      </c>
      <c r="CF54" s="263">
        <v>8.1513776738661198E-2</v>
      </c>
      <c r="CG54" s="263">
        <v>7.7646599178426617E-2</v>
      </c>
      <c r="CH54" s="263">
        <v>7.5717722714242347E-2</v>
      </c>
      <c r="CI54" s="263">
        <v>7.4367887294893256E-2</v>
      </c>
      <c r="CJ54" s="263">
        <v>7.4350061490737876E-2</v>
      </c>
      <c r="CK54" s="263">
        <v>7.5641079924262528E-2</v>
      </c>
      <c r="CL54" s="263">
        <v>7.8721968744629806E-2</v>
      </c>
      <c r="CM54" s="263">
        <v>8.2391168758540731E-2</v>
      </c>
      <c r="CN54" s="263">
        <v>8.8194212971125896E-2</v>
      </c>
      <c r="CO54" s="263">
        <v>9.3485643582358308E-2</v>
      </c>
      <c r="CP54" s="263">
        <v>0.10253691808027873</v>
      </c>
    </row>
    <row r="55" spans="2:94" ht="14.4">
      <c r="B55" s="179" t="s">
        <v>124</v>
      </c>
      <c r="C55" s="180"/>
      <c r="D55" s="181" t="str">
        <f ca="1">_xll.qlRealLocalCorrelationSLVModel(D49,D50,C23:C24,D23:D24,D54)</f>
        <v>localCorrModel#0000</v>
      </c>
      <c r="E55" s="182"/>
      <c r="F55" s="182"/>
      <c r="G55" s="182"/>
      <c r="K55" s="76" t="str">
        <f ca="1">K47</f>
        <v>6m</v>
      </c>
      <c r="L55" s="64">
        <f ca="1">_xll.qlCalendarAdvance("NullCalendar",$D$2,K55)</f>
        <v>43200</v>
      </c>
      <c r="M55" s="65" t="str">
        <f ca="1">TEXT(L55,"[$-900]TTMMMJJJ")</f>
        <v>10Apr2018</v>
      </c>
      <c r="N55" s="91" t="e">
        <f ca="1">_xll.qlBlackFormulaImpliedStdDev("Put",N$44,$Y39,N39)/SQRT(($L55-$D$2)/365)</f>
        <v>#VALUE!</v>
      </c>
      <c r="O55" s="92" t="e">
        <f ca="1">_xll.qlBlackFormulaImpliedStdDev("Put",O$44,$Y39,O39)/SQRT(($L55-$D$2)/365)</f>
        <v>#VALUE!</v>
      </c>
      <c r="P55" s="92" t="e">
        <f ca="1">_xll.qlBlackFormulaImpliedStdDev("Put",P$44,$Y39,P39)/SQRT(($L55-$D$2)/365)</f>
        <v>#VALUE!</v>
      </c>
      <c r="Q55" s="92" t="e">
        <f ca="1">_xll.qlBlackFormulaImpliedStdDev("Put",Q$44,$Y39,Q39)/SQRT(($L55-$D$2)/365)</f>
        <v>#VALUE!</v>
      </c>
      <c r="R55" s="92" t="e">
        <f ca="1">_xll.qlBlackFormulaImpliedStdDev("Put",R$44,$Y39,R39)/SQRT(($L55-$D$2)/365)</f>
        <v>#VALUE!</v>
      </c>
      <c r="S55" s="92" t="e">
        <f ca="1">_xll.qlBlackFormulaImpliedStdDev("Put",S$44,$Y39,S39)/SQRT(($L55-$D$2)/365)</f>
        <v>#VALUE!</v>
      </c>
      <c r="T55" s="92" t="e">
        <f ca="1">_xll.qlBlackFormulaImpliedStdDev("Put",T$44,$Y39,T39)/SQRT(($L55-$D$2)/365)</f>
        <v>#VALUE!</v>
      </c>
      <c r="U55" s="92" t="e">
        <f ca="1">_xll.qlBlackFormulaImpliedStdDev("Put",U$44,$Y39,U39)/SQRT(($L55-$D$2)/365)</f>
        <v>#VALUE!</v>
      </c>
      <c r="V55" s="92" t="e">
        <f ca="1">_xll.qlBlackFormulaImpliedStdDev("Put",V$44,$Y39,V39)/SQRT(($L55-$D$2)/365)</f>
        <v>#VALUE!</v>
      </c>
      <c r="W55" s="92" t="e">
        <f ca="1">_xll.qlBlackFormulaImpliedStdDev("Put",W$44,$Y39,W39)/SQRT(($L55-$D$2)/365)</f>
        <v>#VALUE!</v>
      </c>
      <c r="X55" s="93" t="e">
        <f ca="1">_xll.qlBlackFormulaImpliedStdDev("Put",X$44,$Y39,X39)/SQRT(($L55-$D$2)/365)</f>
        <v>#VALUE!</v>
      </c>
      <c r="Z55" t="s">
        <v>32</v>
      </c>
      <c r="AA55">
        <v>43200</v>
      </c>
      <c r="AB55" t="s">
        <v>146</v>
      </c>
      <c r="AC55" s="263">
        <v>5.6437899489781659E-2</v>
      </c>
      <c r="AD55" s="263">
        <v>5.4246912699732808E-2</v>
      </c>
      <c r="AE55" s="263">
        <v>5.3224546513224745E-2</v>
      </c>
      <c r="AF55" s="263">
        <v>5.2520167434151319E-2</v>
      </c>
      <c r="AG55" s="263">
        <v>5.2572696280517139E-2</v>
      </c>
      <c r="AH55" s="263">
        <v>5.3420816885408125E-2</v>
      </c>
      <c r="AI55" s="263">
        <v>5.5413642727777469E-2</v>
      </c>
      <c r="AJ55" s="263">
        <v>5.7580169258348975E-2</v>
      </c>
      <c r="AK55" s="263">
        <v>6.1139901670645529E-2</v>
      </c>
      <c r="AL55" s="263">
        <v>6.4422928864240642E-2</v>
      </c>
      <c r="AM55" s="263">
        <v>6.9846674652511806E-2</v>
      </c>
      <c r="AP55" t="s">
        <v>32</v>
      </c>
      <c r="AQ55">
        <v>43200</v>
      </c>
      <c r="AR55" t="s">
        <v>146</v>
      </c>
      <c r="AS55" s="263">
        <v>5.4479573412838302E-2</v>
      </c>
      <c r="AT55" s="263">
        <v>5.3571016655219759E-2</v>
      </c>
      <c r="AU55" s="263">
        <v>5.3202417735024543E-2</v>
      </c>
      <c r="AV55" s="263">
        <v>5.3109445268002771E-2</v>
      </c>
      <c r="AW55" s="263">
        <v>5.3279067518274548E-2</v>
      </c>
      <c r="AX55" s="263">
        <v>5.3752056879891069E-2</v>
      </c>
      <c r="AY55" s="263">
        <v>5.4749902944882585E-2</v>
      </c>
      <c r="AZ55" s="263">
        <v>5.5867896721586437E-2</v>
      </c>
      <c r="BA55" s="263">
        <v>5.7918577929756264E-2</v>
      </c>
      <c r="BB55" s="263">
        <v>6.0059170112117886E-2</v>
      </c>
      <c r="BC55" s="263">
        <v>6.40291685661004E-2</v>
      </c>
      <c r="BE55" s="263">
        <v>5.3989525581002215E-2</v>
      </c>
      <c r="BF55" s="263">
        <v>5.3070948338604575E-2</v>
      </c>
      <c r="BG55" s="263">
        <v>5.2699104202062468E-2</v>
      </c>
      <c r="BH55" s="263">
        <v>5.2600773569702199E-2</v>
      </c>
      <c r="BI55" s="263">
        <v>5.2769752606692387E-2</v>
      </c>
      <c r="BJ55" s="263">
        <v>5.3241997523202328E-2</v>
      </c>
      <c r="BK55" s="263">
        <v>5.4242796708665074E-2</v>
      </c>
      <c r="BL55" s="263">
        <v>5.5364349723569295E-2</v>
      </c>
      <c r="BM55" s="263">
        <v>5.7426753066294731E-2</v>
      </c>
      <c r="BN55" s="263">
        <v>5.9587634026247074E-2</v>
      </c>
      <c r="BO55" s="263">
        <v>6.358601693709183E-2</v>
      </c>
      <c r="BQ55" t="s">
        <v>32</v>
      </c>
      <c r="BR55">
        <v>43200</v>
      </c>
      <c r="BS55" t="s">
        <v>146</v>
      </c>
      <c r="BT55" s="263">
        <v>5.3497310259266968E-2</v>
      </c>
      <c r="BU55" s="263">
        <v>5.2566194944641216E-2</v>
      </c>
      <c r="BV55" s="263">
        <v>5.2190596853194153E-2</v>
      </c>
      <c r="BW55" s="263">
        <v>5.2088551651876563E-2</v>
      </c>
      <c r="BX55" s="263">
        <v>5.2254717915482904E-2</v>
      </c>
      <c r="BY55" s="263">
        <v>5.2726795536623343E-2</v>
      </c>
      <c r="BZ55" s="263">
        <v>5.3730033820661438E-2</v>
      </c>
      <c r="CA55" s="263">
        <v>5.4855752737462626E-2</v>
      </c>
      <c r="CB55" s="263">
        <v>5.6931042223357112E-2</v>
      </c>
      <c r="CC55" s="263">
        <v>5.9112586810685486E-2</v>
      </c>
      <c r="CD55" s="263">
        <v>6.3144457828427328E-2</v>
      </c>
      <c r="CF55" s="263">
        <v>5.7954776487978817E-2</v>
      </c>
      <c r="CG55" s="263">
        <v>5.5205285296308595E-2</v>
      </c>
      <c r="CH55" s="263">
        <v>5.3833890069301497E-2</v>
      </c>
      <c r="CI55" s="263">
        <v>5.2874182236418925E-2</v>
      </c>
      <c r="CJ55" s="263">
        <v>5.2861508421796703E-2</v>
      </c>
      <c r="CK55" s="263">
        <v>5.3779398473642319E-2</v>
      </c>
      <c r="CL55" s="263">
        <v>5.5969853021480886E-2</v>
      </c>
      <c r="CM55" s="263">
        <v>5.8578585866453335E-2</v>
      </c>
      <c r="CN55" s="263">
        <v>6.2704442178674991E-2</v>
      </c>
      <c r="CO55" s="263">
        <v>6.646655075277294E-2</v>
      </c>
      <c r="CP55" s="263">
        <v>7.2901838276501735E-2</v>
      </c>
    </row>
    <row r="56" spans="2:94" ht="14.4">
      <c r="B56" s="195" t="s">
        <v>105</v>
      </c>
      <c r="C56" s="196"/>
      <c r="D56" s="197" t="str">
        <f ca="1">_xll.ohRangeRetrieveError(D55)</f>
        <v/>
      </c>
      <c r="E56" s="182"/>
      <c r="F56" s="182"/>
      <c r="G56" s="182"/>
      <c r="K56" s="76" t="str">
        <f ca="1">K48</f>
        <v>9m</v>
      </c>
      <c r="L56" s="64">
        <f ca="1">_xll.qlCalendarAdvance("NullCalendar",$D$2,K56)</f>
        <v>43291</v>
      </c>
      <c r="M56" s="65" t="str">
        <f ca="1">TEXT(L56,"[$-900]TTMMMJJJ")</f>
        <v>10Jul2018</v>
      </c>
      <c r="N56" s="91" t="e">
        <f ca="1">_xll.qlBlackFormulaImpliedStdDev("Put",N$44,$Y40,N40)/SQRT(($L56-$D$2)/365)</f>
        <v>#VALUE!</v>
      </c>
      <c r="O56" s="92" t="e">
        <f ca="1">_xll.qlBlackFormulaImpliedStdDev("Put",O$44,$Y40,O40)/SQRT(($L56-$D$2)/365)</f>
        <v>#VALUE!</v>
      </c>
      <c r="P56" s="92" t="e">
        <f ca="1">_xll.qlBlackFormulaImpliedStdDev("Put",P$44,$Y40,P40)/SQRT(($L56-$D$2)/365)</f>
        <v>#VALUE!</v>
      </c>
      <c r="Q56" s="92" t="e">
        <f ca="1">_xll.qlBlackFormulaImpliedStdDev("Put",Q$44,$Y40,Q40)/SQRT(($L56-$D$2)/365)</f>
        <v>#VALUE!</v>
      </c>
      <c r="R56" s="92" t="e">
        <f ca="1">_xll.qlBlackFormulaImpliedStdDev("Put",R$44,$Y40,R40)/SQRT(($L56-$D$2)/365)</f>
        <v>#VALUE!</v>
      </c>
      <c r="S56" s="92" t="e">
        <f ca="1">_xll.qlBlackFormulaImpliedStdDev("Put",S$44,$Y40,S40)/SQRT(($L56-$D$2)/365)</f>
        <v>#VALUE!</v>
      </c>
      <c r="T56" s="92" t="e">
        <f ca="1">_xll.qlBlackFormulaImpliedStdDev("Put",T$44,$Y40,T40)/SQRT(($L56-$D$2)/365)</f>
        <v>#VALUE!</v>
      </c>
      <c r="U56" s="92" t="e">
        <f ca="1">_xll.qlBlackFormulaImpliedStdDev("Put",U$44,$Y40,U40)/SQRT(($L56-$D$2)/365)</f>
        <v>#VALUE!</v>
      </c>
      <c r="V56" s="92" t="e">
        <f ca="1">_xll.qlBlackFormulaImpliedStdDev("Put",V$44,$Y40,V40)/SQRT(($L56-$D$2)/365)</f>
        <v>#VALUE!</v>
      </c>
      <c r="W56" s="92" t="e">
        <f ca="1">_xll.qlBlackFormulaImpliedStdDev("Put",W$44,$Y40,W40)/SQRT(($L56-$D$2)/365)</f>
        <v>#VALUE!</v>
      </c>
      <c r="X56" s="93" t="e">
        <f ca="1">_xll.qlBlackFormulaImpliedStdDev("Put",X$44,$Y40,X40)/SQRT(($L56-$D$2)/365)</f>
        <v>#VALUE!</v>
      </c>
      <c r="Z56" t="s">
        <v>33</v>
      </c>
      <c r="AA56">
        <v>43291</v>
      </c>
      <c r="AB56" t="s">
        <v>147</v>
      </c>
      <c r="AC56" s="263">
        <v>4.608135196814938E-2</v>
      </c>
      <c r="AD56" s="263">
        <v>4.429241874521668E-2</v>
      </c>
      <c r="AE56" s="263">
        <v>4.3457660249476726E-2</v>
      </c>
      <c r="AF56" s="263">
        <v>4.2882537139736256E-2</v>
      </c>
      <c r="AG56" s="263">
        <v>4.2925426763194025E-2</v>
      </c>
      <c r="AH56" s="263">
        <v>4.3617914337301875E-2</v>
      </c>
      <c r="AI56" s="263">
        <v>4.5245049823980858E-2</v>
      </c>
      <c r="AJ56" s="263">
        <v>4.7014011328681701E-2</v>
      </c>
      <c r="AK56" s="263">
        <v>4.9920520672339437E-2</v>
      </c>
      <c r="AL56" s="263">
        <v>5.2601101151002597E-2</v>
      </c>
      <c r="AM56" s="263">
        <v>5.7029571042947154E-2</v>
      </c>
      <c r="AP56" t="s">
        <v>33</v>
      </c>
      <c r="AQ56">
        <v>43291</v>
      </c>
      <c r="AR56" t="s">
        <v>147</v>
      </c>
      <c r="AS56" s="263">
        <v>4.4482385421983524E-2</v>
      </c>
      <c r="AT56" s="263">
        <v>4.3740551935809197E-2</v>
      </c>
      <c r="AU56" s="263">
        <v>4.3439592177736151E-2</v>
      </c>
      <c r="AV56" s="263">
        <v>4.3363680476292465E-2</v>
      </c>
      <c r="AW56" s="263">
        <v>4.3502176463688633E-2</v>
      </c>
      <c r="AX56" s="263">
        <v>4.3888370660263715E-2</v>
      </c>
      <c r="AY56" s="263">
        <v>4.4703108560621471E-2</v>
      </c>
      <c r="AZ56" s="263">
        <v>4.5615946656798641E-2</v>
      </c>
      <c r="BA56" s="263">
        <v>4.7290320851842045E-2</v>
      </c>
      <c r="BB56" s="263">
        <v>4.9038107049900928E-2</v>
      </c>
      <c r="BC56" s="263">
        <v>5.2279597213866012E-2</v>
      </c>
      <c r="BE56" s="263">
        <v>4.408226304279831E-2</v>
      </c>
      <c r="BF56" s="263">
        <v>4.3332247865062623E-2</v>
      </c>
      <c r="BG56" s="263">
        <v>4.3028638398937967E-2</v>
      </c>
      <c r="BH56" s="263">
        <v>4.2948351773815348E-2</v>
      </c>
      <c r="BI56" s="263">
        <v>4.3086322579766294E-2</v>
      </c>
      <c r="BJ56" s="263">
        <v>4.3471908939457161E-2</v>
      </c>
      <c r="BK56" s="263">
        <v>4.428905805258275E-2</v>
      </c>
      <c r="BL56" s="263">
        <v>4.5204802254581226E-2</v>
      </c>
      <c r="BM56" s="263">
        <v>4.6888747532410457E-2</v>
      </c>
      <c r="BN56" s="263">
        <v>4.8653099448003369E-2</v>
      </c>
      <c r="BO56" s="263">
        <v>5.1917765423947965E-2</v>
      </c>
      <c r="BQ56" t="s">
        <v>33</v>
      </c>
      <c r="BR56">
        <v>43291</v>
      </c>
      <c r="BS56" t="s">
        <v>147</v>
      </c>
      <c r="BT56" s="263">
        <v>4.3680370915521238E-2</v>
      </c>
      <c r="BU56" s="263">
        <v>4.2920118444679869E-2</v>
      </c>
      <c r="BV56" s="263">
        <v>4.2613443887210369E-2</v>
      </c>
      <c r="BW56" s="263">
        <v>4.2530124329234469E-2</v>
      </c>
      <c r="BX56" s="263">
        <v>4.2665798515334585E-2</v>
      </c>
      <c r="BY56" s="263">
        <v>4.3051248278928249E-2</v>
      </c>
      <c r="BZ56" s="263">
        <v>4.3870388907701154E-2</v>
      </c>
      <c r="CA56" s="263">
        <v>4.4789534554354984E-2</v>
      </c>
      <c r="CB56" s="263">
        <v>4.648400132402309E-2</v>
      </c>
      <c r="CC56" s="263">
        <v>4.8265225020718096E-2</v>
      </c>
      <c r="CD56" s="263">
        <v>5.1557233921445907E-2</v>
      </c>
      <c r="CF56" s="263">
        <v>4.7319876850865271E-2</v>
      </c>
      <c r="CG56" s="263">
        <v>4.5074926693575636E-2</v>
      </c>
      <c r="CH56" s="263">
        <v>4.3955187179623739E-2</v>
      </c>
      <c r="CI56" s="263">
        <v>4.3171589015385564E-2</v>
      </c>
      <c r="CJ56" s="263">
        <v>4.3161240889079203E-2</v>
      </c>
      <c r="CK56" s="263">
        <v>4.3910694978078729E-2</v>
      </c>
      <c r="CL56" s="263">
        <v>4.5699193627066502E-2</v>
      </c>
      <c r="CM56" s="263">
        <v>4.7829215075540367E-2</v>
      </c>
      <c r="CN56" s="263">
        <v>5.1197962647868425E-2</v>
      </c>
      <c r="CO56" s="263">
        <v>5.4269711435698288E-2</v>
      </c>
      <c r="CP56" s="263">
        <v>5.9524101696109701E-2</v>
      </c>
    </row>
    <row r="57" spans="2:94" ht="14.4">
      <c r="G57" s="182"/>
      <c r="K57" s="77" t="str">
        <f ca="1">K49</f>
        <v>1y</v>
      </c>
      <c r="L57" s="66">
        <f ca="1">_xll.qlCalendarAdvance("NullCalendar",$D$2,K57)</f>
        <v>43383</v>
      </c>
      <c r="M57" s="67" t="str">
        <f ca="1">TEXT(L57,"[$-900]TTMMMJJJ")</f>
        <v>10Oct2018</v>
      </c>
      <c r="N57" s="94" t="e">
        <f ca="1">_xll.qlBlackFormulaImpliedStdDev("Put",N$44,$Y41,N41)/SQRT(($L57-$D$2)/365)</f>
        <v>#VALUE!</v>
      </c>
      <c r="O57" s="95" t="e">
        <f ca="1">_xll.qlBlackFormulaImpliedStdDev("Put",O$44,$Y41,O41)/SQRT(($L57-$D$2)/365)</f>
        <v>#VALUE!</v>
      </c>
      <c r="P57" s="95" t="e">
        <f ca="1">_xll.qlBlackFormulaImpliedStdDev("Put",P$44,$Y41,P41)/SQRT(($L57-$D$2)/365)</f>
        <v>#VALUE!</v>
      </c>
      <c r="Q57" s="95" t="e">
        <f ca="1">_xll.qlBlackFormulaImpliedStdDev("Put",Q$44,$Y41,Q41)/SQRT(($L57-$D$2)/365)</f>
        <v>#VALUE!</v>
      </c>
      <c r="R57" s="95" t="e">
        <f ca="1">_xll.qlBlackFormulaImpliedStdDev("Put",R$44,$Y41,R41)/SQRT(($L57-$D$2)/365)</f>
        <v>#VALUE!</v>
      </c>
      <c r="S57" s="235" t="e">
        <f ca="1">_xll.qlBlackFormulaImpliedStdDev("Put",S$44,$Y41,S41)/SQRT(($L57-$D$2)/365)</f>
        <v>#VALUE!</v>
      </c>
      <c r="T57" s="235" t="e">
        <f ca="1">_xll.qlBlackFormulaImpliedStdDev("Put",T$44,$Y41,T41)/SQRT(($L57-$D$2)/365)</f>
        <v>#VALUE!</v>
      </c>
      <c r="U57" s="235" t="e">
        <f ca="1">_xll.qlBlackFormulaImpliedStdDev("Put",U$44,$Y41,U41)/SQRT(($L57-$D$2)/365)</f>
        <v>#VALUE!</v>
      </c>
      <c r="V57" s="235" t="e">
        <f ca="1">_xll.qlBlackFormulaImpliedStdDev("Put",V$44,$Y41,V41)/SQRT(($L57-$D$2)/365)</f>
        <v>#VALUE!</v>
      </c>
      <c r="W57" s="235" t="e">
        <f ca="1">_xll.qlBlackFormulaImpliedStdDev("Put",W$44,$Y41,W41)/SQRT(($L57-$D$2)/365)</f>
        <v>#VALUE!</v>
      </c>
      <c r="X57" s="236" t="e">
        <f ca="1">_xll.qlBlackFormulaImpliedStdDev("Put",X$44,$Y41,X41)/SQRT(($L57-$D$2)/365)</f>
        <v>#VALUE!</v>
      </c>
      <c r="Z57" t="s">
        <v>24</v>
      </c>
      <c r="AA57">
        <v>43383</v>
      </c>
      <c r="AB57" t="s">
        <v>148</v>
      </c>
      <c r="AC57" s="263">
        <v>3.98529159753679E-2</v>
      </c>
      <c r="AD57" s="263">
        <v>3.8305778090430009E-2</v>
      </c>
      <c r="AE57" s="263">
        <v>3.7583847010511984E-2</v>
      </c>
      <c r="AF57" s="263">
        <v>3.7086458544483003E-2</v>
      </c>
      <c r="AG57" s="263">
        <v>3.7123551131546403E-2</v>
      </c>
      <c r="AH57" s="263">
        <v>3.7722440876013563E-2</v>
      </c>
      <c r="AI57" s="263">
        <v>3.9129649889238206E-2</v>
      </c>
      <c r="AJ57" s="263">
        <v>4.0659515468252257E-2</v>
      </c>
      <c r="AK57" s="263">
        <v>4.3173175934083971E-2</v>
      </c>
      <c r="AL57" s="263">
        <v>4.5491444474798935E-2</v>
      </c>
      <c r="AM57" s="263">
        <v>4.9321354643777876E-2</v>
      </c>
      <c r="AP57" t="s">
        <v>24</v>
      </c>
      <c r="AQ57">
        <v>43383</v>
      </c>
      <c r="AR57" t="s">
        <v>148</v>
      </c>
      <c r="AS57" s="263">
        <v>3.8470068539471991E-2</v>
      </c>
      <c r="AT57" s="263">
        <v>3.782850256257414E-2</v>
      </c>
      <c r="AU57" s="263">
        <v>3.7568221050895786E-2</v>
      </c>
      <c r="AV57" s="263">
        <v>3.7502569707565547E-2</v>
      </c>
      <c r="AW57" s="263">
        <v>3.7622346335483066E-2</v>
      </c>
      <c r="AX57" s="263">
        <v>3.7956341850131144E-2</v>
      </c>
      <c r="AY57" s="263">
        <v>3.8660958353295978E-2</v>
      </c>
      <c r="AZ57" s="263">
        <v>3.9450415658524529E-2</v>
      </c>
      <c r="BA57" s="263">
        <v>4.0898478513809476E-2</v>
      </c>
      <c r="BB57" s="263">
        <v>4.2410030877600632E-2</v>
      </c>
      <c r="BC57" s="263">
        <v>4.5213395571170621E-2</v>
      </c>
      <c r="BE57" s="263">
        <v>3.8124027399694796E-2</v>
      </c>
      <c r="BF57" s="263">
        <v>3.7475385582952728E-2</v>
      </c>
      <c r="BG57" s="263">
        <v>3.7212812502389572E-2</v>
      </c>
      <c r="BH57" s="263">
        <v>3.7143377557703722E-2</v>
      </c>
      <c r="BI57" s="263">
        <v>3.726269998861715E-2</v>
      </c>
      <c r="BJ57" s="263">
        <v>3.7596169822675607E-2</v>
      </c>
      <c r="BK57" s="263">
        <v>3.8302871634880449E-2</v>
      </c>
      <c r="BL57" s="263">
        <v>3.9094842251593265E-2</v>
      </c>
      <c r="BM57" s="263">
        <v>4.0551182545403033E-2</v>
      </c>
      <c r="BN57" s="263">
        <v>4.2077061575421591E-2</v>
      </c>
      <c r="BO57" s="263">
        <v>4.4900469597757606E-2</v>
      </c>
      <c r="BQ57" t="s">
        <v>24</v>
      </c>
      <c r="BR57">
        <v>43383</v>
      </c>
      <c r="BS57" t="s">
        <v>148</v>
      </c>
      <c r="BT57" s="263">
        <v>3.7776455714067923E-2</v>
      </c>
      <c r="BU57" s="263">
        <v>3.7118960294631256E-2</v>
      </c>
      <c r="BV57" s="263">
        <v>3.685373640582125E-2</v>
      </c>
      <c r="BW57" s="263">
        <v>3.6781678464782253E-2</v>
      </c>
      <c r="BX57" s="263">
        <v>3.6899014690993923E-2</v>
      </c>
      <c r="BY57" s="263">
        <v>3.7232366391522179E-2</v>
      </c>
      <c r="BZ57" s="263">
        <v>3.7940790542642142E-2</v>
      </c>
      <c r="CA57" s="263">
        <v>3.8735702858811574E-2</v>
      </c>
      <c r="CB57" s="263">
        <v>4.0201142541252122E-2</v>
      </c>
      <c r="CC57" s="263">
        <v>4.1741612932979892E-2</v>
      </c>
      <c r="CD57" s="263">
        <v>4.4588668162643057E-2</v>
      </c>
      <c r="CF57" s="263">
        <v>4.0924039672398202E-2</v>
      </c>
      <c r="CG57" s="263">
        <v>3.8982520898183604E-2</v>
      </c>
      <c r="CH57" s="263">
        <v>3.8014127332068874E-2</v>
      </c>
      <c r="CI57" s="263">
        <v>3.7336441663917877E-2</v>
      </c>
      <c r="CJ57" s="263">
        <v>3.7327492208431526E-2</v>
      </c>
      <c r="CK57" s="263">
        <v>3.7975648774170701E-2</v>
      </c>
      <c r="CL57" s="263">
        <v>3.9522410822936851E-2</v>
      </c>
      <c r="CM57" s="263">
        <v>4.1364534853291543E-2</v>
      </c>
      <c r="CN57" s="263">
        <v>4.4277956621711204E-2</v>
      </c>
      <c r="CO57" s="263">
        <v>4.6934522479922892E-2</v>
      </c>
      <c r="CP57" s="263">
        <v>5.1478720178260891E-2</v>
      </c>
    </row>
    <row r="58" spans="2:94" ht="14.4">
      <c r="B58" s="283" t="s">
        <v>8</v>
      </c>
      <c r="C58" s="284" t="s">
        <v>102</v>
      </c>
      <c r="G58" s="182"/>
      <c r="M58" t="s">
        <v>213</v>
      </c>
      <c r="N58" s="49" t="e">
        <f ca="1">N54</f>
        <v>#VALUE!</v>
      </c>
      <c r="O58" s="49" t="e">
        <f ca="1">O54</f>
        <v>#VALUE!</v>
      </c>
      <c r="P58" s="49" t="e">
        <f ca="1">P54</f>
        <v>#VALUE!</v>
      </c>
      <c r="Q58" s="49" t="e">
        <f ca="1">Q54</f>
        <v>#VALUE!</v>
      </c>
      <c r="R58" s="49" t="e">
        <f ca="1">R54</f>
        <v>#VALUE!</v>
      </c>
      <c r="S58" s="49" t="e">
        <f ca="1">S54</f>
        <v>#VALUE!</v>
      </c>
      <c r="T58" s="49" t="e">
        <f ca="1">T46</f>
        <v>#VALUE!</v>
      </c>
      <c r="U58" s="49" t="e">
        <f ca="1">U46</f>
        <v>#VALUE!</v>
      </c>
      <c r="V58" s="49" t="e">
        <f ca="1">V46</f>
        <v>#VALUE!</v>
      </c>
      <c r="W58" s="49" t="e">
        <f ca="1">W46</f>
        <v>#VALUE!</v>
      </c>
      <c r="X58" s="49" t="e">
        <f ca="1">X46</f>
        <v>#VALUE!</v>
      </c>
      <c r="AC58" s="263">
        <v>7.9380279200340076E-2</v>
      </c>
      <c r="AD58" s="263">
        <v>7.6298641777781062E-2</v>
      </c>
      <c r="AE58" s="263">
        <v>7.4860676969315962E-2</v>
      </c>
      <c r="AF58" s="263">
        <v>7.386996313224535E-2</v>
      </c>
      <c r="AG58" s="263">
        <v>7.3943845302352443E-2</v>
      </c>
      <c r="AH58" s="263">
        <v>7.5136732546924628E-2</v>
      </c>
      <c r="AI58" s="263">
        <v>7.7601965638741444E-2</v>
      </c>
      <c r="AJ58" s="263">
        <v>8.0594271026008607E-2</v>
      </c>
      <c r="AK58" s="263">
        <v>8.5463754735999042E-2</v>
      </c>
      <c r="AL58" s="263">
        <v>8.989843742800066E-2</v>
      </c>
      <c r="AM58" s="263">
        <v>9.7074464665871746E-2</v>
      </c>
      <c r="AS58" s="263">
        <v>7.6625880610767902E-2</v>
      </c>
      <c r="AT58" s="263">
        <v>7.534798951735161E-2</v>
      </c>
      <c r="AU58" s="263">
        <v>7.4829552696304827E-2</v>
      </c>
      <c r="AV58" s="263">
        <v>7.4698786306044887E-2</v>
      </c>
      <c r="AW58" s="263">
        <v>7.4937361123798354E-2</v>
      </c>
      <c r="AX58" s="263">
        <v>7.560262379167472E-2</v>
      </c>
      <c r="AY58" s="263">
        <v>7.6672448785793504E-2</v>
      </c>
      <c r="AZ58" s="263">
        <v>7.8185604103220577E-2</v>
      </c>
      <c r="BA58" s="263">
        <v>8.0906078752391683E-2</v>
      </c>
      <c r="BB58" s="263">
        <v>8.3672333063474921E-2</v>
      </c>
      <c r="BC58" s="263">
        <v>8.8555591953886473E-2</v>
      </c>
      <c r="BE58" s="263">
        <v>7.5936625091616042E-2</v>
      </c>
      <c r="BF58" s="263">
        <v>7.4644640120031386E-2</v>
      </c>
      <c r="BG58" s="263">
        <v>7.4121638880712312E-2</v>
      </c>
      <c r="BH58" s="263">
        <v>7.3983336195437538E-2</v>
      </c>
      <c r="BI58" s="263">
        <v>7.4221006329452971E-2</v>
      </c>
      <c r="BJ58" s="263">
        <v>7.4885221930359375E-2</v>
      </c>
      <c r="BK58" s="263">
        <v>7.5962128482967517E-2</v>
      </c>
      <c r="BL58" s="263">
        <v>7.7479653527358555E-2</v>
      </c>
      <c r="BM58" s="263">
        <v>8.0214377975831544E-2</v>
      </c>
      <c r="BN58" s="263">
        <v>8.3005145372387179E-2</v>
      </c>
      <c r="BO58" s="263">
        <v>8.7913898545597891E-2</v>
      </c>
      <c r="BT58" s="263">
        <v>7.5244320983574184E-2</v>
      </c>
      <c r="BU58" s="263">
        <v>7.3934701130409966E-2</v>
      </c>
      <c r="BV58" s="263">
        <v>7.3406419928669281E-2</v>
      </c>
      <c r="BW58" s="263">
        <v>7.3262892677568942E-2</v>
      </c>
      <c r="BX58" s="263">
        <v>7.3496606627201977E-2</v>
      </c>
      <c r="BY58" s="263">
        <v>7.4160586926063823E-2</v>
      </c>
      <c r="BZ58" s="263">
        <v>7.5243927179129366E-2</v>
      </c>
      <c r="CA58" s="263">
        <v>7.676666408753012E-2</v>
      </c>
      <c r="CB58" s="263">
        <v>7.951722423397263E-2</v>
      </c>
      <c r="CC58" s="263">
        <v>8.2332910341768373E-2</v>
      </c>
      <c r="CD58" s="263">
        <v>8.7274203127213165E-2</v>
      </c>
      <c r="CF58" s="263">
        <v>8.1513776738661198E-2</v>
      </c>
      <c r="CG58" s="263">
        <v>7.7646599178426617E-2</v>
      </c>
      <c r="CH58" s="263">
        <v>7.5717722714242347E-2</v>
      </c>
      <c r="CI58" s="263">
        <v>7.4367887294893256E-2</v>
      </c>
      <c r="CJ58" s="263">
        <v>7.4350061490737876E-2</v>
      </c>
      <c r="CK58" s="263">
        <v>7.5641079924262528E-2</v>
      </c>
      <c r="CL58" s="263">
        <v>7.728825912946051E-2</v>
      </c>
      <c r="CM58" s="263">
        <v>8.0696672665334576E-2</v>
      </c>
      <c r="CN58" s="263">
        <v>8.5870274394635487E-2</v>
      </c>
      <c r="CO58" s="263">
        <v>9.0331483081219147E-2</v>
      </c>
      <c r="CP58" s="263">
        <v>9.7359666953346094E-2</v>
      </c>
    </row>
    <row r="59" spans="2:94">
      <c r="B59" s="1" t="s">
        <v>8</v>
      </c>
      <c r="C59" s="2"/>
      <c r="D59" s="17" t="str">
        <f ca="1">IF(C58="multiasset",_xll.qlMultiAssetBSModel(,D4,C23:C24,D23:D24,C11:D12),D55)</f>
        <v>localCorrModel#0000</v>
      </c>
      <c r="K59" s="1" t="s">
        <v>89</v>
      </c>
      <c r="L59" s="2"/>
      <c r="M59" s="52"/>
      <c r="N59" s="4" t="s">
        <v>31</v>
      </c>
      <c r="O59" s="24"/>
      <c r="P59" s="24"/>
      <c r="Q59" s="24"/>
      <c r="R59" s="24"/>
      <c r="S59" s="24"/>
      <c r="T59" s="24"/>
      <c r="U59" s="24"/>
      <c r="V59" s="24"/>
      <c r="W59" s="24"/>
      <c r="X59" s="45"/>
      <c r="Z59" t="s">
        <v>89</v>
      </c>
      <c r="AC59" s="263" t="s">
        <v>31</v>
      </c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P59" t="s">
        <v>89</v>
      </c>
      <c r="AS59" s="263" t="s">
        <v>31</v>
      </c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E59" s="263" t="s">
        <v>31</v>
      </c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Q59" t="s">
        <v>89</v>
      </c>
      <c r="BT59" s="263" t="s">
        <v>31</v>
      </c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F59" s="263" t="s">
        <v>31</v>
      </c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</row>
    <row r="60" spans="2:94">
      <c r="K60" s="54" t="s">
        <v>25</v>
      </c>
      <c r="L60" s="55" t="s">
        <v>30</v>
      </c>
      <c r="M60" s="55" t="s">
        <v>4</v>
      </c>
      <c r="N60" s="77">
        <f ca="1">N52</f>
        <v>0.93783084196211497</v>
      </c>
      <c r="O60" s="78">
        <f ca="1">O52</f>
        <v>0.9525250595146586</v>
      </c>
      <c r="P60" s="78">
        <f ca="1">P52</f>
        <v>0.9621378809473865</v>
      </c>
      <c r="Q60" s="78">
        <f ca="1">Q52</f>
        <v>0.97580128526763166</v>
      </c>
      <c r="R60" s="78">
        <f ca="1">R52</f>
        <v>0.98642410226775057</v>
      </c>
      <c r="S60" s="78">
        <f ca="1">S52</f>
        <v>1</v>
      </c>
      <c r="T60" s="78">
        <f ca="1">T52</f>
        <v>1.0159173094247689</v>
      </c>
      <c r="U60" s="78">
        <f ca="1">U52</f>
        <v>1.0286587116064256</v>
      </c>
      <c r="V60" s="78">
        <f ca="1">V52</f>
        <v>1.0464573763345759</v>
      </c>
      <c r="W60" s="78">
        <f ca="1">W52</f>
        <v>1.061404861051086</v>
      </c>
      <c r="X60" s="67">
        <f ca="1">X52</f>
        <v>1.0846836371535387</v>
      </c>
      <c r="Z60" t="s">
        <v>25</v>
      </c>
      <c r="AA60" t="s">
        <v>30</v>
      </c>
      <c r="AB60" t="s">
        <v>4</v>
      </c>
      <c r="AC60" s="263">
        <v>0.93783084196211497</v>
      </c>
      <c r="AD60" s="263">
        <v>0.9525250595146586</v>
      </c>
      <c r="AE60" s="263">
        <v>0.9621378809473865</v>
      </c>
      <c r="AF60" s="263">
        <v>0.97580128526763166</v>
      </c>
      <c r="AG60" s="263">
        <v>0.98642410226775057</v>
      </c>
      <c r="AH60" s="263">
        <v>1</v>
      </c>
      <c r="AI60" s="263">
        <v>1.0159173094247689</v>
      </c>
      <c r="AJ60" s="263">
        <v>1.0286587116064256</v>
      </c>
      <c r="AK60" s="263">
        <v>1.0464573763345759</v>
      </c>
      <c r="AL60" s="263">
        <v>1.061404861051086</v>
      </c>
      <c r="AM60" s="263">
        <v>1.0846836371535387</v>
      </c>
      <c r="AP60" t="s">
        <v>25</v>
      </c>
      <c r="AQ60" t="s">
        <v>30</v>
      </c>
      <c r="AR60" t="s">
        <v>4</v>
      </c>
      <c r="AS60" s="263">
        <v>0.93783084196211497</v>
      </c>
      <c r="AT60" s="263">
        <v>0.9525250595146586</v>
      </c>
      <c r="AU60" s="263">
        <v>0.9621378809473865</v>
      </c>
      <c r="AV60" s="263">
        <v>0.97580128526763166</v>
      </c>
      <c r="AW60" s="263">
        <v>0.98642410226775057</v>
      </c>
      <c r="AX60" s="263">
        <v>1</v>
      </c>
      <c r="AY60" s="263">
        <v>1.0159173094247689</v>
      </c>
      <c r="AZ60" s="263">
        <v>1.0286587116064256</v>
      </c>
      <c r="BA60" s="263">
        <v>1.0464573763345759</v>
      </c>
      <c r="BB60" s="263">
        <v>1.061404861051086</v>
      </c>
      <c r="BC60" s="263">
        <v>1.0846836371535387</v>
      </c>
      <c r="BE60" s="263">
        <v>0.93783084196211497</v>
      </c>
      <c r="BF60" s="263">
        <v>0.9525250595146586</v>
      </c>
      <c r="BG60" s="263">
        <v>0.9621378809473865</v>
      </c>
      <c r="BH60" s="263">
        <v>0.97580128526763166</v>
      </c>
      <c r="BI60" s="263">
        <v>0.98642410226775057</v>
      </c>
      <c r="BJ60" s="263">
        <v>1</v>
      </c>
      <c r="BK60" s="263">
        <v>1.0159173094247689</v>
      </c>
      <c r="BL60" s="263">
        <v>1.0286587116064256</v>
      </c>
      <c r="BM60" s="263">
        <v>1.0464573763345759</v>
      </c>
      <c r="BN60" s="263">
        <v>1.061404861051086</v>
      </c>
      <c r="BO60" s="263">
        <v>1.0846836371535387</v>
      </c>
      <c r="BQ60" t="s">
        <v>25</v>
      </c>
      <c r="BR60" t="s">
        <v>30</v>
      </c>
      <c r="BS60" t="s">
        <v>4</v>
      </c>
      <c r="BT60" s="263">
        <v>0.93783084196211497</v>
      </c>
      <c r="BU60" s="263">
        <v>0.9525250595146586</v>
      </c>
      <c r="BV60" s="263">
        <v>0.9621378809473865</v>
      </c>
      <c r="BW60" s="263">
        <v>0.97580128526763166</v>
      </c>
      <c r="BX60" s="263">
        <v>0.98642410226775057</v>
      </c>
      <c r="BY60" s="263">
        <v>1</v>
      </c>
      <c r="BZ60" s="263">
        <v>1.0159173094247689</v>
      </c>
      <c r="CA60" s="263">
        <v>1.0286587116064256</v>
      </c>
      <c r="CB60" s="263">
        <v>1.0464573763345759</v>
      </c>
      <c r="CC60" s="263">
        <v>1.061404861051086</v>
      </c>
      <c r="CD60" s="263">
        <v>1.0846836371535387</v>
      </c>
      <c r="CF60" s="263">
        <v>0.93783084196211497</v>
      </c>
      <c r="CG60" s="263">
        <v>0.9525250595146586</v>
      </c>
      <c r="CH60" s="263">
        <v>0.9621378809473865</v>
      </c>
      <c r="CI60" s="263">
        <v>0.97580128526763166</v>
      </c>
      <c r="CJ60" s="263">
        <v>0.98642410226775057</v>
      </c>
      <c r="CK60" s="263">
        <v>1</v>
      </c>
      <c r="CL60" s="263">
        <v>1.0159173094247689</v>
      </c>
      <c r="CM60" s="263">
        <v>1.0286587116064256</v>
      </c>
      <c r="CN60" s="263">
        <v>1.0464573763345759</v>
      </c>
      <c r="CO60" s="263">
        <v>1.061404861051086</v>
      </c>
      <c r="CP60" s="263">
        <v>1.0846836371535387</v>
      </c>
    </row>
    <row r="61" spans="2:94">
      <c r="B61" s="4" t="s">
        <v>9</v>
      </c>
      <c r="C61" s="24"/>
      <c r="D61" s="30" t="s">
        <v>21</v>
      </c>
      <c r="K61" s="75" t="str">
        <f ca="1">K53</f>
        <v>1m</v>
      </c>
      <c r="L61" s="62">
        <f ca="1">_xll.qlCalendarAdvance("NullCalendar",$D$2,K61)</f>
        <v>43049</v>
      </c>
      <c r="M61" s="63" t="str">
        <f ca="1">TEXT(L61,"[$-900]TTMMMJJJ")</f>
        <v>10Nov2017</v>
      </c>
      <c r="N61" s="88">
        <f ca="1">_xll.qlBlackVolTermStructureBlackVol(VolSurface_EURGBP!$C$33,$L61,N$60,TRUE)</f>
        <v>8.782467760775528E-2</v>
      </c>
      <c r="O61" s="89">
        <f ca="1">_xll.qlBlackVolTermStructureBlackVol(VolSurface_EURGBP!$C$33,$L61,O$60,TRUE)</f>
        <v>8.1768010764569313E-2</v>
      </c>
      <c r="P61" s="89">
        <f ca="1">_xll.qlBlackVolTermStructureBlackVol(VolSurface_EURGBP!$C$33,$L61,P$60,TRUE)</f>
        <v>7.8382699933503025E-2</v>
      </c>
      <c r="Q61" s="89">
        <f ca="1">_xll.qlBlackVolTermStructureBlackVol(VolSurface_EURGBP!$C$33,$L61,Q$60,TRUE)</f>
        <v>7.4838744703595875E-2</v>
      </c>
      <c r="R61" s="89">
        <f ca="1">_xll.qlBlackVolTermStructureBlackVol(VolSurface_EURGBP!$C$33,$L61,R$60,TRUE)</f>
        <v>7.3541126252439859E-2</v>
      </c>
      <c r="S61" s="89">
        <f ca="1">_xll.qlBlackVolTermStructureBlackVol(VolSurface_EURGBP!$C$33,$L61,S$60,TRUE)</f>
        <v>7.4156369822302767E-2</v>
      </c>
      <c r="T61" s="89">
        <f ca="1">_xll.qlBlackVolTermStructureBlackVol(VolSurface_EURGBP!$C$33,$L61,T$60,TRUE)</f>
        <v>7.7844141337323633E-2</v>
      </c>
      <c r="U61" s="89">
        <f ca="1">_xll.qlBlackVolTermStructureBlackVol(VolSurface_EURGBP!$C$33,$L61,U$60,TRUE)</f>
        <v>8.2339995846528347E-2</v>
      </c>
      <c r="V61" s="89">
        <f ca="1">_xll.qlBlackVolTermStructureBlackVol(VolSurface_EURGBP!$C$33,$L61,V$60,TRUE)</f>
        <v>8.9754362507815058E-2</v>
      </c>
      <c r="W61" s="89">
        <f ca="1">_xll.qlBlackVolTermStructureBlackVol(VolSurface_EURGBP!$C$33,$L61,W$60,TRUE)</f>
        <v>9.6397484197662239E-2</v>
      </c>
      <c r="X61" s="90">
        <f ca="1">_xll.qlBlackVolTermStructureBlackVol(VolSurface_EURGBP!$C$33,$L61,X$60,TRUE)</f>
        <v>0.10686491174886141</v>
      </c>
      <c r="Z61" t="s">
        <v>22</v>
      </c>
      <c r="AA61">
        <v>43049</v>
      </c>
      <c r="AB61" t="s">
        <v>144</v>
      </c>
      <c r="AC61" s="263">
        <v>8.7824677607947224E-2</v>
      </c>
      <c r="AD61" s="263">
        <v>8.1768010764717014E-2</v>
      </c>
      <c r="AE61" s="263">
        <v>7.83826999336181E-2</v>
      </c>
      <c r="AF61" s="263">
        <v>7.4838744703660268E-2</v>
      </c>
      <c r="AG61" s="263">
        <v>7.3541126252464797E-2</v>
      </c>
      <c r="AH61" s="263">
        <v>7.4156369822287543E-2</v>
      </c>
      <c r="AI61" s="263">
        <v>7.7844141337286135E-2</v>
      </c>
      <c r="AJ61" s="263">
        <v>8.2339995846488892E-2</v>
      </c>
      <c r="AK61" s="263">
        <v>8.9754362507784943E-2</v>
      </c>
      <c r="AL61" s="263">
        <v>9.6397484197644476E-2</v>
      </c>
      <c r="AM61" s="263">
        <v>0.10686491174886535</v>
      </c>
      <c r="AP61" t="s">
        <v>22</v>
      </c>
      <c r="AQ61">
        <v>43049</v>
      </c>
      <c r="AR61" t="s">
        <v>144</v>
      </c>
      <c r="AS61" s="263">
        <v>8.7824677607947224E-2</v>
      </c>
      <c r="AT61" s="263">
        <v>8.1768010764717014E-2</v>
      </c>
      <c r="AU61" s="263">
        <v>7.83826999336181E-2</v>
      </c>
      <c r="AV61" s="263">
        <v>7.4838744703660268E-2</v>
      </c>
      <c r="AW61" s="263">
        <v>7.3541126252464797E-2</v>
      </c>
      <c r="AX61" s="263">
        <v>7.4156369822287543E-2</v>
      </c>
      <c r="AY61" s="263">
        <v>7.7844141337286135E-2</v>
      </c>
      <c r="AZ61" s="263">
        <v>8.2339995846488892E-2</v>
      </c>
      <c r="BA61" s="263">
        <v>8.9754362507784943E-2</v>
      </c>
      <c r="BB61" s="263">
        <v>9.6397484197644476E-2</v>
      </c>
      <c r="BC61" s="263">
        <v>0.10686491174886535</v>
      </c>
      <c r="BE61" s="263">
        <v>8.7824677607947224E-2</v>
      </c>
      <c r="BF61" s="263">
        <v>8.1768010764717014E-2</v>
      </c>
      <c r="BG61" s="263">
        <v>7.83826999336181E-2</v>
      </c>
      <c r="BH61" s="263">
        <v>7.4838744703660268E-2</v>
      </c>
      <c r="BI61" s="263">
        <v>7.3541126252464797E-2</v>
      </c>
      <c r="BJ61" s="263">
        <v>7.4156369822287543E-2</v>
      </c>
      <c r="BK61" s="263">
        <v>7.7844141337286135E-2</v>
      </c>
      <c r="BL61" s="263">
        <v>8.2339995846488892E-2</v>
      </c>
      <c r="BM61" s="263">
        <v>8.9754362507784943E-2</v>
      </c>
      <c r="BN61" s="263">
        <v>9.6397484197644476E-2</v>
      </c>
      <c r="BO61" s="263">
        <v>0.10686491174886535</v>
      </c>
      <c r="BQ61" t="s">
        <v>22</v>
      </c>
      <c r="BR61">
        <v>43049</v>
      </c>
      <c r="BS61" t="s">
        <v>144</v>
      </c>
      <c r="BT61" s="263">
        <v>8.7824677607947224E-2</v>
      </c>
      <c r="BU61" s="263">
        <v>8.1768010764717014E-2</v>
      </c>
      <c r="BV61" s="263">
        <v>7.83826999336181E-2</v>
      </c>
      <c r="BW61" s="263">
        <v>7.4838744703660268E-2</v>
      </c>
      <c r="BX61" s="263">
        <v>7.3541126252464797E-2</v>
      </c>
      <c r="BY61" s="263">
        <v>7.4156369822287543E-2</v>
      </c>
      <c r="BZ61" s="263">
        <v>7.7844141337286135E-2</v>
      </c>
      <c r="CA61" s="263">
        <v>8.2339995846488892E-2</v>
      </c>
      <c r="CB61" s="263">
        <v>8.9754362507784943E-2</v>
      </c>
      <c r="CC61" s="263">
        <v>9.6397484197644476E-2</v>
      </c>
      <c r="CD61" s="263">
        <v>0.10686491174886535</v>
      </c>
      <c r="CF61" s="263">
        <v>8.7824677607947224E-2</v>
      </c>
      <c r="CG61" s="263">
        <v>8.1768010764717014E-2</v>
      </c>
      <c r="CH61" s="263">
        <v>7.83826999336181E-2</v>
      </c>
      <c r="CI61" s="263">
        <v>7.4838744703660268E-2</v>
      </c>
      <c r="CJ61" s="263">
        <v>7.3541126252464797E-2</v>
      </c>
      <c r="CK61" s="263">
        <v>7.4156369822287543E-2</v>
      </c>
      <c r="CL61" s="263">
        <v>7.7844141337286135E-2</v>
      </c>
      <c r="CM61" s="263">
        <v>8.2339995846488892E-2</v>
      </c>
      <c r="CN61" s="263">
        <v>8.9754362507784943E-2</v>
      </c>
      <c r="CO61" s="263">
        <v>9.6397484197644476E-2</v>
      </c>
      <c r="CP61" s="263">
        <v>0.10686491174886535</v>
      </c>
    </row>
    <row r="62" spans="2:94">
      <c r="B62" s="7" t="s">
        <v>10</v>
      </c>
      <c r="C62" s="31"/>
      <c r="D62" s="32" t="s">
        <v>240</v>
      </c>
      <c r="E62" t="s">
        <v>241</v>
      </c>
      <c r="K62" s="76" t="str">
        <f ca="1">K54</f>
        <v>3m</v>
      </c>
      <c r="L62" s="64">
        <f ca="1">_xll.qlCalendarAdvance("NullCalendar",$D$2,K62)</f>
        <v>43110</v>
      </c>
      <c r="M62" s="65" t="str">
        <f ca="1">TEXT(L62,"[$-900]TTMMMJJJ")</f>
        <v>10Jan2018</v>
      </c>
      <c r="N62" s="241">
        <f ca="1">_xll.qlBlackVolTermStructureBlackVol(VolSurface_EURGBP!$C$33,$L62,N$60,TRUE)</f>
        <v>7.9615494253410732E-2</v>
      </c>
      <c r="O62" s="92">
        <f ca="1">_xll.qlBlackVolTermStructureBlackVol(VolSurface_EURGBP!$C$33,$L62,O$60,TRUE)</f>
        <v>7.6626762020780184E-2</v>
      </c>
      <c r="P62" s="92">
        <f ca="1">_xll.qlBlackVolTermStructureBlackVol(VolSurface_EURGBP!$C$33,$L62,P$60,TRUE)</f>
        <v>7.5222361878135649E-2</v>
      </c>
      <c r="Q62" s="92">
        <f ca="1">_xll.qlBlackVolTermStructureBlackVol(VolSurface_EURGBP!$C$33,$L62,Q$60,TRUE)</f>
        <v>7.4167841421392197E-2</v>
      </c>
      <c r="R62" s="92">
        <f ca="1">_xll.qlBlackVolTermStructureBlackVol(VolSurface_EURGBP!$C$33,$L62,R$60,TRUE)</f>
        <v>7.420703772154931E-2</v>
      </c>
      <c r="S62" s="92">
        <f ca="1">_xll.qlBlackVolTermStructureBlackVol(VolSurface_EURGBP!$C$33,$L62,S$60,TRUE)</f>
        <v>7.5357265045065402E-2</v>
      </c>
      <c r="T62" s="92">
        <f ca="1">_xll.qlBlackVolTermStructureBlackVol(VolSurface_EURGBP!$C$33,$L62,T$60,TRUE)</f>
        <v>7.8054174387966371E-2</v>
      </c>
      <c r="U62" s="92">
        <f ca="1">_xll.qlBlackVolTermStructureBlackVol(VolSurface_EURGBP!$C$33,$L62,U$60,TRUE)</f>
        <v>8.0981882654651394E-2</v>
      </c>
      <c r="V62" s="92">
        <f ca="1">_xll.qlBlackVolTermStructureBlackVol(VolSurface_EURGBP!$C$33,$L62,V$60,TRUE)</f>
        <v>8.5779696164909505E-2</v>
      </c>
      <c r="W62" s="92">
        <f ca="1">_xll.qlBlackVolTermStructureBlackVol(VolSurface_EURGBP!$C$33,$L62,W$60,TRUE)</f>
        <v>9.0165294443121075E-2</v>
      </c>
      <c r="X62" s="93">
        <f ca="1">_xll.qlBlackVolTermStructureBlackVol(VolSurface_EURGBP!$C$33,$L62,X$60,TRUE)</f>
        <v>9.7257963350684901E-2</v>
      </c>
      <c r="Z62" t="s">
        <v>29</v>
      </c>
      <c r="AA62">
        <v>43110</v>
      </c>
      <c r="AB62" t="s">
        <v>145</v>
      </c>
      <c r="AC62" s="263">
        <v>7.9615494253361688E-2</v>
      </c>
      <c r="AD62" s="263">
        <v>7.6626762020742312E-2</v>
      </c>
      <c r="AE62" s="263">
        <v>7.5222361878106103E-2</v>
      </c>
      <c r="AF62" s="263">
        <v>7.4167841421375363E-2</v>
      </c>
      <c r="AG62" s="263">
        <v>7.4207037721542371E-2</v>
      </c>
      <c r="AH62" s="263">
        <v>7.5357265045069913E-2</v>
      </c>
      <c r="AI62" s="263">
        <v>7.8054174387981401E-2</v>
      </c>
      <c r="AJ62" s="263">
        <v>8.0981882654671988E-2</v>
      </c>
      <c r="AK62" s="263">
        <v>8.5779696164935304E-2</v>
      </c>
      <c r="AL62" s="263">
        <v>9.0165294443149357E-2</v>
      </c>
      <c r="AM62" s="263">
        <v>9.725796335071521E-2</v>
      </c>
      <c r="AP62" t="s">
        <v>29</v>
      </c>
      <c r="AQ62">
        <v>43110</v>
      </c>
      <c r="AR62" t="s">
        <v>145</v>
      </c>
      <c r="AS62" s="263">
        <v>7.9615494253361688E-2</v>
      </c>
      <c r="AT62" s="263">
        <v>7.6626762020742312E-2</v>
      </c>
      <c r="AU62" s="263">
        <v>7.5222361878106103E-2</v>
      </c>
      <c r="AV62" s="263">
        <v>7.4167841421375363E-2</v>
      </c>
      <c r="AW62" s="263">
        <v>7.4207037721542371E-2</v>
      </c>
      <c r="AX62" s="263">
        <v>7.5357265045069913E-2</v>
      </c>
      <c r="AY62" s="263">
        <v>7.8054174387981401E-2</v>
      </c>
      <c r="AZ62" s="263">
        <v>8.0981882654671988E-2</v>
      </c>
      <c r="BA62" s="263">
        <v>8.5779696164935304E-2</v>
      </c>
      <c r="BB62" s="263">
        <v>9.0165294443149357E-2</v>
      </c>
      <c r="BC62" s="263">
        <v>9.725796335071521E-2</v>
      </c>
      <c r="BE62" s="263">
        <v>7.9615494253361688E-2</v>
      </c>
      <c r="BF62" s="263">
        <v>7.6626762020742312E-2</v>
      </c>
      <c r="BG62" s="263">
        <v>7.5222361878106103E-2</v>
      </c>
      <c r="BH62" s="263">
        <v>7.4167841421375363E-2</v>
      </c>
      <c r="BI62" s="263">
        <v>7.4207037721542371E-2</v>
      </c>
      <c r="BJ62" s="263">
        <v>7.5357265045069913E-2</v>
      </c>
      <c r="BK62" s="263">
        <v>7.8054174387981401E-2</v>
      </c>
      <c r="BL62" s="263">
        <v>8.0981882654671988E-2</v>
      </c>
      <c r="BM62" s="263">
        <v>8.5779696164935304E-2</v>
      </c>
      <c r="BN62" s="263">
        <v>9.0165294443149357E-2</v>
      </c>
      <c r="BO62" s="263">
        <v>9.725796335071521E-2</v>
      </c>
      <c r="BQ62" t="s">
        <v>29</v>
      </c>
      <c r="BR62">
        <v>43110</v>
      </c>
      <c r="BS62" t="s">
        <v>145</v>
      </c>
      <c r="BT62" s="263">
        <v>7.9615494253361688E-2</v>
      </c>
      <c r="BU62" s="263">
        <v>7.6626762020742312E-2</v>
      </c>
      <c r="BV62" s="263">
        <v>7.5222361878106103E-2</v>
      </c>
      <c r="BW62" s="263">
        <v>7.4167841421375363E-2</v>
      </c>
      <c r="BX62" s="263">
        <v>7.4207037721542371E-2</v>
      </c>
      <c r="BY62" s="263">
        <v>7.5357265045069913E-2</v>
      </c>
      <c r="BZ62" s="263">
        <v>7.8054174387981401E-2</v>
      </c>
      <c r="CA62" s="263">
        <v>8.0981882654671988E-2</v>
      </c>
      <c r="CB62" s="263">
        <v>8.5779696164935304E-2</v>
      </c>
      <c r="CC62" s="263">
        <v>9.0165294443149357E-2</v>
      </c>
      <c r="CD62" s="263">
        <v>9.725796335071521E-2</v>
      </c>
      <c r="CF62" s="263">
        <v>7.9615494253361688E-2</v>
      </c>
      <c r="CG62" s="263">
        <v>7.6626762020742312E-2</v>
      </c>
      <c r="CH62" s="263">
        <v>7.5222361878106103E-2</v>
      </c>
      <c r="CI62" s="263">
        <v>7.4167841421375363E-2</v>
      </c>
      <c r="CJ62" s="263">
        <v>7.4207037721542371E-2</v>
      </c>
      <c r="CK62" s="263">
        <v>7.5357265045069913E-2</v>
      </c>
      <c r="CL62" s="263">
        <v>7.8054174387981401E-2</v>
      </c>
      <c r="CM62" s="263">
        <v>8.0981882654671988E-2</v>
      </c>
      <c r="CN62" s="263">
        <v>8.5779696164935304E-2</v>
      </c>
      <c r="CO62" s="263">
        <v>9.0165294443149357E-2</v>
      </c>
      <c r="CP62" s="263">
        <v>9.725796335071521E-2</v>
      </c>
    </row>
    <row r="63" spans="2:94">
      <c r="B63" s="7" t="s">
        <v>11</v>
      </c>
      <c r="C63" s="31"/>
      <c r="D63" s="9" t="str">
        <f ca="1">_xll.qlSchedule(,D2,D61,D62)</f>
        <v>obj_00712#0000</v>
      </c>
      <c r="K63" s="76" t="str">
        <f ca="1">K55</f>
        <v>6m</v>
      </c>
      <c r="L63" s="64">
        <f ca="1">_xll.qlCalendarAdvance("NullCalendar",$D$2,K63)</f>
        <v>43200</v>
      </c>
      <c r="M63" s="65" t="str">
        <f ca="1">TEXT(L63,"[$-900]TTMMMJJJ")</f>
        <v>10Apr2018</v>
      </c>
      <c r="N63" s="91">
        <f ca="1">_xll.qlBlackVolTermStructureBlackVol(VolSurface_EURGBP!$C$33,$L63,N$60,TRUE)</f>
        <v>7.9359586068169188E-2</v>
      </c>
      <c r="O63" s="92">
        <f ca="1">_xll.qlBlackVolTermStructureBlackVol(VolSurface_EURGBP!$C$33,$L63,O$60,TRUE)</f>
        <v>7.8071507087849684E-2</v>
      </c>
      <c r="P63" s="92">
        <f ca="1">_xll.qlBlackVolTermStructureBlackVol(VolSurface_EURGBP!$C$33,$L63,P$60,TRUE)</f>
        <v>7.7600147180117499E-2</v>
      </c>
      <c r="Q63" s="92">
        <f ca="1">_xll.qlBlackVolTermStructureBlackVol(VolSurface_EURGBP!$C$33,$L63,Q$60,TRUE)</f>
        <v>7.7472483065456968E-2</v>
      </c>
      <c r="R63" s="92">
        <f ca="1">_xll.qlBlackVolTermStructureBlackVol(VolSurface_EURGBP!$C$33,$L63,R$60,TRUE)</f>
        <v>7.7816287336272216E-2</v>
      </c>
      <c r="S63" s="92">
        <f ca="1">_xll.qlBlackVolTermStructureBlackVol(VolSurface_EURGBP!$C$33,$L63,S$60,TRUE)</f>
        <v>7.8787763519221551E-2</v>
      </c>
      <c r="T63" s="92">
        <f ca="1">_xll.qlBlackVolTermStructureBlackVol(VolSurface_EURGBP!$C$33,$L63,T$60,TRUE)</f>
        <v>8.0588226710300789E-2</v>
      </c>
      <c r="U63" s="92">
        <f ca="1">_xll.qlBlackVolTermStructureBlackVol(VolSurface_EURGBP!$C$33,$L63,U$60,TRUE)</f>
        <v>8.2442360804937206E-2</v>
      </c>
      <c r="V63" s="92">
        <f ca="1">_xll.qlBlackVolTermStructureBlackVol(VolSurface_EURGBP!$C$33,$L63,V$60,TRUE)</f>
        <v>8.5480476853292298E-2</v>
      </c>
      <c r="W63" s="92">
        <f ca="1">_xll.qlBlackVolTermStructureBlackVol(VolSurface_EURGBP!$C$33,$L63,W$60,TRUE)</f>
        <v>8.8309992551760336E-2</v>
      </c>
      <c r="X63" s="93">
        <f ca="1">_xll.qlBlackVolTermStructureBlackVol(VolSurface_EURGBP!$C$33,$L63,X$60,TRUE)</f>
        <v>9.3011915144541005E-2</v>
      </c>
      <c r="Z63" t="s">
        <v>32</v>
      </c>
      <c r="AA63">
        <v>43200</v>
      </c>
      <c r="AB63" t="s">
        <v>146</v>
      </c>
      <c r="AC63" s="263">
        <v>7.9359586068159807E-2</v>
      </c>
      <c r="AD63" s="263">
        <v>7.807150708784083E-2</v>
      </c>
      <c r="AE63" s="263">
        <v>7.7600147180109311E-2</v>
      </c>
      <c r="AF63" s="263">
        <v>7.7472483065450376E-2</v>
      </c>
      <c r="AG63" s="263">
        <v>7.7816287336267193E-2</v>
      </c>
      <c r="AH63" s="263">
        <v>7.8787763519219081E-2</v>
      </c>
      <c r="AI63" s="263">
        <v>8.0588226710301664E-2</v>
      </c>
      <c r="AJ63" s="263">
        <v>8.2442360804940773E-2</v>
      </c>
      <c r="AK63" s="263">
        <v>8.5480476853299694E-2</v>
      </c>
      <c r="AL63" s="263">
        <v>8.8309992551770813E-2</v>
      </c>
      <c r="AM63" s="263">
        <v>9.3011915144555729E-2</v>
      </c>
      <c r="AP63" t="s">
        <v>32</v>
      </c>
      <c r="AQ63">
        <v>43200</v>
      </c>
      <c r="AR63" t="s">
        <v>146</v>
      </c>
      <c r="AS63" s="263">
        <v>7.9359586068159807E-2</v>
      </c>
      <c r="AT63" s="263">
        <v>7.807150708784083E-2</v>
      </c>
      <c r="AU63" s="263">
        <v>7.7600147180109311E-2</v>
      </c>
      <c r="AV63" s="263">
        <v>7.7472483065450376E-2</v>
      </c>
      <c r="AW63" s="263">
        <v>7.7816287336267193E-2</v>
      </c>
      <c r="AX63" s="263">
        <v>7.8787763519219081E-2</v>
      </c>
      <c r="AY63" s="263">
        <v>8.0588226710301664E-2</v>
      </c>
      <c r="AZ63" s="263">
        <v>8.2442360804940773E-2</v>
      </c>
      <c r="BA63" s="263">
        <v>8.5480476853299694E-2</v>
      </c>
      <c r="BB63" s="263">
        <v>8.8309992551770813E-2</v>
      </c>
      <c r="BC63" s="263">
        <v>9.3011915144555729E-2</v>
      </c>
      <c r="BE63" s="263">
        <v>7.9359586068159807E-2</v>
      </c>
      <c r="BF63" s="263">
        <v>7.807150708784083E-2</v>
      </c>
      <c r="BG63" s="263">
        <v>7.7600147180109311E-2</v>
      </c>
      <c r="BH63" s="263">
        <v>7.7472483065450376E-2</v>
      </c>
      <c r="BI63" s="263">
        <v>7.7816287336267193E-2</v>
      </c>
      <c r="BJ63" s="263">
        <v>7.8787763519219081E-2</v>
      </c>
      <c r="BK63" s="263">
        <v>8.0588226710301664E-2</v>
      </c>
      <c r="BL63" s="263">
        <v>8.2442360804940773E-2</v>
      </c>
      <c r="BM63" s="263">
        <v>8.5480476853299694E-2</v>
      </c>
      <c r="BN63" s="263">
        <v>8.8309992551770813E-2</v>
      </c>
      <c r="BO63" s="263">
        <v>9.3011915144555729E-2</v>
      </c>
      <c r="BQ63" t="s">
        <v>32</v>
      </c>
      <c r="BR63">
        <v>43200</v>
      </c>
      <c r="BS63" t="s">
        <v>146</v>
      </c>
      <c r="BT63" s="263">
        <v>7.9359586068159807E-2</v>
      </c>
      <c r="BU63" s="263">
        <v>7.807150708784083E-2</v>
      </c>
      <c r="BV63" s="263">
        <v>7.7600147180109311E-2</v>
      </c>
      <c r="BW63" s="263">
        <v>7.7472483065450376E-2</v>
      </c>
      <c r="BX63" s="263">
        <v>7.7816287336267193E-2</v>
      </c>
      <c r="BY63" s="263">
        <v>7.8787763519219081E-2</v>
      </c>
      <c r="BZ63" s="263">
        <v>8.0588226710301664E-2</v>
      </c>
      <c r="CA63" s="263">
        <v>8.2442360804940773E-2</v>
      </c>
      <c r="CB63" s="263">
        <v>8.5480476853299694E-2</v>
      </c>
      <c r="CC63" s="263">
        <v>8.8309992551770813E-2</v>
      </c>
      <c r="CD63" s="263">
        <v>9.3011915144555729E-2</v>
      </c>
      <c r="CF63" s="263">
        <v>7.9359586068159807E-2</v>
      </c>
      <c r="CG63" s="263">
        <v>7.807150708784083E-2</v>
      </c>
      <c r="CH63" s="263">
        <v>7.7600147180109311E-2</v>
      </c>
      <c r="CI63" s="263">
        <v>7.7472483065450376E-2</v>
      </c>
      <c r="CJ63" s="263">
        <v>7.7816287336267193E-2</v>
      </c>
      <c r="CK63" s="263">
        <v>7.8787763519219081E-2</v>
      </c>
      <c r="CL63" s="263">
        <v>8.0588226710301664E-2</v>
      </c>
      <c r="CM63" s="263">
        <v>8.2442360804940773E-2</v>
      </c>
      <c r="CN63" s="263">
        <v>8.5480476853299694E-2</v>
      </c>
      <c r="CO63" s="263">
        <v>8.8309992551770813E-2</v>
      </c>
      <c r="CP63" s="263">
        <v>9.3011915144555729E-2</v>
      </c>
    </row>
    <row r="64" spans="2:94">
      <c r="B64" s="7" t="s">
        <v>12</v>
      </c>
      <c r="C64" s="31"/>
      <c r="D64" s="33">
        <v>40000</v>
      </c>
      <c r="K64" s="76" t="str">
        <f ca="1">K56</f>
        <v>9m</v>
      </c>
      <c r="L64" s="64">
        <f ca="1">_xll.qlCalendarAdvance("NullCalendar",$D$2,K64)</f>
        <v>43291</v>
      </c>
      <c r="M64" s="65" t="str">
        <f ca="1">TEXT(L64,"[$-900]TTMMMJJJ")</f>
        <v>10Jul2018</v>
      </c>
      <c r="N64" s="91">
        <f ca="1">_xll.qlBlackVolTermStructureBlackVol(VolSurface_EURGBP!$C$33,$L64,N$60,TRUE)</f>
        <v>7.9134361228162323E-2</v>
      </c>
      <c r="O64" s="92">
        <f ca="1">_xll.qlBlackVolTermStructureBlackVol(VolSurface_EURGBP!$C$33,$L64,O$60,TRUE)</f>
        <v>7.8553324981467415E-2</v>
      </c>
      <c r="P64" s="92">
        <f ca="1">_xll.qlBlackVolTermStructureBlackVol(VolSurface_EURGBP!$C$33,$L64,P$60,TRUE)</f>
        <v>7.8455055532555329E-2</v>
      </c>
      <c r="Q64" s="92">
        <f ca="1">_xll.qlBlackVolTermStructureBlackVol(VolSurface_EURGBP!$C$33,$L64,Q$60,TRUE)</f>
        <v>7.8702272550765909E-2</v>
      </c>
      <c r="R64" s="92">
        <f ca="1">_xll.qlBlackVolTermStructureBlackVol(VolSurface_EURGBP!$C$33,$L64,R$60,TRUE)</f>
        <v>7.919763533725023E-2</v>
      </c>
      <c r="S64" s="92">
        <f ca="1">_xll.qlBlackVolTermStructureBlackVol(VolSurface_EURGBP!$C$33,$L64,S$60,TRUE)</f>
        <v>8.0185112419941543E-2</v>
      </c>
      <c r="T64" s="92">
        <f ca="1">_xll.qlBlackVolTermStructureBlackVol(VolSurface_EURGBP!$C$33,$L64,T$60,TRUE)</f>
        <v>8.178184282865221E-2</v>
      </c>
      <c r="U64" s="92">
        <f ca="1">_xll.qlBlackVolTermStructureBlackVol(VolSurface_EURGBP!$C$33,$L64,U$60,TRUE)</f>
        <v>8.3339281567009732E-2</v>
      </c>
      <c r="V64" s="92">
        <f ca="1">_xll.qlBlackVolTermStructureBlackVol(VolSurface_EURGBP!$C$33,$L64,V$60,TRUE)</f>
        <v>8.5831212309382829E-2</v>
      </c>
      <c r="W64" s="92">
        <f ca="1">_xll.qlBlackVolTermStructureBlackVol(VolSurface_EURGBP!$C$33,$L64,W$60,TRUE)</f>
        <v>8.8131987724081817E-2</v>
      </c>
      <c r="X64" s="93">
        <f ca="1">_xll.qlBlackVolTermStructureBlackVol(VolSurface_EURGBP!$C$33,$L64,X$60,TRUE)</f>
        <v>9.1957005254379734E-2</v>
      </c>
      <c r="Z64" t="s">
        <v>33</v>
      </c>
      <c r="AA64">
        <v>43291</v>
      </c>
      <c r="AB64" t="s">
        <v>147</v>
      </c>
      <c r="AC64" s="263">
        <v>7.9134361228179018E-2</v>
      </c>
      <c r="AD64" s="263">
        <v>7.8553324981477018E-2</v>
      </c>
      <c r="AE64" s="263">
        <v>7.8455055532560644E-2</v>
      </c>
      <c r="AF64" s="263">
        <v>7.8702272550765798E-2</v>
      </c>
      <c r="AG64" s="263">
        <v>7.9197635337246691E-2</v>
      </c>
      <c r="AH64" s="263">
        <v>8.0185112419934396E-2</v>
      </c>
      <c r="AI64" s="263">
        <v>8.1781842828642287E-2</v>
      </c>
      <c r="AJ64" s="263">
        <v>8.3339281566998352E-2</v>
      </c>
      <c r="AK64" s="263">
        <v>8.5831212309370936E-2</v>
      </c>
      <c r="AL64" s="263">
        <v>8.8131987724070215E-2</v>
      </c>
      <c r="AM64" s="263">
        <v>9.1957005254369423E-2</v>
      </c>
      <c r="AP64" t="s">
        <v>33</v>
      </c>
      <c r="AQ64">
        <v>43291</v>
      </c>
      <c r="AR64" t="s">
        <v>147</v>
      </c>
      <c r="AS64" s="263">
        <v>7.9134361228179018E-2</v>
      </c>
      <c r="AT64" s="263">
        <v>7.8553324981477018E-2</v>
      </c>
      <c r="AU64" s="263">
        <v>7.8455055532560644E-2</v>
      </c>
      <c r="AV64" s="263">
        <v>7.8702272550765798E-2</v>
      </c>
      <c r="AW64" s="263">
        <v>7.9197635337246691E-2</v>
      </c>
      <c r="AX64" s="263">
        <v>8.0185112419934396E-2</v>
      </c>
      <c r="AY64" s="263">
        <v>8.1781842828642287E-2</v>
      </c>
      <c r="AZ64" s="263">
        <v>8.3339281566998352E-2</v>
      </c>
      <c r="BA64" s="263">
        <v>8.5831212309370936E-2</v>
      </c>
      <c r="BB64" s="263">
        <v>8.8131987724070215E-2</v>
      </c>
      <c r="BC64" s="263">
        <v>9.1957005254369423E-2</v>
      </c>
      <c r="BE64" s="263">
        <v>7.9134361228179018E-2</v>
      </c>
      <c r="BF64" s="263">
        <v>7.8553324981477018E-2</v>
      </c>
      <c r="BG64" s="263">
        <v>7.8455055532560644E-2</v>
      </c>
      <c r="BH64" s="263">
        <v>7.8702272550765798E-2</v>
      </c>
      <c r="BI64" s="263">
        <v>7.9197635337246691E-2</v>
      </c>
      <c r="BJ64" s="263">
        <v>8.0185112419934396E-2</v>
      </c>
      <c r="BK64" s="263">
        <v>8.1781842828642287E-2</v>
      </c>
      <c r="BL64" s="263">
        <v>8.3339281566998352E-2</v>
      </c>
      <c r="BM64" s="263">
        <v>8.5831212309370936E-2</v>
      </c>
      <c r="BN64" s="263">
        <v>8.8131987724070215E-2</v>
      </c>
      <c r="BO64" s="263">
        <v>9.1957005254369423E-2</v>
      </c>
      <c r="BQ64" t="s">
        <v>33</v>
      </c>
      <c r="BR64">
        <v>43291</v>
      </c>
      <c r="BS64" t="s">
        <v>147</v>
      </c>
      <c r="BT64" s="263">
        <v>7.9134361228179018E-2</v>
      </c>
      <c r="BU64" s="263">
        <v>7.8553324981477018E-2</v>
      </c>
      <c r="BV64" s="263">
        <v>7.8455055532560644E-2</v>
      </c>
      <c r="BW64" s="263">
        <v>7.8702272550765798E-2</v>
      </c>
      <c r="BX64" s="263">
        <v>7.9197635337246691E-2</v>
      </c>
      <c r="BY64" s="263">
        <v>8.0185112419934396E-2</v>
      </c>
      <c r="BZ64" s="263">
        <v>8.1781842828642287E-2</v>
      </c>
      <c r="CA64" s="263">
        <v>8.3339281566998352E-2</v>
      </c>
      <c r="CB64" s="263">
        <v>8.5831212309370936E-2</v>
      </c>
      <c r="CC64" s="263">
        <v>8.8131987724070215E-2</v>
      </c>
      <c r="CD64" s="263">
        <v>9.1957005254369423E-2</v>
      </c>
      <c r="CF64" s="263">
        <v>7.9134361228179018E-2</v>
      </c>
      <c r="CG64" s="263">
        <v>7.8553324981477018E-2</v>
      </c>
      <c r="CH64" s="263">
        <v>7.8455055532560644E-2</v>
      </c>
      <c r="CI64" s="263">
        <v>7.8702272550765798E-2</v>
      </c>
      <c r="CJ64" s="263">
        <v>7.9197635337246691E-2</v>
      </c>
      <c r="CK64" s="263">
        <v>8.0185112419934396E-2</v>
      </c>
      <c r="CL64" s="263">
        <v>8.1781842828642287E-2</v>
      </c>
      <c r="CM64" s="263">
        <v>8.3339281566998352E-2</v>
      </c>
      <c r="CN64" s="263">
        <v>8.5831212309370936E-2</v>
      </c>
      <c r="CO64" s="263">
        <v>8.8131987724070215E-2</v>
      </c>
      <c r="CP64" s="263">
        <v>9.1957005254369423E-2</v>
      </c>
    </row>
    <row r="65" spans="2:94">
      <c r="B65" s="7" t="s">
        <v>13</v>
      </c>
      <c r="C65" s="31"/>
      <c r="D65" s="33">
        <v>1</v>
      </c>
      <c r="K65" s="77" t="str">
        <f ca="1">K57</f>
        <v>1y</v>
      </c>
      <c r="L65" s="66">
        <f ca="1">_xll.qlCalendarAdvance("NullCalendar",$D$2,K65)</f>
        <v>43383</v>
      </c>
      <c r="M65" s="67" t="str">
        <f ca="1">TEXT(L65,"[$-900]TTMMMJJJ")</f>
        <v>10Oct2018</v>
      </c>
      <c r="N65" s="94">
        <f ca="1">_xll.qlBlackVolTermStructureBlackVol(VolSurface_EURGBP!$C$33,$L65,N$60,TRUE)</f>
        <v>7.986979519235976E-2</v>
      </c>
      <c r="O65" s="95">
        <f ca="1">_xll.qlBlackVolTermStructureBlackVol(VolSurface_EURGBP!$C$33,$L65,O$60,TRUE)</f>
        <v>7.9497601400211476E-2</v>
      </c>
      <c r="P65" s="95">
        <f ca="1">_xll.qlBlackVolTermStructureBlackVol(VolSurface_EURGBP!$C$33,$L65,P$60,TRUE)</f>
        <v>7.949661630020817E-2</v>
      </c>
      <c r="Q65" s="95">
        <f ca="1">_xll.qlBlackVolTermStructureBlackVol(VolSurface_EURGBP!$C$33,$L65,Q$60,TRUE)</f>
        <v>7.9821836846334343E-2</v>
      </c>
      <c r="R65" s="95">
        <f ca="1">_xll.qlBlackVolTermStructureBlackVol(VolSurface_EURGBP!$C$33,$L65,R$60,TRUE)</f>
        <v>8.0327890271509092E-2</v>
      </c>
      <c r="S65" s="95">
        <f ca="1">_xll.qlBlackVolTermStructureBlackVol(VolSurface_EURGBP!$C$33,$L65,S$60,TRUE)</f>
        <v>8.1269363029003214E-2</v>
      </c>
      <c r="T65" s="95">
        <f ca="1">_xll.qlBlackVolTermStructureBlackVol(VolSurface_EURGBP!$C$33,$L65,T$60,TRUE)</f>
        <v>8.2739838276071662E-2</v>
      </c>
      <c r="U65" s="95">
        <f ca="1">_xll.qlBlackVolTermStructureBlackVol(VolSurface_EURGBP!$C$33,$L65,U$60,TRUE)</f>
        <v>8.4153162482272753E-2</v>
      </c>
      <c r="V65" s="95">
        <f ca="1">_xll.qlBlackVolTermStructureBlackVol(VolSurface_EURGBP!$C$33,$L65,V$60,TRUE)</f>
        <v>8.6400888517716101E-2</v>
      </c>
      <c r="W65" s="95">
        <f ca="1">_xll.qlBlackVolTermStructureBlackVol(VolSurface_EURGBP!$C$33,$L65,W$60,TRUE)</f>
        <v>8.8473389687555595E-2</v>
      </c>
      <c r="X65" s="96">
        <f ca="1">_xll.qlBlackVolTermStructureBlackVol(VolSurface_EURGBP!$C$33,$L65,X$60,TRUE)</f>
        <v>9.1925182650190146E-2</v>
      </c>
      <c r="Z65" t="s">
        <v>24</v>
      </c>
      <c r="AA65">
        <v>43383</v>
      </c>
      <c r="AB65" t="s">
        <v>148</v>
      </c>
      <c r="AC65" s="263">
        <v>7.9869795192369739E-2</v>
      </c>
      <c r="AD65" s="263">
        <v>7.949760140021897E-2</v>
      </c>
      <c r="AE65" s="263">
        <v>7.949661630021404E-2</v>
      </c>
      <c r="AF65" s="263">
        <v>7.9821836846337785E-2</v>
      </c>
      <c r="AG65" s="263">
        <v>8.0327890271510591E-2</v>
      </c>
      <c r="AH65" s="263">
        <v>8.1269363029002575E-2</v>
      </c>
      <c r="AI65" s="263">
        <v>8.2739838276068539E-2</v>
      </c>
      <c r="AJ65" s="263">
        <v>8.4153162482268132E-2</v>
      </c>
      <c r="AK65" s="263">
        <v>8.6400888517709218E-2</v>
      </c>
      <c r="AL65" s="263">
        <v>8.8473389687547269E-2</v>
      </c>
      <c r="AM65" s="263">
        <v>9.1925182650179835E-2</v>
      </c>
      <c r="AP65" t="s">
        <v>24</v>
      </c>
      <c r="AQ65">
        <v>43383</v>
      </c>
      <c r="AR65" t="s">
        <v>148</v>
      </c>
      <c r="AS65" s="263">
        <v>7.9869795192369739E-2</v>
      </c>
      <c r="AT65" s="263">
        <v>7.949760140021897E-2</v>
      </c>
      <c r="AU65" s="263">
        <v>7.949661630021404E-2</v>
      </c>
      <c r="AV65" s="263">
        <v>7.9821836846337785E-2</v>
      </c>
      <c r="AW65" s="263">
        <v>8.0327890271510591E-2</v>
      </c>
      <c r="AX65" s="263">
        <v>8.1269363029002575E-2</v>
      </c>
      <c r="AY65" s="263">
        <v>8.2739838276068539E-2</v>
      </c>
      <c r="AZ65" s="263">
        <v>8.4153162482268132E-2</v>
      </c>
      <c r="BA65" s="263">
        <v>8.6400888517709218E-2</v>
      </c>
      <c r="BB65" s="263">
        <v>8.8473389687547269E-2</v>
      </c>
      <c r="BC65" s="263">
        <v>9.1925182650179835E-2</v>
      </c>
      <c r="BE65" s="263">
        <v>7.9869795192369739E-2</v>
      </c>
      <c r="BF65" s="263">
        <v>7.949760140021897E-2</v>
      </c>
      <c r="BG65" s="263">
        <v>7.949661630021404E-2</v>
      </c>
      <c r="BH65" s="263">
        <v>7.9821836846337785E-2</v>
      </c>
      <c r="BI65" s="263">
        <v>8.0327890271510591E-2</v>
      </c>
      <c r="BJ65" s="263">
        <v>8.1269363029002575E-2</v>
      </c>
      <c r="BK65" s="263">
        <v>8.2739838276068539E-2</v>
      </c>
      <c r="BL65" s="263">
        <v>8.4153162482268132E-2</v>
      </c>
      <c r="BM65" s="263">
        <v>8.6400888517709218E-2</v>
      </c>
      <c r="BN65" s="263">
        <v>8.8473389687547269E-2</v>
      </c>
      <c r="BO65" s="263">
        <v>9.1925182650179835E-2</v>
      </c>
      <c r="BQ65" t="s">
        <v>24</v>
      </c>
      <c r="BR65">
        <v>43383</v>
      </c>
      <c r="BS65" t="s">
        <v>148</v>
      </c>
      <c r="BT65" s="263">
        <v>7.9869795192369739E-2</v>
      </c>
      <c r="BU65" s="263">
        <v>7.949760140021897E-2</v>
      </c>
      <c r="BV65" s="263">
        <v>7.949661630021404E-2</v>
      </c>
      <c r="BW65" s="263">
        <v>7.9821836846337785E-2</v>
      </c>
      <c r="BX65" s="263">
        <v>8.0327890271510591E-2</v>
      </c>
      <c r="BY65" s="263">
        <v>8.1269363029002575E-2</v>
      </c>
      <c r="BZ65" s="263">
        <v>8.2739838276068539E-2</v>
      </c>
      <c r="CA65" s="263">
        <v>8.4153162482268132E-2</v>
      </c>
      <c r="CB65" s="263">
        <v>8.6400888517709218E-2</v>
      </c>
      <c r="CC65" s="263">
        <v>8.8473389687547269E-2</v>
      </c>
      <c r="CD65" s="263">
        <v>9.1925182650179835E-2</v>
      </c>
      <c r="CF65" s="263">
        <v>7.9869795192369739E-2</v>
      </c>
      <c r="CG65" s="263">
        <v>7.949760140021897E-2</v>
      </c>
      <c r="CH65" s="263">
        <v>7.949661630021404E-2</v>
      </c>
      <c r="CI65" s="263">
        <v>7.9821836846337785E-2</v>
      </c>
      <c r="CJ65" s="263">
        <v>8.0327890271510591E-2</v>
      </c>
      <c r="CK65" s="263">
        <v>8.1269363029002575E-2</v>
      </c>
      <c r="CL65" s="263">
        <v>8.2739838276068539E-2</v>
      </c>
      <c r="CM65" s="263">
        <v>8.4153162482268132E-2</v>
      </c>
      <c r="CN65" s="263">
        <v>8.6400888517709218E-2</v>
      </c>
      <c r="CO65" s="263">
        <v>8.8473389687547269E-2</v>
      </c>
      <c r="CP65" s="263">
        <v>9.1925182650179835E-2</v>
      </c>
    </row>
    <row r="66" spans="2:94">
      <c r="B66" s="7" t="s">
        <v>14</v>
      </c>
      <c r="C66" s="31"/>
      <c r="D66" s="32" t="b">
        <v>1</v>
      </c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</row>
    <row r="67" spans="2:94">
      <c r="B67" s="7" t="s">
        <v>15</v>
      </c>
      <c r="C67" s="31"/>
      <c r="D67" s="32" t="b">
        <v>1</v>
      </c>
      <c r="K67" s="1" t="s">
        <v>93</v>
      </c>
      <c r="L67" s="2"/>
      <c r="M67" s="52"/>
      <c r="N67" s="4" t="s">
        <v>31</v>
      </c>
      <c r="O67" s="24"/>
      <c r="P67" s="24"/>
      <c r="Q67" s="24"/>
      <c r="R67" s="24"/>
      <c r="S67" s="24"/>
      <c r="T67" s="24"/>
      <c r="U67" s="24"/>
      <c r="V67" s="24"/>
      <c r="W67" s="24"/>
      <c r="X67" s="45"/>
      <c r="Z67" t="s">
        <v>93</v>
      </c>
      <c r="AC67" s="263" t="s">
        <v>31</v>
      </c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P67" t="s">
        <v>93</v>
      </c>
      <c r="AS67" s="263" t="s">
        <v>31</v>
      </c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E67" s="263" t="s">
        <v>31</v>
      </c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Q67" t="s">
        <v>93</v>
      </c>
      <c r="BT67" s="263" t="s">
        <v>31</v>
      </c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F67" s="263" t="s">
        <v>31</v>
      </c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</row>
    <row r="68" spans="2:94">
      <c r="B68" s="7" t="s">
        <v>16</v>
      </c>
      <c r="C68" s="31"/>
      <c r="D68" s="32" t="b">
        <v>0</v>
      </c>
      <c r="K68" s="54" t="s">
        <v>25</v>
      </c>
      <c r="L68" s="55" t="s">
        <v>30</v>
      </c>
      <c r="M68" s="55" t="s">
        <v>4</v>
      </c>
      <c r="N68" s="77">
        <f ca="1">N60</f>
        <v>0.93783084196211497</v>
      </c>
      <c r="O68" s="78">
        <f ca="1">O60</f>
        <v>0.9525250595146586</v>
      </c>
      <c r="P68" s="78">
        <f ca="1">P60</f>
        <v>0.9621378809473865</v>
      </c>
      <c r="Q68" s="78">
        <f ca="1">Q60</f>
        <v>0.97580128526763166</v>
      </c>
      <c r="R68" s="78">
        <f ca="1">R60</f>
        <v>0.98642410226775057</v>
      </c>
      <c r="S68" s="78">
        <f ca="1">S60</f>
        <v>1</v>
      </c>
      <c r="T68" s="78">
        <f ca="1">T60</f>
        <v>1.0159173094247689</v>
      </c>
      <c r="U68" s="78">
        <f ca="1">U60</f>
        <v>1.0286587116064256</v>
      </c>
      <c r="V68" s="78">
        <f ca="1">V60</f>
        <v>1.0464573763345759</v>
      </c>
      <c r="W68" s="78">
        <f ca="1">W60</f>
        <v>1.061404861051086</v>
      </c>
      <c r="X68" s="67">
        <f ca="1">X60</f>
        <v>1.0846836371535387</v>
      </c>
      <c r="Z68" t="s">
        <v>25</v>
      </c>
      <c r="AA68" t="s">
        <v>30</v>
      </c>
      <c r="AB68" t="s">
        <v>4</v>
      </c>
      <c r="AC68" s="263">
        <v>0.93783084196211497</v>
      </c>
      <c r="AD68" s="263">
        <v>0.9525250595146586</v>
      </c>
      <c r="AE68" s="263">
        <v>0.9621378809473865</v>
      </c>
      <c r="AF68" s="263">
        <v>0.97580128526763166</v>
      </c>
      <c r="AG68" s="263">
        <v>0.98642410226775057</v>
      </c>
      <c r="AH68" s="263">
        <v>1</v>
      </c>
      <c r="AI68" s="263">
        <v>1.0159173094247689</v>
      </c>
      <c r="AJ68" s="263">
        <v>1.0286587116064256</v>
      </c>
      <c r="AK68" s="263">
        <v>1.0464573763345759</v>
      </c>
      <c r="AL68" s="263">
        <v>1.061404861051086</v>
      </c>
      <c r="AM68" s="263">
        <v>1.0846836371535387</v>
      </c>
      <c r="AP68" t="s">
        <v>25</v>
      </c>
      <c r="AQ68" t="s">
        <v>30</v>
      </c>
      <c r="AR68" t="s">
        <v>4</v>
      </c>
      <c r="AS68" s="263">
        <v>0.93783084196211497</v>
      </c>
      <c r="AT68" s="263">
        <v>0.9525250595146586</v>
      </c>
      <c r="AU68" s="263">
        <v>0.9621378809473865</v>
      </c>
      <c r="AV68" s="263">
        <v>0.97580128526763166</v>
      </c>
      <c r="AW68" s="263">
        <v>0.98642410226775057</v>
      </c>
      <c r="AX68" s="263">
        <v>1</v>
      </c>
      <c r="AY68" s="263">
        <v>1.0159173094247689</v>
      </c>
      <c r="AZ68" s="263">
        <v>1.0286587116064256</v>
      </c>
      <c r="BA68" s="263">
        <v>1.0464573763345759</v>
      </c>
      <c r="BB68" s="263">
        <v>1.061404861051086</v>
      </c>
      <c r="BC68" s="263">
        <v>1.0846836371535387</v>
      </c>
      <c r="BE68" s="263">
        <v>0.93783084196211497</v>
      </c>
      <c r="BF68" s="263">
        <v>0.9525250595146586</v>
      </c>
      <c r="BG68" s="263">
        <v>0.9621378809473865</v>
      </c>
      <c r="BH68" s="263">
        <v>0.97580128526763166</v>
      </c>
      <c r="BI68" s="263">
        <v>0.98642410226775057</v>
      </c>
      <c r="BJ68" s="263">
        <v>1</v>
      </c>
      <c r="BK68" s="263">
        <v>1.0159173094247689</v>
      </c>
      <c r="BL68" s="263">
        <v>1.0286587116064256</v>
      </c>
      <c r="BM68" s="263">
        <v>1.0464573763345759</v>
      </c>
      <c r="BN68" s="263">
        <v>1.061404861051086</v>
      </c>
      <c r="BO68" s="263">
        <v>1.0846836371535387</v>
      </c>
      <c r="BQ68" t="s">
        <v>25</v>
      </c>
      <c r="BR68" t="s">
        <v>30</v>
      </c>
      <c r="BS68" t="s">
        <v>4</v>
      </c>
      <c r="BT68" s="263">
        <v>0.93783084196211497</v>
      </c>
      <c r="BU68" s="263">
        <v>0.9525250595146586</v>
      </c>
      <c r="BV68" s="263">
        <v>0.9621378809473865</v>
      </c>
      <c r="BW68" s="263">
        <v>0.97580128526763166</v>
      </c>
      <c r="BX68" s="263">
        <v>0.98642410226775057</v>
      </c>
      <c r="BY68" s="263">
        <v>1</v>
      </c>
      <c r="BZ68" s="263">
        <v>1.0159173094247689</v>
      </c>
      <c r="CA68" s="263">
        <v>1.0286587116064256</v>
      </c>
      <c r="CB68" s="263">
        <v>1.0464573763345759</v>
      </c>
      <c r="CC68" s="263">
        <v>1.061404861051086</v>
      </c>
      <c r="CD68" s="263">
        <v>1.0846836371535387</v>
      </c>
      <c r="CF68" s="263">
        <v>0.93783084196211497</v>
      </c>
      <c r="CG68" s="263">
        <v>0.9525250595146586</v>
      </c>
      <c r="CH68" s="263">
        <v>0.9621378809473865</v>
      </c>
      <c r="CI68" s="263">
        <v>0.97580128526763166</v>
      </c>
      <c r="CJ68" s="263">
        <v>0.98642410226775057</v>
      </c>
      <c r="CK68" s="263">
        <v>1</v>
      </c>
      <c r="CL68" s="263">
        <v>1.0159173094247689</v>
      </c>
      <c r="CM68" s="263">
        <v>1.0286587116064256</v>
      </c>
      <c r="CN68" s="263">
        <v>1.0464573763345759</v>
      </c>
      <c r="CO68" s="263">
        <v>1.061404861051086</v>
      </c>
      <c r="CP68" s="263">
        <v>1.0846836371535387</v>
      </c>
    </row>
    <row r="69" spans="2:94">
      <c r="B69" s="10" t="s">
        <v>17</v>
      </c>
      <c r="C69" s="26"/>
      <c r="D69" s="218" t="str">
        <f ca="1">_xll.qlRealMCSimulation(,D59,B75:B98,B75:B98,D64,D65,D66,D67,D68)</f>
        <v>obj_00713#0000</v>
      </c>
      <c r="K69" s="75" t="str">
        <f ca="1">K61</f>
        <v>1m</v>
      </c>
      <c r="L69" s="62">
        <f ca="1">_xll.qlCalendarAdvance("NullCalendar",$D$2,K69)</f>
        <v>43049</v>
      </c>
      <c r="M69" s="63" t="str">
        <f ca="1">TEXT(L69,"[$-900]TTMMMJJJ")</f>
        <v>10Nov2017</v>
      </c>
      <c r="N69" s="170" t="e">
        <f ca="1">_xll.qlLocalVTSLocalVol($I$26,$L69,N$68,TRUE)</f>
        <v>#VALUE!</v>
      </c>
      <c r="O69" s="171" t="e">
        <f ca="1">_xll.qlLocalVTSLocalVol($I$26,$L69,O$68,TRUE)</f>
        <v>#VALUE!</v>
      </c>
      <c r="P69" s="171" t="e">
        <f ca="1">_xll.qlLocalVTSLocalVol($I$26,$L69,P$68,TRUE)</f>
        <v>#VALUE!</v>
      </c>
      <c r="Q69" s="171" t="e">
        <f ca="1">_xll.qlLocalVTSLocalVol($I$26,$L69,Q$68,TRUE)</f>
        <v>#VALUE!</v>
      </c>
      <c r="R69" s="171" t="e">
        <f ca="1">_xll.qlLocalVTSLocalVol($I$26,$L69,R$68,TRUE)</f>
        <v>#VALUE!</v>
      </c>
      <c r="S69" s="171" t="e">
        <f ca="1">_xll.qlLocalVTSLocalVol($I$26,$L69,S$68,TRUE)</f>
        <v>#VALUE!</v>
      </c>
      <c r="T69" s="171" t="e">
        <f ca="1">_xll.qlLocalVTSLocalVol($I$26,$L69,T$68,TRUE)</f>
        <v>#VALUE!</v>
      </c>
      <c r="U69" s="171" t="e">
        <f ca="1">_xll.qlLocalVTSLocalVol($I$26,$L69,U$68,TRUE)</f>
        <v>#VALUE!</v>
      </c>
      <c r="V69" s="171" t="e">
        <f ca="1">_xll.qlLocalVTSLocalVol($I$26,$L69,V$68,TRUE)</f>
        <v>#VALUE!</v>
      </c>
      <c r="W69" s="171" t="e">
        <f ca="1">_xll.qlLocalVTSLocalVol($I$26,$L69,W$68,TRUE)</f>
        <v>#VALUE!</v>
      </c>
      <c r="X69" s="172" t="e">
        <f ca="1">_xll.qlLocalVTSLocalVol($I$26,$L69,X$68,TRUE)</f>
        <v>#VALUE!</v>
      </c>
      <c r="Z69" t="s">
        <v>22</v>
      </c>
      <c r="AA69">
        <v>43049</v>
      </c>
      <c r="AB69" t="s">
        <v>144</v>
      </c>
      <c r="AC69" s="263">
        <v>7.7321097316025475E-2</v>
      </c>
      <c r="AD69" s="263">
        <v>6.2637003430659074E-2</v>
      </c>
      <c r="AE69" s="263">
        <v>5.4452433611380975E-2</v>
      </c>
      <c r="AF69" s="263">
        <v>4.5814063149493302E-2</v>
      </c>
      <c r="AG69" s="263">
        <v>4.2496163369768775E-2</v>
      </c>
      <c r="AH69" s="263">
        <v>4.3356710206360706E-2</v>
      </c>
      <c r="AI69" s="263">
        <v>5.0738190064396033E-2</v>
      </c>
      <c r="AJ69" s="263">
        <v>5.991311418133425E-2</v>
      </c>
      <c r="AK69" s="263">
        <v>7.5260105195016344E-2</v>
      </c>
      <c r="AL69" s="263">
        <v>8.9258171725202007E-2</v>
      </c>
      <c r="AM69" s="263">
        <v>0.1118256844328511</v>
      </c>
      <c r="AP69" t="s">
        <v>22</v>
      </c>
      <c r="AQ69">
        <v>43049</v>
      </c>
      <c r="AR69" t="s">
        <v>144</v>
      </c>
      <c r="AS69" s="263">
        <v>7.7321097316025475E-2</v>
      </c>
      <c r="AT69" s="263">
        <v>6.2637003430659074E-2</v>
      </c>
      <c r="AU69" s="263">
        <v>5.4452433611380975E-2</v>
      </c>
      <c r="AV69" s="263">
        <v>4.5814063149493302E-2</v>
      </c>
      <c r="AW69" s="263">
        <v>4.2496163369768775E-2</v>
      </c>
      <c r="AX69" s="263">
        <v>4.3356710206360706E-2</v>
      </c>
      <c r="AY69" s="263">
        <v>5.0738190064396033E-2</v>
      </c>
      <c r="AZ69" s="263">
        <v>5.991311418133425E-2</v>
      </c>
      <c r="BA69" s="263">
        <v>7.5260105195016344E-2</v>
      </c>
      <c r="BB69" s="263">
        <v>8.9258171725202007E-2</v>
      </c>
      <c r="BC69" s="263">
        <v>0.1118256844328511</v>
      </c>
      <c r="BE69" s="263">
        <v>7.7321097316025475E-2</v>
      </c>
      <c r="BF69" s="263">
        <v>6.2637003430659074E-2</v>
      </c>
      <c r="BG69" s="263">
        <v>5.4452433611380975E-2</v>
      </c>
      <c r="BH69" s="263">
        <v>4.5814063149493302E-2</v>
      </c>
      <c r="BI69" s="263">
        <v>4.2496163369768775E-2</v>
      </c>
      <c r="BJ69" s="263">
        <v>4.3356710206360706E-2</v>
      </c>
      <c r="BK69" s="263">
        <v>5.0738190064396033E-2</v>
      </c>
      <c r="BL69" s="263">
        <v>5.991311418133425E-2</v>
      </c>
      <c r="BM69" s="263">
        <v>7.5260105195016344E-2</v>
      </c>
      <c r="BN69" s="263">
        <v>8.9258171725202007E-2</v>
      </c>
      <c r="BO69" s="263">
        <v>0.1118256844328511</v>
      </c>
      <c r="BQ69" t="s">
        <v>22</v>
      </c>
      <c r="BR69">
        <v>43049</v>
      </c>
      <c r="BS69" t="s">
        <v>144</v>
      </c>
      <c r="BT69" s="263">
        <v>7.7321097316025475E-2</v>
      </c>
      <c r="BU69" s="263">
        <v>6.2637003430659074E-2</v>
      </c>
      <c r="BV69" s="263">
        <v>5.4452433611380975E-2</v>
      </c>
      <c r="BW69" s="263">
        <v>4.5814063149493302E-2</v>
      </c>
      <c r="BX69" s="263">
        <v>4.2496163369768775E-2</v>
      </c>
      <c r="BY69" s="263">
        <v>4.3356710206360706E-2</v>
      </c>
      <c r="BZ69" s="263">
        <v>5.0738190064396033E-2</v>
      </c>
      <c r="CA69" s="263">
        <v>5.991311418133425E-2</v>
      </c>
      <c r="CB69" s="263">
        <v>7.5260105195016344E-2</v>
      </c>
      <c r="CC69" s="263">
        <v>8.9258171725202007E-2</v>
      </c>
      <c r="CD69" s="263">
        <v>0.1118256844328511</v>
      </c>
      <c r="CF69" s="263">
        <v>7.7321097316025475E-2</v>
      </c>
      <c r="CG69" s="263">
        <v>6.2637003430659074E-2</v>
      </c>
      <c r="CH69" s="263">
        <v>5.4452433611380975E-2</v>
      </c>
      <c r="CI69" s="263">
        <v>4.5814063149493302E-2</v>
      </c>
      <c r="CJ69" s="263">
        <v>4.2496163369768775E-2</v>
      </c>
      <c r="CK69" s="263">
        <v>4.3356710206360706E-2</v>
      </c>
      <c r="CL69" s="263">
        <v>5.0738190064396033E-2</v>
      </c>
      <c r="CM69" s="263">
        <v>5.991311418133425E-2</v>
      </c>
      <c r="CN69" s="263">
        <v>7.5260105195016344E-2</v>
      </c>
      <c r="CO69" s="263">
        <v>8.9258171725202007E-2</v>
      </c>
      <c r="CP69" s="263">
        <v>0.1118256844328511</v>
      </c>
    </row>
    <row r="70" spans="2:94">
      <c r="B70" s="13" t="s">
        <v>18</v>
      </c>
      <c r="C70" s="24"/>
      <c r="D70" s="234" t="s">
        <v>319</v>
      </c>
      <c r="E70" t="s">
        <v>239</v>
      </c>
      <c r="K70" s="76" t="str">
        <f ca="1">K62</f>
        <v>3m</v>
      </c>
      <c r="L70" s="64">
        <f ca="1">_xll.qlCalendarAdvance("NullCalendar",$D$2,K70)</f>
        <v>43110</v>
      </c>
      <c r="M70" s="65" t="str">
        <f ca="1">TEXT(L70,"[$-900]TTMMMJJJ")</f>
        <v>10Jan2018</v>
      </c>
      <c r="N70" s="173" t="e">
        <f ca="1">_xll.qlLocalVTSLocalVol($I$26,$L70,N$68,TRUE)</f>
        <v>#VALUE!</v>
      </c>
      <c r="O70" s="174" t="e">
        <f ca="1">_xll.qlLocalVTSLocalVol($I$26,$L70,O$68,TRUE)</f>
        <v>#VALUE!</v>
      </c>
      <c r="P70" s="174" t="e">
        <f ca="1">_xll.qlLocalVTSLocalVol($I$26,$L70,P$68,TRUE)</f>
        <v>#VALUE!</v>
      </c>
      <c r="Q70" s="174" t="e">
        <f ca="1">_xll.qlLocalVTSLocalVol($I$26,$L70,Q$68,TRUE)</f>
        <v>#VALUE!</v>
      </c>
      <c r="R70" s="174" t="e">
        <f ca="1">_xll.qlLocalVTSLocalVol($I$26,$L70,R$68,TRUE)</f>
        <v>#VALUE!</v>
      </c>
      <c r="S70" s="174" t="e">
        <f ca="1">_xll.qlLocalVTSLocalVol($I$26,$L70,S$68,TRUE)</f>
        <v>#VALUE!</v>
      </c>
      <c r="T70" s="174" t="e">
        <f ca="1">_xll.qlLocalVTSLocalVol($I$26,$L70,T$68,TRUE)</f>
        <v>#VALUE!</v>
      </c>
      <c r="U70" s="174" t="e">
        <f ca="1">_xll.qlLocalVTSLocalVol($I$26,$L70,U$68,TRUE)</f>
        <v>#VALUE!</v>
      </c>
      <c r="V70" s="174" t="e">
        <f ca="1">_xll.qlLocalVTSLocalVol($I$26,$L70,V$68,TRUE)</f>
        <v>#VALUE!</v>
      </c>
      <c r="W70" s="174" t="e">
        <f ca="1">_xll.qlLocalVTSLocalVol($I$26,$L70,W$68,TRUE)</f>
        <v>#VALUE!</v>
      </c>
      <c r="X70" s="175" t="e">
        <f ca="1">_xll.qlLocalVTSLocalVol($I$26,$L70,X$68,TRUE)</f>
        <v>#VALUE!</v>
      </c>
      <c r="Z70" t="s">
        <v>29</v>
      </c>
      <c r="AA70">
        <v>43110</v>
      </c>
      <c r="AB70" t="s">
        <v>145</v>
      </c>
      <c r="AC70" s="263">
        <v>9.0238061785767321E-2</v>
      </c>
      <c r="AD70" s="263">
        <v>8.023616282317711E-2</v>
      </c>
      <c r="AE70" s="263">
        <v>7.504086321750944E-2</v>
      </c>
      <c r="AF70" s="263">
        <v>6.994933107593726E-2</v>
      </c>
      <c r="AG70" s="263">
        <v>6.8100610433006886E-2</v>
      </c>
      <c r="AH70" s="263">
        <v>6.8480726777785508E-2</v>
      </c>
      <c r="AI70" s="263">
        <v>7.2336667417286254E-2</v>
      </c>
      <c r="AJ70" s="263">
        <v>7.7406212054293946E-2</v>
      </c>
      <c r="AK70" s="263">
        <v>8.6404745856748982E-2</v>
      </c>
      <c r="AL70" s="263">
        <v>9.5028846546253112E-2</v>
      </c>
      <c r="AM70" s="263">
        <v>0.10948668494719507</v>
      </c>
      <c r="AP70" t="s">
        <v>29</v>
      </c>
      <c r="AQ70">
        <v>43110</v>
      </c>
      <c r="AR70" t="s">
        <v>145</v>
      </c>
      <c r="AS70" s="263">
        <v>9.0238061785767321E-2</v>
      </c>
      <c r="AT70" s="263">
        <v>8.023616282317711E-2</v>
      </c>
      <c r="AU70" s="263">
        <v>7.504086321750944E-2</v>
      </c>
      <c r="AV70" s="263">
        <v>6.994933107593726E-2</v>
      </c>
      <c r="AW70" s="263">
        <v>6.8100610433006886E-2</v>
      </c>
      <c r="AX70" s="263">
        <v>6.8480726777785508E-2</v>
      </c>
      <c r="AY70" s="263">
        <v>7.2336667417286254E-2</v>
      </c>
      <c r="AZ70" s="263">
        <v>7.7406212054293946E-2</v>
      </c>
      <c r="BA70" s="263">
        <v>8.6404745856748982E-2</v>
      </c>
      <c r="BB70" s="263">
        <v>9.5028846546253112E-2</v>
      </c>
      <c r="BC70" s="263">
        <v>0.10948668494719507</v>
      </c>
      <c r="BE70" s="263">
        <v>9.0238061785767321E-2</v>
      </c>
      <c r="BF70" s="263">
        <v>8.023616282317711E-2</v>
      </c>
      <c r="BG70" s="263">
        <v>7.504086321750944E-2</v>
      </c>
      <c r="BH70" s="263">
        <v>6.994933107593726E-2</v>
      </c>
      <c r="BI70" s="263">
        <v>6.8100610433006886E-2</v>
      </c>
      <c r="BJ70" s="263">
        <v>6.8480726777785508E-2</v>
      </c>
      <c r="BK70" s="263">
        <v>7.2336667417286254E-2</v>
      </c>
      <c r="BL70" s="263">
        <v>7.7406212054293946E-2</v>
      </c>
      <c r="BM70" s="263">
        <v>8.6404745856748982E-2</v>
      </c>
      <c r="BN70" s="263">
        <v>9.5028846546253112E-2</v>
      </c>
      <c r="BO70" s="263">
        <v>0.10948668494719507</v>
      </c>
      <c r="BQ70" t="s">
        <v>29</v>
      </c>
      <c r="BR70">
        <v>43110</v>
      </c>
      <c r="BS70" t="s">
        <v>145</v>
      </c>
      <c r="BT70" s="263">
        <v>9.0238061785767321E-2</v>
      </c>
      <c r="BU70" s="263">
        <v>8.023616282317711E-2</v>
      </c>
      <c r="BV70" s="263">
        <v>7.504086321750944E-2</v>
      </c>
      <c r="BW70" s="263">
        <v>6.994933107593726E-2</v>
      </c>
      <c r="BX70" s="263">
        <v>6.8100610433006886E-2</v>
      </c>
      <c r="BY70" s="263">
        <v>6.8480726777785508E-2</v>
      </c>
      <c r="BZ70" s="263">
        <v>7.2336667417286254E-2</v>
      </c>
      <c r="CA70" s="263">
        <v>7.7406212054293946E-2</v>
      </c>
      <c r="CB70" s="263">
        <v>8.6404745856748982E-2</v>
      </c>
      <c r="CC70" s="263">
        <v>9.5028846546253112E-2</v>
      </c>
      <c r="CD70" s="263">
        <v>0.10948668494719507</v>
      </c>
      <c r="CF70" s="263">
        <v>9.0238061785767321E-2</v>
      </c>
      <c r="CG70" s="263">
        <v>8.023616282317711E-2</v>
      </c>
      <c r="CH70" s="263">
        <v>7.504086321750944E-2</v>
      </c>
      <c r="CI70" s="263">
        <v>6.994933107593726E-2</v>
      </c>
      <c r="CJ70" s="263">
        <v>6.8100610433006886E-2</v>
      </c>
      <c r="CK70" s="263">
        <v>6.8480726777785508E-2</v>
      </c>
      <c r="CL70" s="263">
        <v>7.2336667417286254E-2</v>
      </c>
      <c r="CM70" s="263">
        <v>7.7406212054293946E-2</v>
      </c>
      <c r="CN70" s="263">
        <v>8.6404745856748982E-2</v>
      </c>
      <c r="CO70" s="263">
        <v>9.5028846546253112E-2</v>
      </c>
      <c r="CP70" s="263">
        <v>0.10948668494719507</v>
      </c>
    </row>
    <row r="71" spans="2:94">
      <c r="B71" s="34" t="s">
        <v>19</v>
      </c>
      <c r="C71" s="31"/>
      <c r="D71" s="35" t="b">
        <v>1</v>
      </c>
      <c r="K71" s="76" t="str">
        <f ca="1">K63</f>
        <v>6m</v>
      </c>
      <c r="L71" s="64">
        <f ca="1">_xll.qlCalendarAdvance("NullCalendar",$D$2,K71)</f>
        <v>43200</v>
      </c>
      <c r="M71" s="65" t="str">
        <f ca="1">TEXT(L71,"[$-900]TTMMMJJJ")</f>
        <v>10Apr2018</v>
      </c>
      <c r="N71" s="173" t="e">
        <f ca="1">_xll.qlLocalVTSLocalVol($I$26,$L71,N$68,TRUE)</f>
        <v>#VALUE!</v>
      </c>
      <c r="O71" s="174" t="e">
        <f ca="1">_xll.qlLocalVTSLocalVol($I$26,$L71,O$68,TRUE)</f>
        <v>#VALUE!</v>
      </c>
      <c r="P71" s="174" t="e">
        <f ca="1">_xll.qlLocalVTSLocalVol($I$26,$L71,P$68,TRUE)</f>
        <v>#VALUE!</v>
      </c>
      <c r="Q71" s="174" t="e">
        <f ca="1">_xll.qlLocalVTSLocalVol($I$26,$L71,Q$68,TRUE)</f>
        <v>#VALUE!</v>
      </c>
      <c r="R71" s="174" t="e">
        <f ca="1">_xll.qlLocalVTSLocalVol($I$26,$L71,R$68,TRUE)</f>
        <v>#VALUE!</v>
      </c>
      <c r="S71" s="174" t="e">
        <f ca="1">_xll.qlLocalVTSLocalVol($I$26,$L71,S$68,TRUE)</f>
        <v>#VALUE!</v>
      </c>
      <c r="T71" s="174" t="e">
        <f ca="1">_xll.qlLocalVTSLocalVol($I$26,$L71,T$68,TRUE)</f>
        <v>#VALUE!</v>
      </c>
      <c r="U71" s="174" t="e">
        <f ca="1">_xll.qlLocalVTSLocalVol($I$26,$L71,U$68,TRUE)</f>
        <v>#VALUE!</v>
      </c>
      <c r="V71" s="174" t="e">
        <f ca="1">_xll.qlLocalVTSLocalVol($I$26,$L71,V$68,TRUE)</f>
        <v>#VALUE!</v>
      </c>
      <c r="W71" s="174" t="e">
        <f ca="1">_xll.qlLocalVTSLocalVol($I$26,$L71,W$68,TRUE)</f>
        <v>#VALUE!</v>
      </c>
      <c r="X71" s="175" t="e">
        <f ca="1">_xll.qlLocalVTSLocalVol($I$26,$L71,X$68,TRUE)</f>
        <v>#VALUE!</v>
      </c>
      <c r="Z71" t="s">
        <v>32</v>
      </c>
      <c r="AA71">
        <v>43200</v>
      </c>
      <c r="AB71" t="s">
        <v>146</v>
      </c>
      <c r="AC71" s="263">
        <v>8.1877396470331681E-2</v>
      </c>
      <c r="AD71" s="263">
        <v>7.6429761743142435E-2</v>
      </c>
      <c r="AE71" s="263">
        <v>7.37889963286152E-2</v>
      </c>
      <c r="AF71" s="263">
        <v>7.1473604332186733E-2</v>
      </c>
      <c r="AG71" s="263">
        <v>7.0917738895402788E-2</v>
      </c>
      <c r="AH71" s="263">
        <v>7.1787070187456808E-2</v>
      </c>
      <c r="AI71" s="263">
        <v>7.4852331714485229E-2</v>
      </c>
      <c r="AJ71" s="263">
        <v>7.8615157255711429E-2</v>
      </c>
      <c r="AK71" s="263">
        <v>8.5304147153284479E-2</v>
      </c>
      <c r="AL71" s="263">
        <v>9.1811248586401217E-2</v>
      </c>
      <c r="AM71" s="263">
        <v>0.10289838770509413</v>
      </c>
      <c r="AP71" t="s">
        <v>32</v>
      </c>
      <c r="AQ71">
        <v>43200</v>
      </c>
      <c r="AR71" t="s">
        <v>146</v>
      </c>
      <c r="AS71" s="263">
        <v>8.1877396470331681E-2</v>
      </c>
      <c r="AT71" s="263">
        <v>7.6429761743142435E-2</v>
      </c>
      <c r="AU71" s="263">
        <v>7.37889963286152E-2</v>
      </c>
      <c r="AV71" s="263">
        <v>7.1473604332186733E-2</v>
      </c>
      <c r="AW71" s="263">
        <v>7.0917738895402788E-2</v>
      </c>
      <c r="AX71" s="263">
        <v>7.1787070187456808E-2</v>
      </c>
      <c r="AY71" s="263">
        <v>7.4852331714485229E-2</v>
      </c>
      <c r="AZ71" s="263">
        <v>7.8615157255711429E-2</v>
      </c>
      <c r="BA71" s="263">
        <v>8.5304147153284479E-2</v>
      </c>
      <c r="BB71" s="263">
        <v>9.1811248586401217E-2</v>
      </c>
      <c r="BC71" s="263">
        <v>0.10289838770509413</v>
      </c>
      <c r="BE71" s="263">
        <v>8.1877396470331681E-2</v>
      </c>
      <c r="BF71" s="263">
        <v>7.6429761743142435E-2</v>
      </c>
      <c r="BG71" s="263">
        <v>7.37889963286152E-2</v>
      </c>
      <c r="BH71" s="263">
        <v>7.1473604332186733E-2</v>
      </c>
      <c r="BI71" s="263">
        <v>7.0917738895402788E-2</v>
      </c>
      <c r="BJ71" s="263">
        <v>7.1787070187456808E-2</v>
      </c>
      <c r="BK71" s="263">
        <v>7.4852331714485229E-2</v>
      </c>
      <c r="BL71" s="263">
        <v>7.8615157255711429E-2</v>
      </c>
      <c r="BM71" s="263">
        <v>8.5304147153284479E-2</v>
      </c>
      <c r="BN71" s="263">
        <v>9.1811248586401217E-2</v>
      </c>
      <c r="BO71" s="263">
        <v>0.10289838770509413</v>
      </c>
      <c r="BQ71" t="s">
        <v>32</v>
      </c>
      <c r="BR71">
        <v>43200</v>
      </c>
      <c r="BS71" t="s">
        <v>146</v>
      </c>
      <c r="BT71" s="263">
        <v>8.1877396470331681E-2</v>
      </c>
      <c r="BU71" s="263">
        <v>7.6429761743142435E-2</v>
      </c>
      <c r="BV71" s="263">
        <v>7.37889963286152E-2</v>
      </c>
      <c r="BW71" s="263">
        <v>7.1473604332186733E-2</v>
      </c>
      <c r="BX71" s="263">
        <v>7.0917738895402788E-2</v>
      </c>
      <c r="BY71" s="263">
        <v>7.1787070187456808E-2</v>
      </c>
      <c r="BZ71" s="263">
        <v>7.4852331714485229E-2</v>
      </c>
      <c r="CA71" s="263">
        <v>7.8615157255711429E-2</v>
      </c>
      <c r="CB71" s="263">
        <v>8.5304147153284479E-2</v>
      </c>
      <c r="CC71" s="263">
        <v>9.1811248586401217E-2</v>
      </c>
      <c r="CD71" s="263">
        <v>0.10289838770509413</v>
      </c>
      <c r="CF71" s="263">
        <v>8.1877396470331681E-2</v>
      </c>
      <c r="CG71" s="263">
        <v>7.6429761743142435E-2</v>
      </c>
      <c r="CH71" s="263">
        <v>7.37889963286152E-2</v>
      </c>
      <c r="CI71" s="263">
        <v>7.1473604332186733E-2</v>
      </c>
      <c r="CJ71" s="263">
        <v>7.0917738895402788E-2</v>
      </c>
      <c r="CK71" s="263">
        <v>7.1787070187456808E-2</v>
      </c>
      <c r="CL71" s="263">
        <v>7.4852331714485229E-2</v>
      </c>
      <c r="CM71" s="263">
        <v>7.8615157255711429E-2</v>
      </c>
      <c r="CN71" s="263">
        <v>8.5304147153284479E-2</v>
      </c>
      <c r="CO71" s="263">
        <v>9.1811248586401217E-2</v>
      </c>
      <c r="CP71" s="263">
        <v>0.10289838770509413</v>
      </c>
    </row>
    <row r="72" spans="2:94">
      <c r="B72" s="15" t="s">
        <v>20</v>
      </c>
      <c r="C72" s="26"/>
      <c r="D72" s="36" t="b">
        <f ca="1">IF(D71,_xll.qlRealMCSimulationCalcAssetAdjuster(D69,B75:B98,C23:C24,D70),"[DISABLED]")</f>
        <v>1</v>
      </c>
      <c r="K72" s="76" t="str">
        <f ca="1">K64</f>
        <v>9m</v>
      </c>
      <c r="L72" s="64">
        <f ca="1">_xll.qlCalendarAdvance("NullCalendar",$D$2,K72)</f>
        <v>43291</v>
      </c>
      <c r="M72" s="65" t="str">
        <f ca="1">TEXT(L72,"[$-900]TTMMMJJJ")</f>
        <v>10Jul2018</v>
      </c>
      <c r="N72" s="173" t="e">
        <f ca="1">_xll.qlLocalVTSLocalVol($I$26,$L72,N$68,TRUE)</f>
        <v>#VALUE!</v>
      </c>
      <c r="O72" s="174" t="e">
        <f ca="1">_xll.qlLocalVTSLocalVol($I$26,$L72,O$68,TRUE)</f>
        <v>#VALUE!</v>
      </c>
      <c r="P72" s="174" t="e">
        <f ca="1">_xll.qlLocalVTSLocalVol($I$26,$L72,P$68,TRUE)</f>
        <v>#VALUE!</v>
      </c>
      <c r="Q72" s="174" t="e">
        <f ca="1">_xll.qlLocalVTSLocalVol($I$26,$L72,Q$68,TRUE)</f>
        <v>#VALUE!</v>
      </c>
      <c r="R72" s="174" t="e">
        <f ca="1">_xll.qlLocalVTSLocalVol($I$26,$L72,R$68,TRUE)</f>
        <v>#VALUE!</v>
      </c>
      <c r="S72" s="174" t="e">
        <f ca="1">_xll.qlLocalVTSLocalVol($I$26,$L72,S$68,TRUE)</f>
        <v>#VALUE!</v>
      </c>
      <c r="T72" s="174" t="e">
        <f ca="1">_xll.qlLocalVTSLocalVol($I$26,$L72,T$68,TRUE)</f>
        <v>#VALUE!</v>
      </c>
      <c r="U72" s="174" t="e">
        <f ca="1">_xll.qlLocalVTSLocalVol($I$26,$L72,U$68,TRUE)</f>
        <v>#VALUE!</v>
      </c>
      <c r="V72" s="174" t="e">
        <f ca="1">_xll.qlLocalVTSLocalVol($I$26,$L72,V$68,TRUE)</f>
        <v>#VALUE!</v>
      </c>
      <c r="W72" s="174" t="e">
        <f ca="1">_xll.qlLocalVTSLocalVol($I$26,$L72,W$68,TRUE)</f>
        <v>#VALUE!</v>
      </c>
      <c r="X72" s="175" t="e">
        <f ca="1">_xll.qlLocalVTSLocalVol($I$26,$L72,X$68,TRUE)</f>
        <v>#VALUE!</v>
      </c>
      <c r="Z72" t="s">
        <v>33</v>
      </c>
      <c r="AA72">
        <v>43291</v>
      </c>
      <c r="AB72" t="s">
        <v>147</v>
      </c>
      <c r="AC72" s="263">
        <v>8.1101814383334914E-2</v>
      </c>
      <c r="AD72" s="263">
        <v>7.628486247494419E-2</v>
      </c>
      <c r="AE72" s="263">
        <v>7.3952303913239842E-2</v>
      </c>
      <c r="AF72" s="263">
        <v>7.184571523145325E-2</v>
      </c>
      <c r="AG72" s="263">
        <v>7.1218955121388039E-2</v>
      </c>
      <c r="AH72" s="263">
        <v>7.1681459080631282E-2</v>
      </c>
      <c r="AI72" s="263">
        <v>7.3876744396807761E-2</v>
      </c>
      <c r="AJ72" s="263">
        <v>7.6733212115295477E-2</v>
      </c>
      <c r="AK72" s="263">
        <v>8.2009091111411164E-2</v>
      </c>
      <c r="AL72" s="263">
        <v>8.7308636775903822E-2</v>
      </c>
      <c r="AM72" s="263">
        <v>9.6615853748542466E-2</v>
      </c>
      <c r="AP72" t="s">
        <v>33</v>
      </c>
      <c r="AQ72">
        <v>43291</v>
      </c>
      <c r="AR72" t="s">
        <v>147</v>
      </c>
      <c r="AS72" s="263">
        <v>8.1101814383334914E-2</v>
      </c>
      <c r="AT72" s="263">
        <v>7.628486247494419E-2</v>
      </c>
      <c r="AU72" s="263">
        <v>7.3952303913239842E-2</v>
      </c>
      <c r="AV72" s="263">
        <v>7.184571523145325E-2</v>
      </c>
      <c r="AW72" s="263">
        <v>7.1218955121388039E-2</v>
      </c>
      <c r="AX72" s="263">
        <v>7.1681459080631282E-2</v>
      </c>
      <c r="AY72" s="263">
        <v>7.3876744396807761E-2</v>
      </c>
      <c r="AZ72" s="263">
        <v>7.6733212115295477E-2</v>
      </c>
      <c r="BA72" s="263">
        <v>8.2009091111411164E-2</v>
      </c>
      <c r="BB72" s="263">
        <v>8.7308636775903822E-2</v>
      </c>
      <c r="BC72" s="263">
        <v>9.6615853748542466E-2</v>
      </c>
      <c r="BE72" s="263">
        <v>8.1101814383334914E-2</v>
      </c>
      <c r="BF72" s="263">
        <v>7.628486247494419E-2</v>
      </c>
      <c r="BG72" s="263">
        <v>7.3952303913239842E-2</v>
      </c>
      <c r="BH72" s="263">
        <v>7.184571523145325E-2</v>
      </c>
      <c r="BI72" s="263">
        <v>7.1218955121388039E-2</v>
      </c>
      <c r="BJ72" s="263">
        <v>7.1681459080631282E-2</v>
      </c>
      <c r="BK72" s="263">
        <v>7.3876744396807761E-2</v>
      </c>
      <c r="BL72" s="263">
        <v>7.6733212115295477E-2</v>
      </c>
      <c r="BM72" s="263">
        <v>8.2009091111411164E-2</v>
      </c>
      <c r="BN72" s="263">
        <v>8.7308636775903822E-2</v>
      </c>
      <c r="BO72" s="263">
        <v>9.6615853748542466E-2</v>
      </c>
      <c r="BQ72" t="s">
        <v>33</v>
      </c>
      <c r="BR72">
        <v>43291</v>
      </c>
      <c r="BS72" t="s">
        <v>147</v>
      </c>
      <c r="BT72" s="263">
        <v>8.1101814383334914E-2</v>
      </c>
      <c r="BU72" s="263">
        <v>7.628486247494419E-2</v>
      </c>
      <c r="BV72" s="263">
        <v>7.3952303913239842E-2</v>
      </c>
      <c r="BW72" s="263">
        <v>7.184571523145325E-2</v>
      </c>
      <c r="BX72" s="263">
        <v>7.1218955121388039E-2</v>
      </c>
      <c r="BY72" s="263">
        <v>7.1681459080631282E-2</v>
      </c>
      <c r="BZ72" s="263">
        <v>7.3876744396807761E-2</v>
      </c>
      <c r="CA72" s="263">
        <v>7.6733212115295477E-2</v>
      </c>
      <c r="CB72" s="263">
        <v>8.2009091111411164E-2</v>
      </c>
      <c r="CC72" s="263">
        <v>8.7308636775903822E-2</v>
      </c>
      <c r="CD72" s="263">
        <v>9.6615853748542466E-2</v>
      </c>
      <c r="CF72" s="263">
        <v>8.1101814383334914E-2</v>
      </c>
      <c r="CG72" s="263">
        <v>7.628486247494419E-2</v>
      </c>
      <c r="CH72" s="263">
        <v>7.3952303913239842E-2</v>
      </c>
      <c r="CI72" s="263">
        <v>7.184571523145325E-2</v>
      </c>
      <c r="CJ72" s="263">
        <v>7.1218955121388039E-2</v>
      </c>
      <c r="CK72" s="263">
        <v>7.1681459080631282E-2</v>
      </c>
      <c r="CL72" s="263">
        <v>7.3876744396807761E-2</v>
      </c>
      <c r="CM72" s="263">
        <v>7.6733212115295477E-2</v>
      </c>
      <c r="CN72" s="263">
        <v>8.2009091111411164E-2</v>
      </c>
      <c r="CO72" s="263">
        <v>8.7308636775903822E-2</v>
      </c>
      <c r="CP72" s="263">
        <v>9.6615853748542466E-2</v>
      </c>
    </row>
    <row r="73" spans="2:94">
      <c r="K73" s="77" t="str">
        <f ca="1">K65</f>
        <v>1y</v>
      </c>
      <c r="L73" s="66">
        <f ca="1">_xll.qlCalendarAdvance("NullCalendar",$D$2,K73)</f>
        <v>43383</v>
      </c>
      <c r="M73" s="67" t="str">
        <f ca="1">TEXT(L73,"[$-900]TTMMMJJJ")</f>
        <v>10Oct2018</v>
      </c>
      <c r="N73" s="176" t="e">
        <f ca="1">_xll.qlLocalVTSLocalVol($I$26,$L73,N$68,TRUE)</f>
        <v>#VALUE!</v>
      </c>
      <c r="O73" s="177" t="e">
        <f ca="1">_xll.qlLocalVTSLocalVol($I$26,$L73,O$68,TRUE)</f>
        <v>#VALUE!</v>
      </c>
      <c r="P73" s="177" t="e">
        <f ca="1">_xll.qlLocalVTSLocalVol($I$26,$L73,P$68,TRUE)</f>
        <v>#VALUE!</v>
      </c>
      <c r="Q73" s="177" t="e">
        <f ca="1">_xll.qlLocalVTSLocalVol($I$26,$L73,Q$68,TRUE)</f>
        <v>#VALUE!</v>
      </c>
      <c r="R73" s="177" t="e">
        <f ca="1">_xll.qlLocalVTSLocalVol($I$26,$L73,R$68,TRUE)</f>
        <v>#VALUE!</v>
      </c>
      <c r="S73" s="177" t="e">
        <f ca="1">_xll.qlLocalVTSLocalVol($I$26,$L73,S$68,TRUE)</f>
        <v>#VALUE!</v>
      </c>
      <c r="T73" s="177" t="e">
        <f ca="1">_xll.qlLocalVTSLocalVol($I$26,$L73,T$68,TRUE)</f>
        <v>#VALUE!</v>
      </c>
      <c r="U73" s="177" t="e">
        <f ca="1">_xll.qlLocalVTSLocalVol($I$26,$L73,U$68,TRUE)</f>
        <v>#VALUE!</v>
      </c>
      <c r="V73" s="177" t="e">
        <f ca="1">_xll.qlLocalVTSLocalVol($I$26,$L73,V$68,TRUE)</f>
        <v>#VALUE!</v>
      </c>
      <c r="W73" s="177" t="e">
        <f ca="1">_xll.qlLocalVTSLocalVol($I$26,$L73,W$68,TRUE)</f>
        <v>#VALUE!</v>
      </c>
      <c r="X73" s="178" t="e">
        <f ca="1">_xll.qlLocalVTSLocalVol($I$26,$L73,X$68,TRUE)</f>
        <v>#VALUE!</v>
      </c>
      <c r="Z73" t="s">
        <v>24</v>
      </c>
      <c r="AA73">
        <v>43383</v>
      </c>
      <c r="AB73" t="s">
        <v>148</v>
      </c>
      <c r="AC73" s="263">
        <v>8.1295400834549128E-2</v>
      </c>
      <c r="AD73" s="263">
        <v>7.7531069459749705E-2</v>
      </c>
      <c r="AE73" s="263">
        <v>7.5721019924745475E-2</v>
      </c>
      <c r="AF73" s="263">
        <v>7.4098344158868332E-2</v>
      </c>
      <c r="AG73" s="263">
        <v>7.362312275904194E-2</v>
      </c>
      <c r="AH73" s="263">
        <v>7.3991559332113294E-2</v>
      </c>
      <c r="AI73" s="263">
        <v>7.5701526111709896E-2</v>
      </c>
      <c r="AJ73" s="263">
        <v>7.7926644269014481E-2</v>
      </c>
      <c r="AK73" s="263">
        <v>8.2049395884994325E-2</v>
      </c>
      <c r="AL73" s="263">
        <v>8.6205841563581687E-2</v>
      </c>
      <c r="AM73" s="263">
        <v>9.3530004739549186E-2</v>
      </c>
      <c r="AP73" t="s">
        <v>24</v>
      </c>
      <c r="AQ73">
        <v>43383</v>
      </c>
      <c r="AR73" t="s">
        <v>148</v>
      </c>
      <c r="AS73" s="263">
        <v>8.1295400834549128E-2</v>
      </c>
      <c r="AT73" s="263">
        <v>7.7531069459749705E-2</v>
      </c>
      <c r="AU73" s="263">
        <v>7.5721019924745475E-2</v>
      </c>
      <c r="AV73" s="263">
        <v>7.4098344158868332E-2</v>
      </c>
      <c r="AW73" s="263">
        <v>7.362312275904194E-2</v>
      </c>
      <c r="AX73" s="263">
        <v>7.3991559332113294E-2</v>
      </c>
      <c r="AY73" s="263">
        <v>7.5701526111709896E-2</v>
      </c>
      <c r="AZ73" s="263">
        <v>7.7926644269014481E-2</v>
      </c>
      <c r="BA73" s="263">
        <v>8.2049395884994325E-2</v>
      </c>
      <c r="BB73" s="263">
        <v>8.6205841563581687E-2</v>
      </c>
      <c r="BC73" s="263">
        <v>9.3530004739549186E-2</v>
      </c>
      <c r="BE73" s="263">
        <v>8.1295400834549128E-2</v>
      </c>
      <c r="BF73" s="263">
        <v>7.7531069459749705E-2</v>
      </c>
      <c r="BG73" s="263">
        <v>7.5721019924745475E-2</v>
      </c>
      <c r="BH73" s="263">
        <v>7.4098344158868332E-2</v>
      </c>
      <c r="BI73" s="263">
        <v>7.362312275904194E-2</v>
      </c>
      <c r="BJ73" s="263">
        <v>7.3991559332113294E-2</v>
      </c>
      <c r="BK73" s="263">
        <v>7.5701526111709896E-2</v>
      </c>
      <c r="BL73" s="263">
        <v>7.7926644269014481E-2</v>
      </c>
      <c r="BM73" s="263">
        <v>8.2049395884994325E-2</v>
      </c>
      <c r="BN73" s="263">
        <v>8.6205841563581687E-2</v>
      </c>
      <c r="BO73" s="263">
        <v>9.3530004739549186E-2</v>
      </c>
      <c r="BQ73" t="s">
        <v>24</v>
      </c>
      <c r="BR73">
        <v>43383</v>
      </c>
      <c r="BS73" t="s">
        <v>148</v>
      </c>
      <c r="BT73" s="263">
        <v>8.1295400834549128E-2</v>
      </c>
      <c r="BU73" s="263">
        <v>7.7531069459749705E-2</v>
      </c>
      <c r="BV73" s="263">
        <v>7.5721019924745475E-2</v>
      </c>
      <c r="BW73" s="263">
        <v>7.4098344158868332E-2</v>
      </c>
      <c r="BX73" s="263">
        <v>7.362312275904194E-2</v>
      </c>
      <c r="BY73" s="263">
        <v>7.3991559332113294E-2</v>
      </c>
      <c r="BZ73" s="263">
        <v>7.5701526111709896E-2</v>
      </c>
      <c r="CA73" s="263">
        <v>7.7926644269014481E-2</v>
      </c>
      <c r="CB73" s="263">
        <v>8.2049395884994325E-2</v>
      </c>
      <c r="CC73" s="263">
        <v>8.6205841563581687E-2</v>
      </c>
      <c r="CD73" s="263">
        <v>9.3530004739549186E-2</v>
      </c>
      <c r="CF73" s="263">
        <v>8.1295400834549128E-2</v>
      </c>
      <c r="CG73" s="263">
        <v>7.7531069459749705E-2</v>
      </c>
      <c r="CH73" s="263">
        <v>7.5721019924745475E-2</v>
      </c>
      <c r="CI73" s="263">
        <v>7.4098344158868332E-2</v>
      </c>
      <c r="CJ73" s="263">
        <v>7.362312275904194E-2</v>
      </c>
      <c r="CK73" s="263">
        <v>7.3991559332113294E-2</v>
      </c>
      <c r="CL73" s="263">
        <v>7.5701526111709896E-2</v>
      </c>
      <c r="CM73" s="263">
        <v>7.7926644269014481E-2</v>
      </c>
      <c r="CN73" s="263">
        <v>8.2049395884994325E-2</v>
      </c>
      <c r="CO73" s="263">
        <v>8.6205841563581687E-2</v>
      </c>
      <c r="CP73" s="263">
        <v>9.3530004739549186E-2</v>
      </c>
    </row>
    <row r="75" spans="2:94">
      <c r="B75">
        <f t="array" aca="1" ref="B75:B797" ca="1">(_xll.qlScheduleDates(D63)-D2)/365</f>
        <v>0</v>
      </c>
      <c r="D75">
        <v>1.2500000000000001E-2</v>
      </c>
      <c r="BE75" t="s">
        <v>235</v>
      </c>
      <c r="BS75" t="s">
        <v>234</v>
      </c>
    </row>
    <row r="76" spans="2:94">
      <c r="B76">
        <f ca="1"/>
        <v>1.0958904109589041E-2</v>
      </c>
      <c r="D76">
        <f ca="1">D75+$D$75</f>
        <v>2.5000000000000001E-2</v>
      </c>
      <c r="BE76" s="263" t="s">
        <v>31</v>
      </c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</row>
    <row r="77" spans="2:94">
      <c r="B77">
        <f ca="1"/>
        <v>2.1917808219178082E-2</v>
      </c>
      <c r="D77">
        <f ca="1">D76+$D$75</f>
        <v>3.7500000000000006E-2</v>
      </c>
      <c r="M77" s="232"/>
      <c r="N77" s="232"/>
      <c r="BE77" s="263">
        <v>0.93783084196211497</v>
      </c>
      <c r="BF77" s="263">
        <v>0.9525250595146586</v>
      </c>
      <c r="BG77" s="263">
        <v>0.9621378809473865</v>
      </c>
      <c r="BH77" s="263">
        <v>0.97580128526763166</v>
      </c>
      <c r="BI77" s="263">
        <v>0.98642410226775057</v>
      </c>
      <c r="BJ77" s="263">
        <v>1</v>
      </c>
      <c r="BK77" s="263">
        <v>1.0159173094247689</v>
      </c>
      <c r="BL77" s="263">
        <v>1.0286587116064256</v>
      </c>
      <c r="BM77" s="263">
        <v>1.0464573763345759</v>
      </c>
      <c r="BN77" s="263">
        <v>1.061404861051086</v>
      </c>
      <c r="BO77" s="263">
        <v>1.0846836371535387</v>
      </c>
      <c r="BS77" s="263">
        <v>0.93783084196211497</v>
      </c>
      <c r="BT77" s="263">
        <v>0.9525250595146586</v>
      </c>
      <c r="BU77" s="263">
        <v>0.9621378809473865</v>
      </c>
      <c r="BV77" s="263">
        <v>0.97580128526763166</v>
      </c>
      <c r="BW77" s="263">
        <v>0.98642410226775057</v>
      </c>
      <c r="BX77" s="263">
        <v>1</v>
      </c>
      <c r="BY77" s="263">
        <v>1.0159173094247689</v>
      </c>
      <c r="BZ77" s="263">
        <v>1.0286587116064256</v>
      </c>
      <c r="CA77" s="263">
        <v>1.0464573763345759</v>
      </c>
      <c r="CB77" s="263">
        <v>1.061404861051086</v>
      </c>
      <c r="CC77" s="263">
        <v>1.0846836371535387</v>
      </c>
    </row>
    <row r="78" spans="2:94">
      <c r="B78">
        <f ca="1"/>
        <v>3.287671232876712E-2</v>
      </c>
      <c r="D78">
        <f ca="1">D77+$D$75</f>
        <v>0.05</v>
      </c>
      <c r="BE78" s="263">
        <v>8.9838619208214676E-2</v>
      </c>
      <c r="BF78" s="263">
        <v>8.3558254677648269E-2</v>
      </c>
      <c r="BG78" s="263">
        <v>7.9902600392145834E-2</v>
      </c>
      <c r="BH78" s="263">
        <v>7.5345916928190829E-2</v>
      </c>
      <c r="BI78" s="263">
        <v>7.3465566641374339E-2</v>
      </c>
      <c r="BJ78" s="263">
        <v>7.4265844534532277E-2</v>
      </c>
      <c r="BK78" s="263">
        <v>7.858264580839415E-2</v>
      </c>
      <c r="BL78" s="263">
        <v>8.3254244112912684E-2</v>
      </c>
      <c r="BM78" s="263">
        <v>9.1646790558709557E-2</v>
      </c>
      <c r="BN78" s="263">
        <v>9.7689587792096341E-2</v>
      </c>
      <c r="BO78" s="263">
        <v>0.10628308837751681</v>
      </c>
      <c r="BS78" s="263">
        <v>8.7002012421412839E-2</v>
      </c>
      <c r="BT78" s="263">
        <v>8.1597170374583194E-2</v>
      </c>
      <c r="BU78" s="263">
        <v>7.8153726948289065E-2</v>
      </c>
      <c r="BV78" s="263">
        <v>7.4193633441005519E-2</v>
      </c>
      <c r="BW78" s="263">
        <v>7.2662962002775403E-2</v>
      </c>
      <c r="BX78" s="263">
        <v>7.3225209433623012E-2</v>
      </c>
      <c r="BY78" s="263">
        <v>7.7042098025368752E-2</v>
      </c>
      <c r="BZ78" s="263">
        <v>8.17683051755074E-2</v>
      </c>
      <c r="CA78" s="263">
        <v>8.9240343244574499E-2</v>
      </c>
      <c r="CB78" s="263">
        <v>9.5351743401442937E-2</v>
      </c>
      <c r="CC78" s="263">
        <v>0.10454005797528922</v>
      </c>
    </row>
    <row r="79" spans="2:94">
      <c r="B79">
        <f ca="1"/>
        <v>4.3835616438356165E-2</v>
      </c>
      <c r="D79">
        <f ca="1">D78+$D$75</f>
        <v>6.25E-2</v>
      </c>
      <c r="BE79" s="263">
        <v>7.6952764741759147E-2</v>
      </c>
      <c r="BF79" s="263">
        <v>7.4741522846220904E-2</v>
      </c>
      <c r="BG79" s="263">
        <v>7.3465287807641333E-2</v>
      </c>
      <c r="BH79" s="263">
        <v>7.26513787721417E-2</v>
      </c>
      <c r="BI79" s="263">
        <v>7.2880901705051182E-2</v>
      </c>
      <c r="BJ79" s="263">
        <v>7.4158931881440196E-2</v>
      </c>
      <c r="BK79" s="263">
        <v>7.7064939865853763E-2</v>
      </c>
      <c r="BL79" s="263">
        <v>8.0406929019582851E-2</v>
      </c>
      <c r="BM79" s="263">
        <v>8.5602357171058172E-2</v>
      </c>
      <c r="BN79" s="263">
        <v>9.0135883075719569E-2</v>
      </c>
      <c r="BO79" s="263">
        <v>9.7119111310661754E-2</v>
      </c>
      <c r="BS79" s="263">
        <v>7.7511026903256106E-2</v>
      </c>
      <c r="BT79" s="263">
        <v>7.517442684267886E-2</v>
      </c>
      <c r="BU79" s="263">
        <v>7.3985564705872794E-2</v>
      </c>
      <c r="BV79" s="263">
        <v>7.3236297731536393E-2</v>
      </c>
      <c r="BW79" s="263">
        <v>7.3414559535715768E-2</v>
      </c>
      <c r="BX79" s="263">
        <v>7.4635704964380392E-2</v>
      </c>
      <c r="BY79" s="263">
        <v>7.7393264610875534E-2</v>
      </c>
      <c r="BZ79" s="263">
        <v>8.0374529653387206E-2</v>
      </c>
      <c r="CA79" s="263">
        <v>8.5228296636535333E-2</v>
      </c>
      <c r="CB79" s="263">
        <v>8.967215863078612E-2</v>
      </c>
      <c r="CC79" s="263">
        <v>9.6750099138797188E-2</v>
      </c>
    </row>
    <row r="80" spans="2:94">
      <c r="B80">
        <f ca="1"/>
        <v>5.4794520547945202E-2</v>
      </c>
      <c r="D80">
        <f ca="1">D79+$D$75</f>
        <v>7.4999999999999997E-2</v>
      </c>
      <c r="BE80" s="263">
        <v>5.4711981939433774E-2</v>
      </c>
      <c r="BF80" s="263">
        <v>5.3139830151796234E-2</v>
      </c>
      <c r="BG80" s="263">
        <v>5.2232450818310815E-2</v>
      </c>
      <c r="BH80" s="263">
        <v>5.1653776658908808E-2</v>
      </c>
      <c r="BI80" s="263">
        <v>5.1816963187712173E-2</v>
      </c>
      <c r="BJ80" s="263">
        <v>5.2725618830732915E-2</v>
      </c>
      <c r="BK80" s="263">
        <v>5.4791736362606411E-2</v>
      </c>
      <c r="BL80" s="263">
        <v>5.7167828382616526E-2</v>
      </c>
      <c r="BM80" s="263">
        <v>6.0861680996555048E-2</v>
      </c>
      <c r="BN80" s="263">
        <v>6.4084933445640729E-2</v>
      </c>
      <c r="BO80" s="263">
        <v>6.904987860844615E-2</v>
      </c>
      <c r="BS80" s="263">
        <v>5.5108895934659161E-2</v>
      </c>
      <c r="BT80" s="263">
        <v>5.3447616827365332E-2</v>
      </c>
      <c r="BU80" s="263">
        <v>5.2602357999099826E-2</v>
      </c>
      <c r="BV80" s="263">
        <v>5.206964314076723E-2</v>
      </c>
      <c r="BW80" s="263">
        <v>5.2196383962146209E-2</v>
      </c>
      <c r="BX80" s="263">
        <v>5.3064595609417467E-2</v>
      </c>
      <c r="BY80" s="263">
        <v>5.5025169138935917E-2</v>
      </c>
      <c r="BZ80" s="263">
        <v>5.7144793036919793E-2</v>
      </c>
      <c r="CA80" s="263">
        <v>6.0595730926044297E-2</v>
      </c>
      <c r="CB80" s="263">
        <v>6.375523400545538E-2</v>
      </c>
      <c r="CC80" s="263">
        <v>6.878751782972381E-2</v>
      </c>
    </row>
    <row r="81" spans="2:81">
      <c r="B81">
        <f ca="1"/>
        <v>6.575342465753424E-2</v>
      </c>
      <c r="D81">
        <f ca="1">D80+$D$75</f>
        <v>8.7499999999999994E-2</v>
      </c>
      <c r="BE81" s="263">
        <v>4.4672146189327175E-2</v>
      </c>
      <c r="BF81" s="263">
        <v>4.3388489630021711E-2</v>
      </c>
      <c r="BG81" s="263">
        <v>4.2647617506626392E-2</v>
      </c>
      <c r="BH81" s="263">
        <v>4.2175132034003422E-2</v>
      </c>
      <c r="BI81" s="263">
        <v>4.2308373276824837E-2</v>
      </c>
      <c r="BJ81" s="263">
        <v>4.3050287502591954E-2</v>
      </c>
      <c r="BK81" s="263">
        <v>4.4737265403161496E-2</v>
      </c>
      <c r="BL81" s="263">
        <v>4.6677336413469404E-2</v>
      </c>
      <c r="BM81" s="263">
        <v>4.9693354443201158E-2</v>
      </c>
      <c r="BN81" s="263">
        <v>5.2325129047346541E-2</v>
      </c>
      <c r="BO81" s="263">
        <v>5.6378989797270816E-2</v>
      </c>
      <c r="BS81" s="263">
        <v>4.4996225109351071E-2</v>
      </c>
      <c r="BT81" s="263">
        <v>4.3639796398278988E-2</v>
      </c>
      <c r="BU81" s="263">
        <v>4.2949645455001233E-2</v>
      </c>
      <c r="BV81" s="263">
        <v>4.251468559456327E-2</v>
      </c>
      <c r="BW81" s="263">
        <v>4.2618169041883175E-2</v>
      </c>
      <c r="BX81" s="263">
        <v>4.332706088340179E-2</v>
      </c>
      <c r="BY81" s="263">
        <v>4.4927862466911009E-2</v>
      </c>
      <c r="BZ81" s="263">
        <v>4.6658528132467542E-2</v>
      </c>
      <c r="CA81" s="263">
        <v>4.9476207119931635E-2</v>
      </c>
      <c r="CB81" s="263">
        <v>5.2055930581701416E-2</v>
      </c>
      <c r="CC81" s="263">
        <v>5.6164773118474488E-2</v>
      </c>
    </row>
    <row r="82" spans="2:81">
      <c r="B82">
        <f ca="1"/>
        <v>7.6712328767123292E-2</v>
      </c>
      <c r="D82">
        <f ca="1">D81+$D$75</f>
        <v>9.9999999999999992E-2</v>
      </c>
      <c r="BE82" s="263">
        <v>3.8634180910167952E-2</v>
      </c>
      <c r="BF82" s="263">
        <v>3.7524025612758499E-2</v>
      </c>
      <c r="BG82" s="263">
        <v>3.6883291059167843E-2</v>
      </c>
      <c r="BH82" s="263">
        <v>3.647466754801218E-2</v>
      </c>
      <c r="BI82" s="263">
        <v>3.6589899671806758E-2</v>
      </c>
      <c r="BJ82" s="263">
        <v>3.7231535475393068E-2</v>
      </c>
      <c r="BK82" s="263">
        <v>3.8690498497358429E-2</v>
      </c>
      <c r="BL82" s="263">
        <v>4.0368346122434375E-2</v>
      </c>
      <c r="BM82" s="263">
        <v>4.2976713889121693E-2</v>
      </c>
      <c r="BN82" s="263">
        <v>4.5252773242536647E-2</v>
      </c>
      <c r="BO82" s="263">
        <v>4.875870709522049E-2</v>
      </c>
      <c r="BS82" s="263">
        <v>3.8914456757500451E-2</v>
      </c>
      <c r="BT82" s="263">
        <v>3.7741365319421641E-2</v>
      </c>
      <c r="BU82" s="263">
        <v>3.7144496382681677E-2</v>
      </c>
      <c r="BV82" s="263">
        <v>3.6768326456446156E-2</v>
      </c>
      <c r="BW82" s="263">
        <v>3.685782290033808E-2</v>
      </c>
      <c r="BX82" s="263">
        <v>3.7470899682789952E-2</v>
      </c>
      <c r="BY82" s="263">
        <v>3.8855334129177806E-2</v>
      </c>
      <c r="BZ82" s="263">
        <v>4.0352080001533092E-2</v>
      </c>
      <c r="CA82" s="263">
        <v>4.2788916577217354E-2</v>
      </c>
      <c r="CB82" s="263">
        <v>4.5019960111544563E-2</v>
      </c>
      <c r="CC82" s="263">
        <v>4.8573444316765267E-2</v>
      </c>
    </row>
    <row r="83" spans="2:81">
      <c r="B83">
        <f ca="1"/>
        <v>8.7671232876712329E-2</v>
      </c>
      <c r="D83">
        <f ca="1">D82+$D$75</f>
        <v>0.11249999999999999</v>
      </c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</row>
    <row r="84" spans="2:81">
      <c r="B84">
        <f ca="1"/>
        <v>9.8630136986301367E-2</v>
      </c>
      <c r="D84">
        <f ca="1">D83+$D$75</f>
        <v>0.12499999999999999</v>
      </c>
      <c r="BE84" s="263" t="s">
        <v>31</v>
      </c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S84" s="263" t="s">
        <v>31</v>
      </c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</row>
    <row r="85" spans="2:81">
      <c r="B85">
        <f ca="1"/>
        <v>0.1095890410958904</v>
      </c>
      <c r="D85">
        <f ca="1">D84+$D$75</f>
        <v>0.13749999999999998</v>
      </c>
      <c r="BE85" s="263">
        <v>0.93783084196211497</v>
      </c>
      <c r="BF85" s="263">
        <v>0.9525250595146586</v>
      </c>
      <c r="BG85" s="263">
        <v>0.9621378809473865</v>
      </c>
      <c r="BH85" s="263">
        <v>0.97580128526763166</v>
      </c>
      <c r="BI85" s="263">
        <v>0.98642410226775057</v>
      </c>
      <c r="BJ85" s="263">
        <v>1</v>
      </c>
      <c r="BK85" s="263">
        <v>1.0159173094247689</v>
      </c>
      <c r="BL85" s="263">
        <v>1.0286587116064256</v>
      </c>
      <c r="BM85" s="263">
        <v>1.0464573763345759</v>
      </c>
      <c r="BN85" s="263">
        <v>1.061404861051086</v>
      </c>
      <c r="BO85" s="263">
        <v>1.0846836371535387</v>
      </c>
      <c r="BS85" s="263">
        <v>0.93783084196211497</v>
      </c>
      <c r="BT85" s="263">
        <v>0.9525250595146586</v>
      </c>
      <c r="BU85" s="263">
        <v>0.9621378809473865</v>
      </c>
      <c r="BV85" s="263">
        <v>0.97580128526763166</v>
      </c>
      <c r="BW85" s="263">
        <v>0.98642410226775057</v>
      </c>
      <c r="BX85" s="263">
        <v>1</v>
      </c>
      <c r="BY85" s="263">
        <v>1.0159173094247689</v>
      </c>
      <c r="BZ85" s="263">
        <v>1.0286587116064256</v>
      </c>
      <c r="CA85" s="263">
        <v>1.0464573763345759</v>
      </c>
      <c r="CB85" s="263">
        <v>1.061404861051086</v>
      </c>
      <c r="CC85" s="263">
        <v>1.0846836371535387</v>
      </c>
    </row>
    <row r="86" spans="2:81">
      <c r="B86">
        <f ca="1"/>
        <v>0.12054794520547946</v>
      </c>
      <c r="D86">
        <f ca="1">D85+$D$75</f>
        <v>0.15</v>
      </c>
      <c r="BE86" s="263">
        <v>8.9838619208144094E-2</v>
      </c>
      <c r="BF86" s="263">
        <v>8.3558254677557148E-2</v>
      </c>
      <c r="BG86" s="263">
        <v>7.990260039204701E-2</v>
      </c>
      <c r="BH86" s="263">
        <v>7.534591692812416E-2</v>
      </c>
      <c r="BI86" s="263">
        <v>7.3465566641435165E-2</v>
      </c>
      <c r="BJ86" s="263">
        <v>7.426294554050937E-2</v>
      </c>
      <c r="BK86" s="263">
        <v>7.8582645808459806E-2</v>
      </c>
      <c r="BL86" s="263">
        <v>8.3254244113069822E-2</v>
      </c>
      <c r="BM86" s="263">
        <v>9.1646790559022043E-2</v>
      </c>
      <c r="BN86" s="263">
        <v>9.768958779277577E-2</v>
      </c>
      <c r="BO86" s="263">
        <v>0.10628308837902017</v>
      </c>
      <c r="BS86" s="263">
        <v>8.7002012421237201E-2</v>
      </c>
      <c r="BT86" s="263">
        <v>8.1597170374365341E-2</v>
      </c>
      <c r="BU86" s="263">
        <v>7.8153726948043983E-2</v>
      </c>
      <c r="BV86" s="263">
        <v>7.4193633440841372E-2</v>
      </c>
      <c r="BW86" s="263">
        <v>7.2662962002929002E-2</v>
      </c>
      <c r="BX86" s="263">
        <v>7.3222430603386623E-2</v>
      </c>
      <c r="BY86" s="263">
        <v>7.7042098025526001E-2</v>
      </c>
      <c r="BZ86" s="263">
        <v>8.1768305175812239E-2</v>
      </c>
      <c r="CA86" s="263">
        <v>8.9240343245237427E-2</v>
      </c>
      <c r="CB86" s="263">
        <v>9.5351743402907169E-2</v>
      </c>
      <c r="CC86" s="263">
        <v>0.10454005797973678</v>
      </c>
    </row>
    <row r="87" spans="2:81">
      <c r="B87">
        <f ca="1"/>
        <v>0.13150684931506848</v>
      </c>
      <c r="D87">
        <f ca="1">D86+$D$75</f>
        <v>0.16250000000000001</v>
      </c>
      <c r="BE87" s="263">
        <v>8.100067895098742E-2</v>
      </c>
      <c r="BF87" s="263">
        <v>7.7238259357456776E-2</v>
      </c>
      <c r="BG87" s="263">
        <v>7.5371254262613194E-2</v>
      </c>
      <c r="BH87" s="263">
        <v>7.406242831084657E-2</v>
      </c>
      <c r="BI87" s="263">
        <v>7.4104428988017571E-2</v>
      </c>
      <c r="BJ87" s="263">
        <v>7.5315847509340644E-2</v>
      </c>
      <c r="BK87" s="263">
        <v>7.8336894761293088E-2</v>
      </c>
      <c r="BL87" s="263">
        <v>8.191344421118478E-2</v>
      </c>
      <c r="BM87" s="263">
        <v>8.7675381147061984E-2</v>
      </c>
      <c r="BN87" s="263">
        <v>9.2955817530594939E-2</v>
      </c>
      <c r="BO87" s="263">
        <v>0.10178193907901978</v>
      </c>
      <c r="BS87" s="263">
        <v>7.8869548186384461E-2</v>
      </c>
      <c r="BT87" s="263">
        <v>7.597559552486649E-2</v>
      </c>
      <c r="BU87" s="263">
        <v>7.4585380016140054E-2</v>
      </c>
      <c r="BV87" s="263">
        <v>7.3670334770193732E-2</v>
      </c>
      <c r="BW87" s="263">
        <v>7.3784794288547464E-2</v>
      </c>
      <c r="BX87" s="263">
        <v>7.4977611615410514E-2</v>
      </c>
      <c r="BY87" s="263">
        <v>7.7759147425836991E-2</v>
      </c>
      <c r="BZ87" s="263">
        <v>8.0800812071264105E-2</v>
      </c>
      <c r="CA87" s="263">
        <v>8.5805568564371409E-2</v>
      </c>
      <c r="CB87" s="263">
        <v>9.0450611847254225E-2</v>
      </c>
      <c r="CC87" s="263">
        <v>9.8030619136196082E-2</v>
      </c>
    </row>
    <row r="88" spans="2:81">
      <c r="B88">
        <f ca="1"/>
        <v>0.14246575342465753</v>
      </c>
      <c r="D88">
        <f ca="1">D87+$D$75</f>
        <v>0.17500000000000002</v>
      </c>
      <c r="BE88" s="263">
        <v>5.7589973521034378E-2</v>
      </c>
      <c r="BF88" s="263">
        <v>5.4914963291829273E-2</v>
      </c>
      <c r="BG88" s="263">
        <v>5.3587557455629577E-2</v>
      </c>
      <c r="BH88" s="263">
        <v>5.2657006590105457E-2</v>
      </c>
      <c r="BI88" s="263">
        <v>5.2686868289013027E-2</v>
      </c>
      <c r="BJ88" s="263">
        <v>5.3548164286397207E-2</v>
      </c>
      <c r="BK88" s="263">
        <v>5.5696072594067197E-2</v>
      </c>
      <c r="BL88" s="263">
        <v>5.8238932614296961E-2</v>
      </c>
      <c r="BM88" s="263">
        <v>6.233556241869434E-2</v>
      </c>
      <c r="BN88" s="263">
        <v>6.6089854301743564E-2</v>
      </c>
      <c r="BO88" s="263">
        <v>7.2365062273454295E-2</v>
      </c>
      <c r="BS88" s="263">
        <v>5.6074779254852859E-2</v>
      </c>
      <c r="BT88" s="263">
        <v>5.4017232832942096E-2</v>
      </c>
      <c r="BU88" s="263">
        <v>5.3028815508878287E-2</v>
      </c>
      <c r="BV88" s="263">
        <v>5.2378235388229125E-2</v>
      </c>
      <c r="BW88" s="263">
        <v>5.2459613973156918E-2</v>
      </c>
      <c r="BX88" s="263">
        <v>5.3307684867859424E-2</v>
      </c>
      <c r="BY88" s="263">
        <v>5.5285305003206657E-2</v>
      </c>
      <c r="BZ88" s="263">
        <v>5.7447871893491702E-2</v>
      </c>
      <c r="CA88" s="263">
        <v>6.1006160510944832E-2</v>
      </c>
      <c r="CB88" s="263">
        <v>6.4308699738142502E-2</v>
      </c>
      <c r="CC88" s="263">
        <v>6.9697943689091976E-2</v>
      </c>
    </row>
    <row r="89" spans="2:81">
      <c r="B89">
        <f ca="1"/>
        <v>0.15342465753424658</v>
      </c>
      <c r="D89">
        <f ca="1">D88+$D$75</f>
        <v>0.18750000000000003</v>
      </c>
      <c r="BE89" s="263">
        <v>4.7022016475642851E-2</v>
      </c>
      <c r="BF89" s="263">
        <v>4.4837879769550185E-2</v>
      </c>
      <c r="BG89" s="263">
        <v>4.3754057442789623E-2</v>
      </c>
      <c r="BH89" s="263">
        <v>4.2994265842709843E-2</v>
      </c>
      <c r="BI89" s="263">
        <v>4.3018647817768568E-2</v>
      </c>
      <c r="BJ89" s="263">
        <v>4.3721893054799489E-2</v>
      </c>
      <c r="BK89" s="263">
        <v>4.547565284415829E-2</v>
      </c>
      <c r="BL89" s="263">
        <v>4.7551889356453707E-2</v>
      </c>
      <c r="BM89" s="263">
        <v>5.0896773585070783E-2</v>
      </c>
      <c r="BN89" s="263">
        <v>5.3962140071385195E-2</v>
      </c>
      <c r="BO89" s="263">
        <v>5.908582592489741E-2</v>
      </c>
      <c r="BS89" s="263">
        <v>4.5784865537864344E-2</v>
      </c>
      <c r="BT89" s="263">
        <v>4.4104885919274125E-2</v>
      </c>
      <c r="BU89" s="263">
        <v>4.3297846553646296E-2</v>
      </c>
      <c r="BV89" s="263">
        <v>4.2766650109516711E-2</v>
      </c>
      <c r="BW89" s="263">
        <v>4.2833095445870988E-2</v>
      </c>
      <c r="BX89" s="263">
        <v>4.3525542431779897E-2</v>
      </c>
      <c r="BY89" s="263">
        <v>4.514026251066474E-2</v>
      </c>
      <c r="BZ89" s="263">
        <v>4.6905990982609988E-2</v>
      </c>
      <c r="CA89" s="263">
        <v>4.9811321472714519E-2</v>
      </c>
      <c r="CB89" s="263">
        <v>5.25078334601011E-2</v>
      </c>
      <c r="CC89" s="263">
        <v>5.6908132719836774E-2</v>
      </c>
    </row>
    <row r="90" spans="2:81">
      <c r="B90">
        <f ca="1"/>
        <v>0.16438356164383561</v>
      </c>
      <c r="D90">
        <f ca="1">D89+$D$75</f>
        <v>0.20000000000000004</v>
      </c>
      <c r="BE90" s="263">
        <v>4.0666438625572676E-2</v>
      </c>
      <c r="BF90" s="263">
        <v>3.8777513650307384E-2</v>
      </c>
      <c r="BG90" s="263">
        <v>3.7840182641649678E-2</v>
      </c>
      <c r="BH90" s="263">
        <v>3.7183085800877758E-2</v>
      </c>
      <c r="BI90" s="263">
        <v>3.7204172265615176E-2</v>
      </c>
      <c r="BJ90" s="263">
        <v>3.7812365648501212E-2</v>
      </c>
      <c r="BK90" s="263">
        <v>3.9329084202561947E-2</v>
      </c>
      <c r="BL90" s="263">
        <v>4.1124692962623742E-2</v>
      </c>
      <c r="BM90" s="263">
        <v>4.401747679853521E-2</v>
      </c>
      <c r="BN90" s="263">
        <v>4.6668522998248155E-2</v>
      </c>
      <c r="BO90" s="263">
        <v>5.1099682525541076E-2</v>
      </c>
      <c r="BS90" s="263">
        <v>3.9596503168683031E-2</v>
      </c>
      <c r="BT90" s="263">
        <v>3.8143592528685259E-2</v>
      </c>
      <c r="BU90" s="263">
        <v>3.7445634012854161E-2</v>
      </c>
      <c r="BV90" s="263">
        <v>3.6986235007613541E-2</v>
      </c>
      <c r="BW90" s="263">
        <v>3.7043699476288688E-2</v>
      </c>
      <c r="BX90" s="263">
        <v>3.7642554118528751E-2</v>
      </c>
      <c r="BY90" s="263">
        <v>3.9039025812154744E-2</v>
      </c>
      <c r="BZ90" s="263">
        <v>4.0566095340765509E-2</v>
      </c>
      <c r="CA90" s="263">
        <v>4.3078736288948614E-2</v>
      </c>
      <c r="CB90" s="263">
        <v>4.5410783007850591E-2</v>
      </c>
      <c r="CC90" s="263">
        <v>4.9216330136457591E-2</v>
      </c>
    </row>
    <row r="91" spans="2:81">
      <c r="B91">
        <f ca="1"/>
        <v>0.17534246575342466</v>
      </c>
      <c r="D91">
        <f ca="1">D90+$D$75</f>
        <v>0.21250000000000005</v>
      </c>
      <c r="BE91" s="263">
        <v>8.100067895098742E-2</v>
      </c>
      <c r="BF91" s="263">
        <v>7.7238259357456776E-2</v>
      </c>
      <c r="BG91" s="263">
        <v>7.5371254262613194E-2</v>
      </c>
      <c r="BH91" s="263">
        <v>7.406242831084657E-2</v>
      </c>
      <c r="BI91" s="263">
        <v>7.4104428988017571E-2</v>
      </c>
      <c r="BJ91" s="263">
        <v>7.5315847509340644E-2</v>
      </c>
      <c r="BK91" s="263">
        <v>7.7064939865853763E-2</v>
      </c>
      <c r="BL91" s="263">
        <v>8.0406929019582851E-2</v>
      </c>
      <c r="BM91" s="263">
        <v>8.5602357171058172E-2</v>
      </c>
      <c r="BN91" s="263">
        <v>9.0135883075719569E-2</v>
      </c>
      <c r="BO91" s="263">
        <v>9.7119111310661754E-2</v>
      </c>
      <c r="BS91" s="263">
        <v>7.8869548186384461E-2</v>
      </c>
      <c r="BT91" s="263">
        <v>7.597559552486649E-2</v>
      </c>
      <c r="BU91" s="263">
        <v>7.4585380016140054E-2</v>
      </c>
      <c r="BV91" s="263">
        <v>7.3670334770193732E-2</v>
      </c>
      <c r="BW91" s="263">
        <v>7.3784794288547464E-2</v>
      </c>
      <c r="BX91" s="263">
        <v>7.4977611615410514E-2</v>
      </c>
      <c r="BY91" s="263">
        <v>7.7393264610875534E-2</v>
      </c>
      <c r="BZ91" s="263">
        <v>8.0374529653387206E-2</v>
      </c>
      <c r="CA91" s="263">
        <v>8.5228296636535333E-2</v>
      </c>
      <c r="CB91" s="263">
        <v>8.967215863078612E-2</v>
      </c>
      <c r="CC91" s="263">
        <v>9.6750099138797188E-2</v>
      </c>
    </row>
    <row r="92" spans="2:81">
      <c r="B92">
        <f ca="1"/>
        <v>0.18630136986301371</v>
      </c>
      <c r="D92">
        <f ca="1">D91+$D$75</f>
        <v>0.22500000000000006</v>
      </c>
      <c r="BE92" s="263" t="s">
        <v>31</v>
      </c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S92" s="263" t="s">
        <v>31</v>
      </c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</row>
    <row r="93" spans="2:81">
      <c r="B93">
        <f ca="1"/>
        <v>0.19726027397260273</v>
      </c>
      <c r="D93">
        <f ca="1">D92+$D$75</f>
        <v>0.23750000000000007</v>
      </c>
      <c r="BE93" s="263">
        <v>0.93783084196211497</v>
      </c>
      <c r="BF93" s="263">
        <v>0.9525250595146586</v>
      </c>
      <c r="BG93" s="263">
        <v>0.9621378809473865</v>
      </c>
      <c r="BH93" s="263">
        <v>0.97580128526763166</v>
      </c>
      <c r="BI93" s="263">
        <v>0.98642410226775057</v>
      </c>
      <c r="BJ93" s="263">
        <v>1</v>
      </c>
      <c r="BK93" s="263">
        <v>1.0159173094247689</v>
      </c>
      <c r="BL93" s="263">
        <v>1.0286587116064256</v>
      </c>
      <c r="BM93" s="263">
        <v>1.0464573763345759</v>
      </c>
      <c r="BN93" s="263">
        <v>1.061404861051086</v>
      </c>
      <c r="BO93" s="263">
        <v>1.0846836371535387</v>
      </c>
      <c r="BS93" s="263">
        <v>0.93783084196211497</v>
      </c>
      <c r="BT93" s="263">
        <v>0.9525250595146586</v>
      </c>
      <c r="BU93" s="263">
        <v>0.9621378809473865</v>
      </c>
      <c r="BV93" s="263">
        <v>0.97580128526763166</v>
      </c>
      <c r="BW93" s="263">
        <v>0.98642410226775057</v>
      </c>
      <c r="BX93" s="263">
        <v>1</v>
      </c>
      <c r="BY93" s="263">
        <v>1.0159173094247689</v>
      </c>
      <c r="BZ93" s="263">
        <v>1.0286587116064256</v>
      </c>
      <c r="CA93" s="263">
        <v>1.0464573763345759</v>
      </c>
      <c r="CB93" s="263">
        <v>1.061404861051086</v>
      </c>
      <c r="CC93" s="263">
        <v>1.0846836371535387</v>
      </c>
    </row>
    <row r="94" spans="2:81">
      <c r="B94">
        <f ca="1"/>
        <v>0.20821917808219179</v>
      </c>
      <c r="D94">
        <f ca="1">D93+$D$75</f>
        <v>0.25000000000000006</v>
      </c>
      <c r="BE94" s="263">
        <v>8.7824677607947224E-2</v>
      </c>
      <c r="BF94" s="263">
        <v>8.1768010764717014E-2</v>
      </c>
      <c r="BG94" s="263">
        <v>7.83826999336181E-2</v>
      </c>
      <c r="BH94" s="263">
        <v>7.4838744703660268E-2</v>
      </c>
      <c r="BI94" s="263">
        <v>7.3541126252464797E-2</v>
      </c>
      <c r="BJ94" s="263">
        <v>7.4156369822287543E-2</v>
      </c>
      <c r="BK94" s="263">
        <v>7.7844141337286135E-2</v>
      </c>
      <c r="BL94" s="263">
        <v>8.2339995846488892E-2</v>
      </c>
      <c r="BM94" s="263">
        <v>8.9754362507784943E-2</v>
      </c>
      <c r="BN94" s="263">
        <v>9.6397484197644476E-2</v>
      </c>
      <c r="BO94" s="263">
        <v>0.10686491174886535</v>
      </c>
      <c r="BS94" s="263">
        <v>8.7824677607947224E-2</v>
      </c>
      <c r="BT94" s="263">
        <v>8.1768010764717014E-2</v>
      </c>
      <c r="BU94" s="263">
        <v>7.83826999336181E-2</v>
      </c>
      <c r="BV94" s="263">
        <v>7.4838744703660268E-2</v>
      </c>
      <c r="BW94" s="263">
        <v>7.3541126252464797E-2</v>
      </c>
      <c r="BX94" s="263">
        <v>7.4156369822287543E-2</v>
      </c>
      <c r="BY94" s="263">
        <v>7.7844141337286135E-2</v>
      </c>
      <c r="BZ94" s="263">
        <v>8.2339995846488892E-2</v>
      </c>
      <c r="CA94" s="263">
        <v>8.9754362507784943E-2</v>
      </c>
      <c r="CB94" s="263">
        <v>9.6397484197644476E-2</v>
      </c>
      <c r="CC94" s="263">
        <v>0.10686491174886535</v>
      </c>
    </row>
    <row r="95" spans="2:81">
      <c r="B95">
        <f ca="1"/>
        <v>0.21917808219178081</v>
      </c>
      <c r="D95">
        <f ca="1">D94+$D$75</f>
        <v>0.26250000000000007</v>
      </c>
      <c r="BE95" s="263">
        <v>7.9615494253361688E-2</v>
      </c>
      <c r="BF95" s="263">
        <v>7.6626762020742312E-2</v>
      </c>
      <c r="BG95" s="263">
        <v>7.5222361878106103E-2</v>
      </c>
      <c r="BH95" s="263">
        <v>7.4167841421375363E-2</v>
      </c>
      <c r="BI95" s="263">
        <v>7.4207037721542371E-2</v>
      </c>
      <c r="BJ95" s="263">
        <v>7.5357265045069913E-2</v>
      </c>
      <c r="BK95" s="263">
        <v>7.8054174387981401E-2</v>
      </c>
      <c r="BL95" s="263">
        <v>8.0981882654671988E-2</v>
      </c>
      <c r="BM95" s="263">
        <v>8.5779696164935304E-2</v>
      </c>
      <c r="BN95" s="263">
        <v>9.0165294443149357E-2</v>
      </c>
      <c r="BO95" s="263">
        <v>9.725796335071521E-2</v>
      </c>
      <c r="BS95" s="263">
        <v>7.9615494253361688E-2</v>
      </c>
      <c r="BT95" s="263">
        <v>7.6626762020742312E-2</v>
      </c>
      <c r="BU95" s="263">
        <v>7.5222361878106103E-2</v>
      </c>
      <c r="BV95" s="263">
        <v>7.4167841421375363E-2</v>
      </c>
      <c r="BW95" s="263">
        <v>7.4207037721542371E-2</v>
      </c>
      <c r="BX95" s="263">
        <v>7.5357265045069913E-2</v>
      </c>
      <c r="BY95" s="263">
        <v>7.8054174387981401E-2</v>
      </c>
      <c r="BZ95" s="263">
        <v>8.0981882654671988E-2</v>
      </c>
      <c r="CA95" s="263">
        <v>8.5779696164935304E-2</v>
      </c>
      <c r="CB95" s="263">
        <v>9.0165294443149357E-2</v>
      </c>
      <c r="CC95" s="263">
        <v>9.725796335071521E-2</v>
      </c>
    </row>
    <row r="96" spans="2:81">
      <c r="B96">
        <f ca="1"/>
        <v>0.23013698630136986</v>
      </c>
      <c r="D96">
        <f ca="1">D95+$D$75</f>
        <v>0.27500000000000008</v>
      </c>
      <c r="BE96" s="263">
        <v>7.9359586068159807E-2</v>
      </c>
      <c r="BF96" s="263">
        <v>7.807150708784083E-2</v>
      </c>
      <c r="BG96" s="263">
        <v>7.7600147180109311E-2</v>
      </c>
      <c r="BH96" s="263">
        <v>7.7472483065450376E-2</v>
      </c>
      <c r="BI96" s="263">
        <v>7.7816287336267193E-2</v>
      </c>
      <c r="BJ96" s="263">
        <v>7.8787763519219081E-2</v>
      </c>
      <c r="BK96" s="263">
        <v>8.0588226710301664E-2</v>
      </c>
      <c r="BL96" s="263">
        <v>8.2442360804940773E-2</v>
      </c>
      <c r="BM96" s="263">
        <v>8.5480476853299694E-2</v>
      </c>
      <c r="BN96" s="263">
        <v>8.8309992551770813E-2</v>
      </c>
      <c r="BO96" s="263">
        <v>9.3011915144555729E-2</v>
      </c>
      <c r="BS96" s="263">
        <v>7.9359586068159807E-2</v>
      </c>
      <c r="BT96" s="263">
        <v>7.807150708784083E-2</v>
      </c>
      <c r="BU96" s="263">
        <v>7.7600147180109311E-2</v>
      </c>
      <c r="BV96" s="263">
        <v>7.7472483065450376E-2</v>
      </c>
      <c r="BW96" s="263">
        <v>7.7816287336267193E-2</v>
      </c>
      <c r="BX96" s="263">
        <v>7.8787763519219081E-2</v>
      </c>
      <c r="BY96" s="263">
        <v>8.0588226710301664E-2</v>
      </c>
      <c r="BZ96" s="263">
        <v>8.2442360804940773E-2</v>
      </c>
      <c r="CA96" s="263">
        <v>8.5480476853299694E-2</v>
      </c>
      <c r="CB96" s="263">
        <v>8.8309992551770813E-2</v>
      </c>
      <c r="CC96" s="263">
        <v>9.3011915144555729E-2</v>
      </c>
    </row>
    <row r="97" spans="2:81">
      <c r="B97">
        <f ca="1"/>
        <v>0.24109589041095891</v>
      </c>
      <c r="D97">
        <f ca="1">D96+$D$75</f>
        <v>0.28750000000000009</v>
      </c>
      <c r="BE97" s="263">
        <v>7.9134361228179018E-2</v>
      </c>
      <c r="BF97" s="263">
        <v>7.8553324981477018E-2</v>
      </c>
      <c r="BG97" s="263">
        <v>7.8455055532560644E-2</v>
      </c>
      <c r="BH97" s="263">
        <v>7.8702272550765798E-2</v>
      </c>
      <c r="BI97" s="263">
        <v>7.9197635337246691E-2</v>
      </c>
      <c r="BJ97" s="263">
        <v>8.0185112419934396E-2</v>
      </c>
      <c r="BK97" s="263">
        <v>8.1781842828642287E-2</v>
      </c>
      <c r="BL97" s="263">
        <v>8.3339281566998352E-2</v>
      </c>
      <c r="BM97" s="263">
        <v>8.5831212309370936E-2</v>
      </c>
      <c r="BN97" s="263">
        <v>8.8131987724070215E-2</v>
      </c>
      <c r="BO97" s="263">
        <v>9.1957005254369423E-2</v>
      </c>
      <c r="BS97" s="263">
        <v>7.9134361228179018E-2</v>
      </c>
      <c r="BT97" s="263">
        <v>7.8553324981477018E-2</v>
      </c>
      <c r="BU97" s="263">
        <v>7.8455055532560644E-2</v>
      </c>
      <c r="BV97" s="263">
        <v>7.8702272550765798E-2</v>
      </c>
      <c r="BW97" s="263">
        <v>7.9197635337246691E-2</v>
      </c>
      <c r="BX97" s="263">
        <v>8.0185112419934396E-2</v>
      </c>
      <c r="BY97" s="263">
        <v>8.1781842828642287E-2</v>
      </c>
      <c r="BZ97" s="263">
        <v>8.3339281566998352E-2</v>
      </c>
      <c r="CA97" s="263">
        <v>8.5831212309370936E-2</v>
      </c>
      <c r="CB97" s="263">
        <v>8.8131987724070215E-2</v>
      </c>
      <c r="CC97" s="263">
        <v>9.1957005254369423E-2</v>
      </c>
    </row>
    <row r="98" spans="2:81">
      <c r="B98">
        <f ca="1"/>
        <v>0.25205479452054796</v>
      </c>
      <c r="D98">
        <f ca="1">D97+$D$75</f>
        <v>0.3000000000000001</v>
      </c>
      <c r="BE98" s="263">
        <v>7.9869795192369739E-2</v>
      </c>
      <c r="BF98" s="263">
        <v>7.949760140021897E-2</v>
      </c>
      <c r="BG98" s="263">
        <v>7.949661630021404E-2</v>
      </c>
      <c r="BH98" s="263">
        <v>7.9821836846337785E-2</v>
      </c>
      <c r="BI98" s="263">
        <v>8.0327890271510591E-2</v>
      </c>
      <c r="BJ98" s="263">
        <v>8.1269363029002575E-2</v>
      </c>
      <c r="BK98" s="263">
        <v>8.2739838276068539E-2</v>
      </c>
      <c r="BL98" s="263">
        <v>8.4153162482268132E-2</v>
      </c>
      <c r="BM98" s="263">
        <v>8.6400888517709218E-2</v>
      </c>
      <c r="BN98" s="263">
        <v>8.8473389687547269E-2</v>
      </c>
      <c r="BO98" s="263">
        <v>9.1925182650179835E-2</v>
      </c>
      <c r="BS98" s="263">
        <v>7.9869795192369739E-2</v>
      </c>
      <c r="BT98" s="263">
        <v>7.949760140021897E-2</v>
      </c>
      <c r="BU98" s="263">
        <v>7.949661630021404E-2</v>
      </c>
      <c r="BV98" s="263">
        <v>7.9821836846337785E-2</v>
      </c>
      <c r="BW98" s="263">
        <v>8.0327890271510591E-2</v>
      </c>
      <c r="BX98" s="263">
        <v>8.1269363029002575E-2</v>
      </c>
      <c r="BY98" s="263">
        <v>8.2739838276068539E-2</v>
      </c>
      <c r="BZ98" s="263">
        <v>8.4153162482268132E-2</v>
      </c>
      <c r="CA98" s="263">
        <v>8.6400888517709218E-2</v>
      </c>
      <c r="CB98" s="263">
        <v>8.8473389687547269E-2</v>
      </c>
      <c r="CC98" s="263">
        <v>9.1925182650179835E-2</v>
      </c>
    </row>
    <row r="99" spans="2:81">
      <c r="B99">
        <f ca="1"/>
        <v>0.26301369863013696</v>
      </c>
      <c r="D99">
        <f ca="1">D98+$D$75</f>
        <v>0.31250000000000011</v>
      </c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</row>
    <row r="100" spans="2:81">
      <c r="B100">
        <f ca="1"/>
        <v>0.27397260273972601</v>
      </c>
      <c r="D100">
        <f ca="1">D99+$D$75</f>
        <v>0.32500000000000012</v>
      </c>
      <c r="BE100" s="263" t="s">
        <v>31</v>
      </c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S100" s="263" t="s">
        <v>31</v>
      </c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</row>
    <row r="101" spans="2:81">
      <c r="B101">
        <f ca="1"/>
        <v>0.28493150684931506</v>
      </c>
      <c r="D101">
        <f ca="1">D100+$D$75</f>
        <v>0.33750000000000013</v>
      </c>
      <c r="BE101" s="263">
        <v>0.93783084196211497</v>
      </c>
      <c r="BF101" s="263">
        <v>0.9525250595146586</v>
      </c>
      <c r="BG101" s="263">
        <v>0.9621378809473865</v>
      </c>
      <c r="BH101" s="263">
        <v>0.97580128526763166</v>
      </c>
      <c r="BI101" s="263">
        <v>0.98642410226775057</v>
      </c>
      <c r="BJ101" s="263">
        <v>1</v>
      </c>
      <c r="BK101" s="263">
        <v>1.0159173094247689</v>
      </c>
      <c r="BL101" s="263">
        <v>1.0286587116064256</v>
      </c>
      <c r="BM101" s="263">
        <v>1.0464573763345759</v>
      </c>
      <c r="BN101" s="263">
        <v>1.061404861051086</v>
      </c>
      <c r="BO101" s="263">
        <v>1.0846836371535387</v>
      </c>
      <c r="BS101" s="263">
        <v>0.93783084196211497</v>
      </c>
      <c r="BT101" s="263">
        <v>0.9525250595146586</v>
      </c>
      <c r="BU101" s="263">
        <v>0.9621378809473865</v>
      </c>
      <c r="BV101" s="263">
        <v>0.97580128526763166</v>
      </c>
      <c r="BW101" s="263">
        <v>0.98642410226775057</v>
      </c>
      <c r="BX101" s="263">
        <v>1</v>
      </c>
      <c r="BY101" s="263">
        <v>1.0159173094247689</v>
      </c>
      <c r="BZ101" s="263">
        <v>1.0286587116064256</v>
      </c>
      <c r="CA101" s="263">
        <v>1.0464573763345759</v>
      </c>
      <c r="CB101" s="263">
        <v>1.061404861051086</v>
      </c>
      <c r="CC101" s="263">
        <v>1.0846836371535387</v>
      </c>
    </row>
    <row r="102" spans="2:81">
      <c r="B102">
        <f ca="1"/>
        <v>0.29589041095890412</v>
      </c>
      <c r="D102">
        <f ca="1">D101+$D$75</f>
        <v>0.35000000000000014</v>
      </c>
      <c r="BE102" s="263">
        <v>7.7321097316025475E-2</v>
      </c>
      <c r="BF102" s="263">
        <v>6.2637003430659074E-2</v>
      </c>
      <c r="BG102" s="263">
        <v>5.4452433611380975E-2</v>
      </c>
      <c r="BH102" s="263">
        <v>4.5814063149493302E-2</v>
      </c>
      <c r="BI102" s="263">
        <v>4.2496163369768775E-2</v>
      </c>
      <c r="BJ102" s="263">
        <v>4.3356710206360706E-2</v>
      </c>
      <c r="BK102" s="263">
        <v>5.0738190064396033E-2</v>
      </c>
      <c r="BL102" s="263">
        <v>5.991311418133425E-2</v>
      </c>
      <c r="BM102" s="263">
        <v>7.5260105195016344E-2</v>
      </c>
      <c r="BN102" s="263">
        <v>8.9258171725202007E-2</v>
      </c>
      <c r="BO102" s="263">
        <v>0.1118256844328511</v>
      </c>
      <c r="BS102" s="263">
        <v>7.7321097316025475E-2</v>
      </c>
      <c r="BT102" s="263">
        <v>6.2637003430659074E-2</v>
      </c>
      <c r="BU102" s="263">
        <v>5.4452433611380975E-2</v>
      </c>
      <c r="BV102" s="263">
        <v>4.5814063149493302E-2</v>
      </c>
      <c r="BW102" s="263">
        <v>4.2496163369768775E-2</v>
      </c>
      <c r="BX102" s="263">
        <v>4.3356710206360706E-2</v>
      </c>
      <c r="BY102" s="263">
        <v>5.0738190064396033E-2</v>
      </c>
      <c r="BZ102" s="263">
        <v>5.991311418133425E-2</v>
      </c>
      <c r="CA102" s="263">
        <v>7.5260105195016344E-2</v>
      </c>
      <c r="CB102" s="263">
        <v>8.9258171725202007E-2</v>
      </c>
      <c r="CC102" s="263">
        <v>0.1118256844328511</v>
      </c>
    </row>
    <row r="103" spans="2:81">
      <c r="B103">
        <f ca="1"/>
        <v>0.30684931506849317</v>
      </c>
      <c r="D103">
        <f ca="1">D102+$D$75</f>
        <v>0.36250000000000016</v>
      </c>
      <c r="BE103" s="263">
        <v>9.0238061785767321E-2</v>
      </c>
      <c r="BF103" s="263">
        <v>8.023616282317711E-2</v>
      </c>
      <c r="BG103" s="263">
        <v>7.504086321750944E-2</v>
      </c>
      <c r="BH103" s="263">
        <v>6.994933107593726E-2</v>
      </c>
      <c r="BI103" s="263">
        <v>6.8100610433006886E-2</v>
      </c>
      <c r="BJ103" s="263">
        <v>6.8480726777785508E-2</v>
      </c>
      <c r="BK103" s="263">
        <v>7.2336667417286254E-2</v>
      </c>
      <c r="BL103" s="263">
        <v>7.7406212054293946E-2</v>
      </c>
      <c r="BM103" s="263">
        <v>8.6404745856748982E-2</v>
      </c>
      <c r="BN103" s="263">
        <v>9.5028846546253112E-2</v>
      </c>
      <c r="BO103" s="263">
        <v>0.10948668494719507</v>
      </c>
      <c r="BS103" s="263">
        <v>9.0238061785767321E-2</v>
      </c>
      <c r="BT103" s="263">
        <v>8.023616282317711E-2</v>
      </c>
      <c r="BU103" s="263">
        <v>7.504086321750944E-2</v>
      </c>
      <c r="BV103" s="263">
        <v>6.994933107593726E-2</v>
      </c>
      <c r="BW103" s="263">
        <v>6.8100610433006886E-2</v>
      </c>
      <c r="BX103" s="263">
        <v>6.8480726777785508E-2</v>
      </c>
      <c r="BY103" s="263">
        <v>7.2336667417286254E-2</v>
      </c>
      <c r="BZ103" s="263">
        <v>7.7406212054293946E-2</v>
      </c>
      <c r="CA103" s="263">
        <v>8.6404745856748982E-2</v>
      </c>
      <c r="CB103" s="263">
        <v>9.5028846546253112E-2</v>
      </c>
      <c r="CC103" s="263">
        <v>0.10948668494719507</v>
      </c>
    </row>
    <row r="104" spans="2:81">
      <c r="B104">
        <f ca="1"/>
        <v>0.31780821917808222</v>
      </c>
      <c r="D104">
        <f ca="1">D103+$D$75</f>
        <v>0.37500000000000017</v>
      </c>
      <c r="BE104" s="263">
        <v>8.1877396470331681E-2</v>
      </c>
      <c r="BF104" s="263">
        <v>7.6429761743142435E-2</v>
      </c>
      <c r="BG104" s="263">
        <v>7.37889963286152E-2</v>
      </c>
      <c r="BH104" s="263">
        <v>7.1473604332186733E-2</v>
      </c>
      <c r="BI104" s="263">
        <v>7.0917738895402788E-2</v>
      </c>
      <c r="BJ104" s="263">
        <v>7.1787070187456808E-2</v>
      </c>
      <c r="BK104" s="263">
        <v>7.4852331714485229E-2</v>
      </c>
      <c r="BL104" s="263">
        <v>7.8615157255711429E-2</v>
      </c>
      <c r="BM104" s="263">
        <v>8.5304147153284479E-2</v>
      </c>
      <c r="BN104" s="263">
        <v>9.1811248586401217E-2</v>
      </c>
      <c r="BO104" s="263">
        <v>0.10289838770509413</v>
      </c>
      <c r="BS104" s="263">
        <v>8.1877396470331681E-2</v>
      </c>
      <c r="BT104" s="263">
        <v>7.6429761743142435E-2</v>
      </c>
      <c r="BU104" s="263">
        <v>7.37889963286152E-2</v>
      </c>
      <c r="BV104" s="263">
        <v>7.1473604332186733E-2</v>
      </c>
      <c r="BW104" s="263">
        <v>7.0917738895402788E-2</v>
      </c>
      <c r="BX104" s="263">
        <v>7.1787070187456808E-2</v>
      </c>
      <c r="BY104" s="263">
        <v>7.4852331714485229E-2</v>
      </c>
      <c r="BZ104" s="263">
        <v>7.8615157255711429E-2</v>
      </c>
      <c r="CA104" s="263">
        <v>8.5304147153284479E-2</v>
      </c>
      <c r="CB104" s="263">
        <v>9.1811248586401217E-2</v>
      </c>
      <c r="CC104" s="263">
        <v>0.10289838770509413</v>
      </c>
    </row>
    <row r="105" spans="2:81">
      <c r="B105">
        <f ca="1"/>
        <v>0.32876712328767121</v>
      </c>
      <c r="D105">
        <f ca="1">D104+$D$75</f>
        <v>0.38750000000000018</v>
      </c>
      <c r="BE105" s="263">
        <v>8.1101814383334914E-2</v>
      </c>
      <c r="BF105" s="263">
        <v>7.628486247494419E-2</v>
      </c>
      <c r="BG105" s="263">
        <v>7.3952303913239842E-2</v>
      </c>
      <c r="BH105" s="263">
        <v>7.184571523145325E-2</v>
      </c>
      <c r="BI105" s="263">
        <v>7.1218955121388039E-2</v>
      </c>
      <c r="BJ105" s="263">
        <v>7.1681459080631282E-2</v>
      </c>
      <c r="BK105" s="263">
        <v>7.3876744396807761E-2</v>
      </c>
      <c r="BL105" s="263">
        <v>7.6733212115295477E-2</v>
      </c>
      <c r="BM105" s="263">
        <v>8.2009091111411164E-2</v>
      </c>
      <c r="BN105" s="263">
        <v>8.7308636775903822E-2</v>
      </c>
      <c r="BO105" s="263">
        <v>9.6615853748542466E-2</v>
      </c>
      <c r="BS105" s="263">
        <v>8.1101814383334914E-2</v>
      </c>
      <c r="BT105" s="263">
        <v>7.628486247494419E-2</v>
      </c>
      <c r="BU105" s="263">
        <v>7.3952303913239842E-2</v>
      </c>
      <c r="BV105" s="263">
        <v>7.184571523145325E-2</v>
      </c>
      <c r="BW105" s="263">
        <v>7.1218955121388039E-2</v>
      </c>
      <c r="BX105" s="263">
        <v>7.1681459080631282E-2</v>
      </c>
      <c r="BY105" s="263">
        <v>7.3876744396807761E-2</v>
      </c>
      <c r="BZ105" s="263">
        <v>7.6733212115295477E-2</v>
      </c>
      <c r="CA105" s="263">
        <v>8.2009091111411164E-2</v>
      </c>
      <c r="CB105" s="263">
        <v>8.7308636775903822E-2</v>
      </c>
      <c r="CC105" s="263">
        <v>9.6615853748542466E-2</v>
      </c>
    </row>
    <row r="106" spans="2:81">
      <c r="B106">
        <f ca="1"/>
        <v>0.33972602739726027</v>
      </c>
      <c r="D106">
        <f ca="1">D105+$D$75</f>
        <v>0.40000000000000019</v>
      </c>
      <c r="BE106" s="263">
        <v>8.1295400834549128E-2</v>
      </c>
      <c r="BF106" s="263">
        <v>7.7531069459749705E-2</v>
      </c>
      <c r="BG106" s="263">
        <v>7.5721019924745475E-2</v>
      </c>
      <c r="BH106" s="263">
        <v>7.4098344158868332E-2</v>
      </c>
      <c r="BI106" s="263">
        <v>7.362312275904194E-2</v>
      </c>
      <c r="BJ106" s="263">
        <v>7.3991559332113294E-2</v>
      </c>
      <c r="BK106" s="263">
        <v>7.5701526111709896E-2</v>
      </c>
      <c r="BL106" s="263">
        <v>7.7926644269014481E-2</v>
      </c>
      <c r="BM106" s="263">
        <v>8.2049395884994325E-2</v>
      </c>
      <c r="BN106" s="263">
        <v>8.6205841563581687E-2</v>
      </c>
      <c r="BO106" s="263">
        <v>9.3530004739549186E-2</v>
      </c>
      <c r="BS106" s="263">
        <v>8.1295400834549128E-2</v>
      </c>
      <c r="BT106" s="263">
        <v>7.7531069459749705E-2</v>
      </c>
      <c r="BU106" s="263">
        <v>7.5721019924745475E-2</v>
      </c>
      <c r="BV106" s="263">
        <v>7.4098344158868332E-2</v>
      </c>
      <c r="BW106" s="263">
        <v>7.362312275904194E-2</v>
      </c>
      <c r="BX106" s="263">
        <v>7.3991559332113294E-2</v>
      </c>
      <c r="BY106" s="263">
        <v>7.5701526111709896E-2</v>
      </c>
      <c r="BZ106" s="263">
        <v>7.7926644269014481E-2</v>
      </c>
      <c r="CA106" s="263">
        <v>8.2049395884994325E-2</v>
      </c>
      <c r="CB106" s="263">
        <v>8.6205841563581687E-2</v>
      </c>
      <c r="CC106" s="263">
        <v>9.3530004739549186E-2</v>
      </c>
    </row>
    <row r="107" spans="2:81">
      <c r="B107">
        <f ca="1"/>
        <v>0.35068493150684932</v>
      </c>
      <c r="D107">
        <f ca="1">D106+$D$75</f>
        <v>0.4125000000000002</v>
      </c>
      <c r="BS107" s="263">
        <v>8.1295400834549128E-2</v>
      </c>
      <c r="BT107" s="263">
        <v>7.7531069459749705E-2</v>
      </c>
      <c r="BU107" s="263">
        <v>7.5721019924745475E-2</v>
      </c>
      <c r="BV107" s="263">
        <v>7.4098344158868332E-2</v>
      </c>
      <c r="BW107" s="263">
        <v>7.362312275904194E-2</v>
      </c>
      <c r="BX107" s="263">
        <v>7.3991559332113294E-2</v>
      </c>
      <c r="BY107" s="263">
        <v>7.5701526111709896E-2</v>
      </c>
      <c r="BZ107" s="263">
        <v>7.7926644269014481E-2</v>
      </c>
      <c r="CA107" s="263">
        <v>8.2049395884994325E-2</v>
      </c>
      <c r="CB107" s="263">
        <v>8.6205841563581687E-2</v>
      </c>
      <c r="CC107" s="263">
        <v>9.3530004739549186E-2</v>
      </c>
    </row>
    <row r="108" spans="2:81">
      <c r="B108">
        <f ca="1"/>
        <v>0.36164383561643837</v>
      </c>
      <c r="D108">
        <f ca="1">D107+$D$75</f>
        <v>0.42500000000000021</v>
      </c>
      <c r="BE108" t="s">
        <v>207</v>
      </c>
    </row>
    <row r="109" spans="2:81">
      <c r="B109">
        <f ca="1"/>
        <v>0.37260273972602742</v>
      </c>
      <c r="D109">
        <f ca="1">D108+$D$75</f>
        <v>0.43750000000000022</v>
      </c>
      <c r="BS109" t="s">
        <v>208</v>
      </c>
    </row>
    <row r="110" spans="2:81">
      <c r="B110">
        <f ca="1"/>
        <v>0.38356164383561642</v>
      </c>
      <c r="D110">
        <f ca="1">D109+$D$75</f>
        <v>0.45000000000000023</v>
      </c>
      <c r="BE110" s="263" t="s">
        <v>31</v>
      </c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</row>
    <row r="111" spans="2:81">
      <c r="B111">
        <f ca="1"/>
        <v>0.39452054794520547</v>
      </c>
      <c r="D111">
        <f ca="1">D110+$D$75</f>
        <v>0.46250000000000024</v>
      </c>
      <c r="BE111" s="263">
        <v>0.93783084196211497</v>
      </c>
      <c r="BF111" s="263">
        <v>0.9525250595146586</v>
      </c>
      <c r="BG111" s="263">
        <v>0.9621378809473865</v>
      </c>
      <c r="BH111" s="263">
        <v>0.97580128526763166</v>
      </c>
      <c r="BI111" s="263">
        <v>0.98642410226775057</v>
      </c>
      <c r="BJ111" s="263">
        <v>1</v>
      </c>
      <c r="BK111" s="263">
        <v>1.0159173094247689</v>
      </c>
      <c r="BL111" s="263">
        <v>1.0286587116064256</v>
      </c>
      <c r="BM111" s="263">
        <v>1.0464573763345759</v>
      </c>
      <c r="BN111" s="263">
        <v>1.061404861051086</v>
      </c>
      <c r="BO111" s="263">
        <v>1.0846836371535387</v>
      </c>
      <c r="BS111" t="s">
        <v>31</v>
      </c>
    </row>
    <row r="112" spans="2:81">
      <c r="B112">
        <f ca="1"/>
        <v>0.40547945205479452</v>
      </c>
      <c r="D112">
        <f ca="1">D111+$D$75</f>
        <v>0.47500000000000026</v>
      </c>
      <c r="BE112" s="263">
        <v>8.3921599691455531E-2</v>
      </c>
      <c r="BF112" s="263">
        <v>8.0320435694564707E-2</v>
      </c>
      <c r="BG112" s="263">
        <v>7.7336666308622001E-2</v>
      </c>
      <c r="BH112" s="263">
        <v>7.3747508161854769E-2</v>
      </c>
      <c r="BI112" s="263">
        <v>7.2338929492118106E-2</v>
      </c>
      <c r="BJ112" s="263">
        <v>7.2880746504609434E-2</v>
      </c>
      <c r="BK112" s="263">
        <v>7.6505661518031523E-2</v>
      </c>
      <c r="BL112" s="263">
        <v>8.0957343660816111E-2</v>
      </c>
      <c r="BM112" s="263">
        <v>8.7780555969087584E-2</v>
      </c>
      <c r="BN112" s="263">
        <v>9.3075285616393139E-2</v>
      </c>
      <c r="BO112" s="263">
        <v>9.880918351673032E-2</v>
      </c>
      <c r="BS112" s="263">
        <v>0.93783084196211497</v>
      </c>
      <c r="BT112" s="263">
        <v>0.9525250595146586</v>
      </c>
      <c r="BU112" s="263">
        <v>0.9621378809473865</v>
      </c>
      <c r="BV112" s="263">
        <v>0.97580128526763166</v>
      </c>
      <c r="BW112" s="263">
        <v>0.98642410226775057</v>
      </c>
      <c r="BX112" s="263">
        <v>1</v>
      </c>
      <c r="BY112" s="263">
        <v>1.0159173094247689</v>
      </c>
      <c r="BZ112" s="263">
        <v>1.0286587116064256</v>
      </c>
      <c r="CA112" s="263">
        <v>1.0464573763345759</v>
      </c>
      <c r="CB112" s="263">
        <v>1.061404861051086</v>
      </c>
      <c r="CC112" s="263">
        <v>1.0846836371535387</v>
      </c>
    </row>
    <row r="113" spans="2:81">
      <c r="B113">
        <f ca="1"/>
        <v>0.41643835616438357</v>
      </c>
      <c r="D113">
        <f ca="1">D112+$D$75</f>
        <v>0.48750000000000027</v>
      </c>
      <c r="BE113" s="263">
        <v>7.7181809789060141E-2</v>
      </c>
      <c r="BF113" s="263">
        <v>7.4976122721291866E-2</v>
      </c>
      <c r="BG113" s="263">
        <v>7.3835371598456934E-2</v>
      </c>
      <c r="BH113" s="263">
        <v>7.3110141739558127E-2</v>
      </c>
      <c r="BI113" s="263">
        <v>7.3285587148382222E-2</v>
      </c>
      <c r="BJ113" s="263">
        <v>7.4491016202633556E-2</v>
      </c>
      <c r="BK113" s="263">
        <v>7.721582860240922E-2</v>
      </c>
      <c r="BL113" s="263">
        <v>8.0150129726622443E-2</v>
      </c>
      <c r="BM113" s="263">
        <v>8.493379139007412E-2</v>
      </c>
      <c r="BN113" s="263">
        <v>8.9281391199717661E-2</v>
      </c>
      <c r="BO113" s="263">
        <v>9.6058451431174599E-2</v>
      </c>
      <c r="BS113" s="263">
        <v>8.5967610090954827E-2</v>
      </c>
      <c r="BT113" s="263">
        <v>8.1931987843828463E-2</v>
      </c>
      <c r="BU113" s="263">
        <v>7.8845900031593807E-2</v>
      </c>
      <c r="BV113" s="263">
        <v>7.4572816371121967E-2</v>
      </c>
      <c r="BW113" s="263">
        <v>7.2898474670734528E-2</v>
      </c>
      <c r="BX113" s="263">
        <v>7.3699226202070756E-2</v>
      </c>
      <c r="BY113" s="263">
        <v>7.7747359759629139E-2</v>
      </c>
      <c r="BZ113" s="263">
        <v>8.2115456301041084E-2</v>
      </c>
      <c r="CA113" s="263">
        <v>8.9502839158517228E-2</v>
      </c>
      <c r="CB113" s="263">
        <v>9.4359947611671713E-2</v>
      </c>
      <c r="CC113" s="263">
        <v>0.10031564192444187</v>
      </c>
    </row>
    <row r="114" spans="2:81">
      <c r="B114">
        <f ca="1"/>
        <v>0.42739726027397262</v>
      </c>
      <c r="D114">
        <f ca="1">D113+$D$75</f>
        <v>0.50000000000000022</v>
      </c>
      <c r="BE114" s="263">
        <v>5.4874828700473513E-2</v>
      </c>
      <c r="BF114" s="263">
        <v>5.3306626291882292E-2</v>
      </c>
      <c r="BG114" s="263">
        <v>5.2495573498140831E-2</v>
      </c>
      <c r="BH114" s="263">
        <v>5.1979948581022319E-2</v>
      </c>
      <c r="BI114" s="263">
        <v>5.2104686997779051E-2</v>
      </c>
      <c r="BJ114" s="263">
        <v>5.2961724595671597E-2</v>
      </c>
      <c r="BK114" s="263">
        <v>5.4899015442922625E-2</v>
      </c>
      <c r="BL114" s="263">
        <v>5.6985248870032944E-2</v>
      </c>
      <c r="BM114" s="263">
        <v>6.0386343183062907E-2</v>
      </c>
      <c r="BN114" s="263">
        <v>6.3477405642785326E-2</v>
      </c>
      <c r="BO114" s="263">
        <v>6.8295769196456538E-2</v>
      </c>
      <c r="BS114" s="263">
        <v>7.7384668487794323E-2</v>
      </c>
      <c r="BT114" s="263">
        <v>7.4733903620568989E-2</v>
      </c>
      <c r="BU114" s="263">
        <v>7.3407491660704469E-2</v>
      </c>
      <c r="BV114" s="263">
        <v>7.2577563375448809E-2</v>
      </c>
      <c r="BW114" s="263">
        <v>7.2737988639009196E-2</v>
      </c>
      <c r="BX114" s="263">
        <v>7.396360059565546E-2</v>
      </c>
      <c r="BY114" s="263">
        <v>7.6850353680883998E-2</v>
      </c>
      <c r="BZ114" s="263">
        <v>7.998494086794565E-2</v>
      </c>
      <c r="CA114" s="263">
        <v>8.5086254404016445E-2</v>
      </c>
      <c r="CB114" s="263">
        <v>8.9522332658996479E-2</v>
      </c>
      <c r="CC114" s="263">
        <v>9.6083873635285102E-2</v>
      </c>
    </row>
    <row r="115" spans="2:81">
      <c r="B115">
        <f ca="1"/>
        <v>0.43835616438356162</v>
      </c>
      <c r="D115">
        <f ca="1">D114+$D$75</f>
        <v>0.51250000000000018</v>
      </c>
      <c r="BE115" s="263">
        <v>4.4805110012931276E-2</v>
      </c>
      <c r="BF115" s="263">
        <v>4.3524678108113925E-2</v>
      </c>
      <c r="BG115" s="263">
        <v>4.2862456275072132E-2</v>
      </c>
      <c r="BH115" s="263">
        <v>4.2441450293203731E-2</v>
      </c>
      <c r="BI115" s="263">
        <v>4.2543298783995938E-2</v>
      </c>
      <c r="BJ115" s="263">
        <v>4.3243067052401718E-2</v>
      </c>
      <c r="BK115" s="263">
        <v>4.4824858405444756E-2</v>
      </c>
      <c r="BL115" s="263">
        <v>4.6528260865697467E-2</v>
      </c>
      <c r="BM115" s="263">
        <v>4.9305242743699164E-2</v>
      </c>
      <c r="BN115" s="263">
        <v>5.1829084673496569E-2</v>
      </c>
      <c r="BO115" s="263">
        <v>5.5763262040735874E-2</v>
      </c>
      <c r="BS115" s="263">
        <v>5.5019057455589042E-2</v>
      </c>
      <c r="BT115" s="263">
        <v>5.3134413024319933E-2</v>
      </c>
      <c r="BU115" s="263">
        <v>5.219135883470255E-2</v>
      </c>
      <c r="BV115" s="263">
        <v>5.1601295287196348E-2</v>
      </c>
      <c r="BW115" s="263">
        <v>5.1715354660527499E-2</v>
      </c>
      <c r="BX115" s="263">
        <v>5.2586741925972902E-2</v>
      </c>
      <c r="BY115" s="263">
        <v>5.4639169583285137E-2</v>
      </c>
      <c r="BZ115" s="263">
        <v>5.686780266932983E-2</v>
      </c>
      <c r="CA115" s="263">
        <v>6.0494741545269091E-2</v>
      </c>
      <c r="CB115" s="263">
        <v>6.3648710531086117E-2</v>
      </c>
      <c r="CC115" s="263">
        <v>6.8313843909909938E-2</v>
      </c>
    </row>
    <row r="116" spans="2:81">
      <c r="B116">
        <f ca="1"/>
        <v>0.44931506849315067</v>
      </c>
      <c r="D116">
        <f ca="1">D115+$D$75</f>
        <v>0.52500000000000013</v>
      </c>
      <c r="BE116" s="263">
        <v>3.8749173111211024E-2</v>
      </c>
      <c r="BF116" s="263">
        <v>3.7641806618358628E-2</v>
      </c>
      <c r="BG116" s="263">
        <v>3.7069091844549262E-2</v>
      </c>
      <c r="BH116" s="263">
        <v>3.6704989766291538E-2</v>
      </c>
      <c r="BI116" s="263">
        <v>3.6793072237234783E-2</v>
      </c>
      <c r="BJ116" s="263">
        <v>3.7398258604646045E-2</v>
      </c>
      <c r="BK116" s="263">
        <v>3.8766252276510517E-2</v>
      </c>
      <c r="BL116" s="263">
        <v>4.0239419885994013E-2</v>
      </c>
      <c r="BM116" s="263">
        <v>4.2641060044590375E-2</v>
      </c>
      <c r="BN116" s="263">
        <v>4.4823775092379059E-2</v>
      </c>
      <c r="BO116" s="263">
        <v>4.8226202177355897E-2</v>
      </c>
      <c r="BS116" s="263">
        <v>4.4922872298354566E-2</v>
      </c>
      <c r="BT116" s="263">
        <v>4.3384066563958865E-2</v>
      </c>
      <c r="BU116" s="263">
        <v>4.2614066042506706E-2</v>
      </c>
      <c r="BV116" s="263">
        <v>4.2132281173437799E-2</v>
      </c>
      <c r="BW116" s="263">
        <v>4.2225410261785445E-2</v>
      </c>
      <c r="BX116" s="263">
        <v>4.2936894984685579E-2</v>
      </c>
      <c r="BY116" s="263">
        <v>4.4612695149482517E-2</v>
      </c>
      <c r="BZ116" s="263">
        <v>4.6432366444380417E-2</v>
      </c>
      <c r="CA116" s="263">
        <v>4.9393749635818676E-2</v>
      </c>
      <c r="CB116" s="263">
        <v>5.1968954529090373E-2</v>
      </c>
      <c r="CC116" s="263">
        <v>5.5778019982471831E-2</v>
      </c>
    </row>
    <row r="117" spans="2:81">
      <c r="B117">
        <f ca="1"/>
        <v>0.46027397260273972</v>
      </c>
      <c r="D117">
        <f ca="1">D116+$D$75</f>
        <v>0.53750000000000009</v>
      </c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S117" s="263">
        <v>3.8851018440516583E-2</v>
      </c>
      <c r="BT117" s="263">
        <v>3.7520200376027643E-2</v>
      </c>
      <c r="BU117" s="263">
        <v>3.6854274469521414E-2</v>
      </c>
      <c r="BV117" s="263">
        <v>3.6437608484580747E-2</v>
      </c>
      <c r="BW117" s="263">
        <v>3.6518150082738426E-2</v>
      </c>
      <c r="BX117" s="263">
        <v>3.7133469288196962E-2</v>
      </c>
      <c r="BY117" s="263">
        <v>3.8582765376673732E-2</v>
      </c>
      <c r="BZ117" s="263">
        <v>4.015648672209951E-2</v>
      </c>
      <c r="CA117" s="263">
        <v>4.2717604190632745E-2</v>
      </c>
      <c r="CB117" s="263">
        <v>4.494473989406976E-2</v>
      </c>
      <c r="CC117" s="263">
        <v>4.823896540991858E-2</v>
      </c>
    </row>
    <row r="118" spans="2:81">
      <c r="B118">
        <f ca="1"/>
        <v>0.47123287671232877</v>
      </c>
      <c r="D118">
        <f ca="1">D117+$D$75</f>
        <v>0.55000000000000004</v>
      </c>
      <c r="BE118" s="263" t="s">
        <v>31</v>
      </c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</row>
    <row r="119" spans="2:81">
      <c r="B119">
        <f ca="1"/>
        <v>0.48219178082191783</v>
      </c>
      <c r="D119">
        <f ca="1">D118+$D$75</f>
        <v>0.5625</v>
      </c>
      <c r="BE119" s="263">
        <v>0.93783084196211497</v>
      </c>
      <c r="BF119" s="263">
        <v>0.9525250595146586</v>
      </c>
      <c r="BG119" s="263">
        <v>0.9621378809473865</v>
      </c>
      <c r="BH119" s="263">
        <v>0.97580128526763166</v>
      </c>
      <c r="BI119" s="263">
        <v>0.98642410226775057</v>
      </c>
      <c r="BJ119" s="263">
        <v>1</v>
      </c>
      <c r="BK119" s="263">
        <v>1.0159173094247689</v>
      </c>
      <c r="BL119" s="263">
        <v>1.0286587116064256</v>
      </c>
      <c r="BM119" s="263">
        <v>1.0464573763345759</v>
      </c>
      <c r="BN119" s="263">
        <v>1.061404861051086</v>
      </c>
      <c r="BO119" s="263">
        <v>1.0846836371535387</v>
      </c>
      <c r="BS119" s="263" t="s">
        <v>31</v>
      </c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</row>
    <row r="120" spans="2:81">
      <c r="B120">
        <f ca="1"/>
        <v>0.49315068493150682</v>
      </c>
      <c r="D120">
        <f ca="1">D119+$D$75</f>
        <v>0.57499999999999996</v>
      </c>
      <c r="BE120" s="263">
        <v>8.3921599691432605E-2</v>
      </c>
      <c r="BF120" s="263">
        <v>8.0320435694534106E-2</v>
      </c>
      <c r="BG120" s="263">
        <v>7.7336666308573443E-2</v>
      </c>
      <c r="BH120" s="263">
        <v>7.3747508161829095E-2</v>
      </c>
      <c r="BI120" s="263">
        <v>7.2338929492140186E-2</v>
      </c>
      <c r="BJ120" s="263">
        <v>7.2878006705810475E-2</v>
      </c>
      <c r="BK120" s="263">
        <v>7.6505661518061069E-2</v>
      </c>
      <c r="BL120" s="263">
        <v>8.0957343660922595E-2</v>
      </c>
      <c r="BM120" s="263">
        <v>8.7780555969327226E-2</v>
      </c>
      <c r="BN120" s="263">
        <v>9.3075285616856407E-2</v>
      </c>
      <c r="BO120" s="263">
        <v>9.8809183518224084E-2</v>
      </c>
      <c r="BS120" s="263">
        <v>0.93783084196211497</v>
      </c>
      <c r="BT120" s="263">
        <v>0.9525250595146586</v>
      </c>
      <c r="BU120" s="263">
        <v>0.9621378809473865</v>
      </c>
      <c r="BV120" s="263">
        <v>0.97580128526763166</v>
      </c>
      <c r="BW120" s="263">
        <v>0.98642410226775057</v>
      </c>
      <c r="BX120" s="263">
        <v>1</v>
      </c>
      <c r="BY120" s="263">
        <v>1.0159173094247689</v>
      </c>
      <c r="BZ120" s="263">
        <v>1.0286587116064256</v>
      </c>
      <c r="CA120" s="263">
        <v>1.0464573763345759</v>
      </c>
      <c r="CB120" s="263">
        <v>1.061404861051086</v>
      </c>
      <c r="CC120" s="263">
        <v>1.0846836371535387</v>
      </c>
    </row>
    <row r="121" spans="2:81">
      <c r="B121">
        <f ca="1"/>
        <v>0.50410958904109593</v>
      </c>
      <c r="D121">
        <f ca="1">D120+$D$75</f>
        <v>0.58749999999999991</v>
      </c>
      <c r="BE121" s="263">
        <v>7.8351813765843673E-2</v>
      </c>
      <c r="BF121" s="263">
        <v>7.5658952191059878E-2</v>
      </c>
      <c r="BG121" s="263">
        <v>7.4340662262849008E-2</v>
      </c>
      <c r="BH121" s="263">
        <v>7.3474641647045771E-2</v>
      </c>
      <c r="BI121" s="263">
        <v>7.3593853324366659E-2</v>
      </c>
      <c r="BJ121" s="263">
        <v>7.4777564306737515E-2</v>
      </c>
      <c r="BK121" s="263">
        <v>7.7521190183584984E-2</v>
      </c>
      <c r="BL121" s="263">
        <v>8.050522709837403E-2</v>
      </c>
      <c r="BM121" s="263">
        <v>8.5414017499660017E-2</v>
      </c>
      <c r="BN121" s="263">
        <v>8.9929440150563075E-2</v>
      </c>
      <c r="BO121" s="263">
        <v>9.7133275854172363E-2</v>
      </c>
      <c r="BS121" s="263">
        <v>8.5967610090904895E-2</v>
      </c>
      <c r="BT121" s="263">
        <v>8.1931987843759144E-2</v>
      </c>
      <c r="BU121" s="263">
        <v>7.8845900031516897E-2</v>
      </c>
      <c r="BV121" s="263">
        <v>7.4572816371068273E-2</v>
      </c>
      <c r="BW121" s="263">
        <v>7.2898474670783392E-2</v>
      </c>
      <c r="BX121" s="263">
        <v>7.3696393056765563E-2</v>
      </c>
      <c r="BY121" s="263">
        <v>7.7747359759681195E-2</v>
      </c>
      <c r="BZ121" s="263">
        <v>8.2115456301176712E-2</v>
      </c>
      <c r="CA121" s="263">
        <v>8.9502839158812714E-2</v>
      </c>
      <c r="CB121" s="263">
        <v>9.4359947612347103E-2</v>
      </c>
      <c r="CC121" s="263">
        <v>0.10031564192642348</v>
      </c>
    </row>
    <row r="122" spans="2:81">
      <c r="B122">
        <f ca="1"/>
        <v>0.51506849315068493</v>
      </c>
      <c r="D122">
        <f ca="1">D121+$D$75</f>
        <v>0.59999999999999987</v>
      </c>
      <c r="BE122" s="263">
        <v>5.5706679728330204E-2</v>
      </c>
      <c r="BF122" s="263">
        <v>5.3792105322337289E-2</v>
      </c>
      <c r="BG122" s="263">
        <v>5.2854825745895111E-2</v>
      </c>
      <c r="BH122" s="263">
        <v>5.2239101223845653E-2</v>
      </c>
      <c r="BI122" s="263">
        <v>5.2323858505256365E-2</v>
      </c>
      <c r="BJ122" s="263">
        <v>5.3165454958695284E-2</v>
      </c>
      <c r="BK122" s="263">
        <v>5.5116121837609694E-2</v>
      </c>
      <c r="BL122" s="263">
        <v>5.7237716485136966E-2</v>
      </c>
      <c r="BM122" s="263">
        <v>6.0727774999355402E-2</v>
      </c>
      <c r="BN122" s="263">
        <v>6.3938156372320629E-2</v>
      </c>
      <c r="BO122" s="263">
        <v>6.9059949334966939E-2</v>
      </c>
      <c r="BS122" s="263">
        <v>8.0624147994833015E-2</v>
      </c>
      <c r="BT122" s="263">
        <v>7.674701642551815E-2</v>
      </c>
      <c r="BU122" s="263">
        <v>7.4944886410988884E-2</v>
      </c>
      <c r="BV122" s="263">
        <v>7.3712724639066807E-2</v>
      </c>
      <c r="BW122" s="263">
        <v>7.3725338303051779E-2</v>
      </c>
      <c r="BX122" s="263">
        <v>7.4896513845822382E-2</v>
      </c>
      <c r="BY122" s="263">
        <v>7.7877815944822029E-2</v>
      </c>
      <c r="BZ122" s="263">
        <v>8.1206422120501776E-2</v>
      </c>
      <c r="CA122" s="263">
        <v>8.6778928043522538E-2</v>
      </c>
      <c r="CB122" s="263">
        <v>9.1843869236711617E-2</v>
      </c>
      <c r="CC122" s="263">
        <v>0.10001493622125408</v>
      </c>
    </row>
    <row r="123" spans="2:81">
      <c r="B123">
        <f ca="1"/>
        <v>0.52602739726027392</v>
      </c>
      <c r="D123">
        <f ca="1">D122+$D$75</f>
        <v>0.61249999999999982</v>
      </c>
      <c r="BE123" s="263">
        <v>4.5484313533017483E-2</v>
      </c>
      <c r="BF123" s="263">
        <v>4.392107007659253E-2</v>
      </c>
      <c r="BG123" s="263">
        <v>4.315578450705411E-2</v>
      </c>
      <c r="BH123" s="263">
        <v>4.2653047540007365E-2</v>
      </c>
      <c r="BI123" s="263">
        <v>4.2722251570487944E-2</v>
      </c>
      <c r="BJ123" s="263">
        <v>4.3409412197241717E-2</v>
      </c>
      <c r="BK123" s="263">
        <v>4.5002125034404289E-2</v>
      </c>
      <c r="BL123" s="263">
        <v>4.6734399810224876E-2</v>
      </c>
      <c r="BM123" s="263">
        <v>4.9584020654321929E-2</v>
      </c>
      <c r="BN123" s="263">
        <v>5.220528606882209E-2</v>
      </c>
      <c r="BO123" s="263">
        <v>5.6387212511042499E-2</v>
      </c>
      <c r="BS123" s="263">
        <v>5.7322267026772733E-2</v>
      </c>
      <c r="BT123" s="263">
        <v>5.4565698720110564E-2</v>
      </c>
      <c r="BU123" s="263">
        <v>5.3284417857255073E-2</v>
      </c>
      <c r="BV123" s="263">
        <v>5.2408373795185412E-2</v>
      </c>
      <c r="BW123" s="263">
        <v>5.2417341875259621E-2</v>
      </c>
      <c r="BX123" s="263">
        <v>5.3250025864704384E-2</v>
      </c>
      <c r="BY123" s="263">
        <v>5.5369676109160763E-2</v>
      </c>
      <c r="BZ123" s="263">
        <v>5.7736253081130846E-2</v>
      </c>
      <c r="CA123" s="263">
        <v>6.1698200964885722E-2</v>
      </c>
      <c r="CB123" s="263">
        <v>6.5299279782729383E-2</v>
      </c>
      <c r="CC123" s="263">
        <v>7.1108756164564857E-2</v>
      </c>
    </row>
    <row r="124" spans="2:81">
      <c r="B124">
        <f ca="1"/>
        <v>0.53698630136986303</v>
      </c>
      <c r="D124">
        <f ca="1">D123+$D$75</f>
        <v>0.62499999999999978</v>
      </c>
      <c r="BE124" s="263">
        <v>3.9336574297592852E-2</v>
      </c>
      <c r="BF124" s="263">
        <v>3.7984621556253845E-2</v>
      </c>
      <c r="BG124" s="263">
        <v>3.7322773320528108E-2</v>
      </c>
      <c r="BH124" s="263">
        <v>3.6887987159755886E-2</v>
      </c>
      <c r="BI124" s="263">
        <v>3.6947837452642379E-2</v>
      </c>
      <c r="BJ124" s="263">
        <v>3.7542120249261013E-2</v>
      </c>
      <c r="BK124" s="263">
        <v>3.8919559238381862E-2</v>
      </c>
      <c r="BL124" s="263">
        <v>4.0417696730848308E-2</v>
      </c>
      <c r="BM124" s="263">
        <v>4.2882157846050643E-2</v>
      </c>
      <c r="BN124" s="263">
        <v>4.5149128450242493E-2</v>
      </c>
      <c r="BO124" s="263">
        <v>4.8765818412641444E-2</v>
      </c>
      <c r="BS124" s="263">
        <v>4.6803435038386063E-2</v>
      </c>
      <c r="BT124" s="263">
        <v>4.4552706440902673E-2</v>
      </c>
      <c r="BU124" s="263">
        <v>4.350654499717304E-2</v>
      </c>
      <c r="BV124" s="263">
        <v>4.2791258015751121E-2</v>
      </c>
      <c r="BW124" s="263">
        <v>4.2798580422469201E-2</v>
      </c>
      <c r="BX124" s="263">
        <v>4.3478464052844112E-2</v>
      </c>
      <c r="BY124" s="263">
        <v>4.5209151230205365E-2</v>
      </c>
      <c r="BZ124" s="263">
        <v>4.7141453236321226E-2</v>
      </c>
      <c r="CA124" s="263">
        <v>5.0376370137220919E-2</v>
      </c>
      <c r="CB124" s="263">
        <v>5.331663867964153E-2</v>
      </c>
      <c r="CC124" s="263">
        <v>5.8060056282390561E-2</v>
      </c>
    </row>
    <row r="125" spans="2:81">
      <c r="B125">
        <f ca="1"/>
        <v>0.54794520547945202</v>
      </c>
      <c r="D125">
        <f ca="1">D124+$D$75</f>
        <v>0.63749999999999973</v>
      </c>
      <c r="BE125" s="263">
        <v>7.8351813765843673E-2</v>
      </c>
      <c r="BF125" s="263">
        <v>7.5658952191059878E-2</v>
      </c>
      <c r="BG125" s="263">
        <v>7.4340662262849008E-2</v>
      </c>
      <c r="BH125" s="263">
        <v>7.3474641647045771E-2</v>
      </c>
      <c r="BI125" s="263">
        <v>7.3593853324366659E-2</v>
      </c>
      <c r="BJ125" s="263">
        <v>7.4777564306737515E-2</v>
      </c>
      <c r="BK125" s="263">
        <v>7.721582860240922E-2</v>
      </c>
      <c r="BL125" s="263">
        <v>8.0150129726622443E-2</v>
      </c>
      <c r="BM125" s="263">
        <v>8.493379139007412E-2</v>
      </c>
      <c r="BN125" s="263">
        <v>8.9281391199717661E-2</v>
      </c>
      <c r="BO125" s="263">
        <v>9.6058451431174599E-2</v>
      </c>
      <c r="BS125" s="263">
        <v>4.0477401037031638E-2</v>
      </c>
      <c r="BT125" s="263">
        <v>3.8530884846689373E-2</v>
      </c>
      <c r="BU125" s="263">
        <v>3.7626124410353998E-2</v>
      </c>
      <c r="BV125" s="263">
        <v>3.7007516866274452E-2</v>
      </c>
      <c r="BW125" s="263">
        <v>3.7013849563715159E-2</v>
      </c>
      <c r="BX125" s="263">
        <v>3.7601838935491558E-2</v>
      </c>
      <c r="BY125" s="263">
        <v>3.9098603412078478E-2</v>
      </c>
      <c r="BZ125" s="263">
        <v>4.0769732105134113E-2</v>
      </c>
      <c r="CA125" s="263">
        <v>4.3567411989351941E-2</v>
      </c>
      <c r="CB125" s="263">
        <v>4.6110268701696176E-2</v>
      </c>
      <c r="CC125" s="263">
        <v>5.0212557698969928E-2</v>
      </c>
    </row>
    <row r="126" spans="2:81">
      <c r="B126">
        <f ca="1"/>
        <v>0.55890410958904113</v>
      </c>
      <c r="D126">
        <f ca="1">D125+$D$75</f>
        <v>0.64999999999999969</v>
      </c>
      <c r="BE126" s="263" t="s">
        <v>31</v>
      </c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S126" s="263">
        <v>8.0624147994833015E-2</v>
      </c>
      <c r="BT126" s="263">
        <v>7.674701642551815E-2</v>
      </c>
      <c r="BU126" s="263">
        <v>7.4944886410988884E-2</v>
      </c>
      <c r="BV126" s="263">
        <v>7.3712724639066807E-2</v>
      </c>
      <c r="BW126" s="263">
        <v>7.3725338303051779E-2</v>
      </c>
      <c r="BX126" s="263">
        <v>7.4896513845822382E-2</v>
      </c>
      <c r="BY126" s="263">
        <v>7.6850353680883998E-2</v>
      </c>
      <c r="BZ126" s="263">
        <v>7.998494086794565E-2</v>
      </c>
      <c r="CA126" s="263">
        <v>8.5086254404016445E-2</v>
      </c>
      <c r="CB126" s="263">
        <v>8.9522332658996479E-2</v>
      </c>
      <c r="CC126" s="263">
        <v>9.6083873635285102E-2</v>
      </c>
    </row>
    <row r="127" spans="2:81">
      <c r="B127">
        <f ca="1"/>
        <v>0.56986301369863013</v>
      </c>
      <c r="D127">
        <f ca="1">D126+$D$75</f>
        <v>0.66249999999999964</v>
      </c>
      <c r="BE127" s="263">
        <v>0.93783084196211497</v>
      </c>
      <c r="BF127" s="263">
        <v>0.9525250595146586</v>
      </c>
      <c r="BG127" s="263">
        <v>0.9621378809473865</v>
      </c>
      <c r="BH127" s="263">
        <v>0.97580128526763166</v>
      </c>
      <c r="BI127" s="263">
        <v>0.98642410226775057</v>
      </c>
      <c r="BJ127" s="263">
        <v>1</v>
      </c>
      <c r="BK127" s="263">
        <v>1.0159173094247689</v>
      </c>
      <c r="BL127" s="263">
        <v>1.0286587116064256</v>
      </c>
      <c r="BM127" s="263">
        <v>1.0464573763345759</v>
      </c>
      <c r="BN127" s="263">
        <v>1.061404861051086</v>
      </c>
      <c r="BO127" s="263">
        <v>1.0846836371535387</v>
      </c>
      <c r="BS127" s="263" t="s">
        <v>31</v>
      </c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</row>
    <row r="128" spans="2:81">
      <c r="B128">
        <f ca="1"/>
        <v>0.58082191780821912</v>
      </c>
      <c r="D128">
        <f ca="1">D127+$D$75</f>
        <v>0.6749999999999996</v>
      </c>
      <c r="BE128" s="263">
        <v>8.7824677607947224E-2</v>
      </c>
      <c r="BF128" s="263">
        <v>8.1768010764717014E-2</v>
      </c>
      <c r="BG128" s="263">
        <v>7.83826999336181E-2</v>
      </c>
      <c r="BH128" s="263">
        <v>7.4838744703660268E-2</v>
      </c>
      <c r="BI128" s="263">
        <v>7.3541126252464797E-2</v>
      </c>
      <c r="BJ128" s="263">
        <v>7.4156369822287543E-2</v>
      </c>
      <c r="BK128" s="263">
        <v>7.7844141337286135E-2</v>
      </c>
      <c r="BL128" s="263">
        <v>8.2339995846488892E-2</v>
      </c>
      <c r="BM128" s="263">
        <v>8.9754362507784943E-2</v>
      </c>
      <c r="BN128" s="263">
        <v>9.6397484197644476E-2</v>
      </c>
      <c r="BO128" s="263">
        <v>0.10686491174886535</v>
      </c>
      <c r="BS128" s="263">
        <v>0.93783084196211497</v>
      </c>
      <c r="BT128" s="263">
        <v>0.9525250595146586</v>
      </c>
      <c r="BU128" s="263">
        <v>0.9621378809473865</v>
      </c>
      <c r="BV128" s="263">
        <v>0.97580128526763166</v>
      </c>
      <c r="BW128" s="263">
        <v>0.98642410226775057</v>
      </c>
      <c r="BX128" s="263">
        <v>1</v>
      </c>
      <c r="BY128" s="263">
        <v>1.0159173094247689</v>
      </c>
      <c r="BZ128" s="263">
        <v>1.0286587116064256</v>
      </c>
      <c r="CA128" s="263">
        <v>1.0464573763345759</v>
      </c>
      <c r="CB128" s="263">
        <v>1.061404861051086</v>
      </c>
      <c r="CC128" s="263">
        <v>1.0846836371535387</v>
      </c>
    </row>
    <row r="129" spans="2:81">
      <c r="B129">
        <f ca="1"/>
        <v>0.59178082191780823</v>
      </c>
      <c r="D129">
        <f ca="1">D128+$D$75</f>
        <v>0.68749999999999956</v>
      </c>
      <c r="BE129" s="263">
        <v>7.9615494253361688E-2</v>
      </c>
      <c r="BF129" s="263">
        <v>7.6626762020742312E-2</v>
      </c>
      <c r="BG129" s="263">
        <v>7.5222361878106103E-2</v>
      </c>
      <c r="BH129" s="263">
        <v>7.4167841421375363E-2</v>
      </c>
      <c r="BI129" s="263">
        <v>7.4207037721542371E-2</v>
      </c>
      <c r="BJ129" s="263">
        <v>7.5357265045069913E-2</v>
      </c>
      <c r="BK129" s="263">
        <v>7.8054174387981401E-2</v>
      </c>
      <c r="BL129" s="263">
        <v>8.0981882654671988E-2</v>
      </c>
      <c r="BM129" s="263">
        <v>8.5779696164935304E-2</v>
      </c>
      <c r="BN129" s="263">
        <v>9.0165294443149357E-2</v>
      </c>
      <c r="BO129" s="263">
        <v>9.725796335071521E-2</v>
      </c>
      <c r="BS129" s="263">
        <v>8.7824677607947224E-2</v>
      </c>
      <c r="BT129" s="263">
        <v>8.1768010764717014E-2</v>
      </c>
      <c r="BU129" s="263">
        <v>7.83826999336181E-2</v>
      </c>
      <c r="BV129" s="263">
        <v>7.4838744703660268E-2</v>
      </c>
      <c r="BW129" s="263">
        <v>7.3541126252464797E-2</v>
      </c>
      <c r="BX129" s="263">
        <v>7.4156369822287543E-2</v>
      </c>
      <c r="BY129" s="263">
        <v>7.7844141337286135E-2</v>
      </c>
      <c r="BZ129" s="263">
        <v>8.2339995846488892E-2</v>
      </c>
      <c r="CA129" s="263">
        <v>8.9754362507784943E-2</v>
      </c>
      <c r="CB129" s="263">
        <v>9.6397484197644476E-2</v>
      </c>
      <c r="CC129" s="263">
        <v>0.10686491174886535</v>
      </c>
    </row>
    <row r="130" spans="2:81">
      <c r="B130">
        <f ca="1"/>
        <v>0.60273972602739723</v>
      </c>
      <c r="D130">
        <f ca="1">D129+$D$75</f>
        <v>0.69999999999999951</v>
      </c>
      <c r="BE130" s="263">
        <v>7.9359586068159807E-2</v>
      </c>
      <c r="BF130" s="263">
        <v>7.807150708784083E-2</v>
      </c>
      <c r="BG130" s="263">
        <v>7.7600147180109311E-2</v>
      </c>
      <c r="BH130" s="263">
        <v>7.7472483065450376E-2</v>
      </c>
      <c r="BI130" s="263">
        <v>7.7816287336267193E-2</v>
      </c>
      <c r="BJ130" s="263">
        <v>7.8787763519219081E-2</v>
      </c>
      <c r="BK130" s="263">
        <v>8.0588226710301664E-2</v>
      </c>
      <c r="BL130" s="263">
        <v>8.2442360804940773E-2</v>
      </c>
      <c r="BM130" s="263">
        <v>8.5480476853299694E-2</v>
      </c>
      <c r="BN130" s="263">
        <v>8.8309992551770813E-2</v>
      </c>
      <c r="BO130" s="263">
        <v>9.3011915144555729E-2</v>
      </c>
      <c r="BS130" s="263">
        <v>7.9615494253361688E-2</v>
      </c>
      <c r="BT130" s="263">
        <v>7.6626762020742312E-2</v>
      </c>
      <c r="BU130" s="263">
        <v>7.5222361878106103E-2</v>
      </c>
      <c r="BV130" s="263">
        <v>7.4167841421375363E-2</v>
      </c>
      <c r="BW130" s="263">
        <v>7.4207037721542371E-2</v>
      </c>
      <c r="BX130" s="263">
        <v>7.5357265045069913E-2</v>
      </c>
      <c r="BY130" s="263">
        <v>7.8054174387981401E-2</v>
      </c>
      <c r="BZ130" s="263">
        <v>8.0981882654671988E-2</v>
      </c>
      <c r="CA130" s="263">
        <v>8.5779696164935304E-2</v>
      </c>
      <c r="CB130" s="263">
        <v>9.0165294443149357E-2</v>
      </c>
      <c r="CC130" s="263">
        <v>9.725796335071521E-2</v>
      </c>
    </row>
    <row r="131" spans="2:81">
      <c r="B131">
        <f ca="1"/>
        <v>0.61369863013698633</v>
      </c>
      <c r="D131">
        <f ca="1">D130+$D$75</f>
        <v>0.71249999999999947</v>
      </c>
      <c r="BE131" s="263">
        <v>7.9134361228179018E-2</v>
      </c>
      <c r="BF131" s="263">
        <v>7.8553324981477018E-2</v>
      </c>
      <c r="BG131" s="263">
        <v>7.8455055532560644E-2</v>
      </c>
      <c r="BH131" s="263">
        <v>7.8702272550765798E-2</v>
      </c>
      <c r="BI131" s="263">
        <v>7.9197635337246691E-2</v>
      </c>
      <c r="BJ131" s="263">
        <v>8.0185112419934396E-2</v>
      </c>
      <c r="BK131" s="263">
        <v>8.1781842828642287E-2</v>
      </c>
      <c r="BL131" s="263">
        <v>8.3339281566998352E-2</v>
      </c>
      <c r="BM131" s="263">
        <v>8.5831212309370936E-2</v>
      </c>
      <c r="BN131" s="263">
        <v>8.8131987724070215E-2</v>
      </c>
      <c r="BO131" s="263">
        <v>9.1957005254369423E-2</v>
      </c>
      <c r="BS131" s="263">
        <v>7.9359586068159807E-2</v>
      </c>
      <c r="BT131" s="263">
        <v>7.807150708784083E-2</v>
      </c>
      <c r="BU131" s="263">
        <v>7.7600147180109311E-2</v>
      </c>
      <c r="BV131" s="263">
        <v>7.7472483065450376E-2</v>
      </c>
      <c r="BW131" s="263">
        <v>7.7816287336267193E-2</v>
      </c>
      <c r="BX131" s="263">
        <v>7.8787763519219081E-2</v>
      </c>
      <c r="BY131" s="263">
        <v>8.0588226710301664E-2</v>
      </c>
      <c r="BZ131" s="263">
        <v>8.2442360804940773E-2</v>
      </c>
      <c r="CA131" s="263">
        <v>8.5480476853299694E-2</v>
      </c>
      <c r="CB131" s="263">
        <v>8.8309992551770813E-2</v>
      </c>
      <c r="CC131" s="263">
        <v>9.3011915144555729E-2</v>
      </c>
    </row>
    <row r="132" spans="2:81">
      <c r="B132">
        <f ca="1"/>
        <v>0.62465753424657533</v>
      </c>
      <c r="D132">
        <f ca="1">D131+$D$75</f>
        <v>0.72499999999999942</v>
      </c>
      <c r="BE132" s="263">
        <v>7.9869795192369739E-2</v>
      </c>
      <c r="BF132" s="263">
        <v>7.949760140021897E-2</v>
      </c>
      <c r="BG132" s="263">
        <v>7.949661630021404E-2</v>
      </c>
      <c r="BH132" s="263">
        <v>7.9821836846337785E-2</v>
      </c>
      <c r="BI132" s="263">
        <v>8.0327890271510591E-2</v>
      </c>
      <c r="BJ132" s="263">
        <v>8.1269363029002575E-2</v>
      </c>
      <c r="BK132" s="263">
        <v>8.2739838276068539E-2</v>
      </c>
      <c r="BL132" s="263">
        <v>8.4153162482268132E-2</v>
      </c>
      <c r="BM132" s="263">
        <v>8.6400888517709218E-2</v>
      </c>
      <c r="BN132" s="263">
        <v>8.8473389687547269E-2</v>
      </c>
      <c r="BO132" s="263">
        <v>9.1925182650179835E-2</v>
      </c>
      <c r="BS132" s="263">
        <v>7.9134361228179018E-2</v>
      </c>
      <c r="BT132" s="263">
        <v>7.8553324981477018E-2</v>
      </c>
      <c r="BU132" s="263">
        <v>7.8455055532560644E-2</v>
      </c>
      <c r="BV132" s="263">
        <v>7.8702272550765798E-2</v>
      </c>
      <c r="BW132" s="263">
        <v>7.9197635337246691E-2</v>
      </c>
      <c r="BX132" s="263">
        <v>8.0185112419934396E-2</v>
      </c>
      <c r="BY132" s="263">
        <v>8.1781842828642287E-2</v>
      </c>
      <c r="BZ132" s="263">
        <v>8.3339281566998352E-2</v>
      </c>
      <c r="CA132" s="263">
        <v>8.5831212309370936E-2</v>
      </c>
      <c r="CB132" s="263">
        <v>8.8131987724070215E-2</v>
      </c>
      <c r="CC132" s="263">
        <v>9.1957005254369423E-2</v>
      </c>
    </row>
    <row r="133" spans="2:81">
      <c r="B133">
        <f ca="1"/>
        <v>0.63561643835616444</v>
      </c>
      <c r="D133">
        <f ca="1">D132+$D$75</f>
        <v>0.73749999999999938</v>
      </c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S133" s="263">
        <v>7.9869795192369739E-2</v>
      </c>
      <c r="BT133" s="263">
        <v>7.949760140021897E-2</v>
      </c>
      <c r="BU133" s="263">
        <v>7.949661630021404E-2</v>
      </c>
      <c r="BV133" s="263">
        <v>7.9821836846337785E-2</v>
      </c>
      <c r="BW133" s="263">
        <v>8.0327890271510591E-2</v>
      </c>
      <c r="BX133" s="263">
        <v>8.1269363029002575E-2</v>
      </c>
      <c r="BY133" s="263">
        <v>8.2739838276068539E-2</v>
      </c>
      <c r="BZ133" s="263">
        <v>8.4153162482268132E-2</v>
      </c>
      <c r="CA133" s="263">
        <v>8.6400888517709218E-2</v>
      </c>
      <c r="CB133" s="263">
        <v>8.8473389687547269E-2</v>
      </c>
      <c r="CC133" s="263">
        <v>9.1925182650179835E-2</v>
      </c>
    </row>
    <row r="134" spans="2:81">
      <c r="B134">
        <f ca="1"/>
        <v>0.64657534246575343</v>
      </c>
      <c r="D134">
        <f ca="1">D133+$D$75</f>
        <v>0.74999999999999933</v>
      </c>
      <c r="BE134" s="263" t="s">
        <v>31</v>
      </c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</row>
    <row r="135" spans="2:81">
      <c r="B135">
        <f ca="1"/>
        <v>0.65753424657534243</v>
      </c>
      <c r="D135">
        <f ca="1">D134+$D$75</f>
        <v>0.76249999999999929</v>
      </c>
      <c r="BE135" s="263">
        <v>0.93783084196211497</v>
      </c>
      <c r="BF135" s="263">
        <v>0.9525250595146586</v>
      </c>
      <c r="BG135" s="263">
        <v>0.9621378809473865</v>
      </c>
      <c r="BH135" s="263">
        <v>0.97580128526763166</v>
      </c>
      <c r="BI135" s="263">
        <v>0.98642410226775057</v>
      </c>
      <c r="BJ135" s="263">
        <v>1</v>
      </c>
      <c r="BK135" s="263">
        <v>1.0159173094247689</v>
      </c>
      <c r="BL135" s="263">
        <v>1.0286587116064256</v>
      </c>
      <c r="BM135" s="263">
        <v>1.0464573763345759</v>
      </c>
      <c r="BN135" s="263">
        <v>1.061404861051086</v>
      </c>
      <c r="BO135" s="263">
        <v>1.0846836371535387</v>
      </c>
      <c r="BS135" s="263" t="s">
        <v>31</v>
      </c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</row>
    <row r="136" spans="2:81">
      <c r="B136">
        <f ca="1"/>
        <v>0.66849315068493154</v>
      </c>
      <c r="D136">
        <f ca="1">D135+$D$75</f>
        <v>0.77499999999999925</v>
      </c>
      <c r="BE136" s="263">
        <v>7.7321097316025475E-2</v>
      </c>
      <c r="BF136" s="263">
        <v>6.2637003430659074E-2</v>
      </c>
      <c r="BG136" s="263">
        <v>5.4452433611380975E-2</v>
      </c>
      <c r="BH136" s="263">
        <v>4.5814063149493302E-2</v>
      </c>
      <c r="BI136" s="263">
        <v>4.2496163369768775E-2</v>
      </c>
      <c r="BJ136" s="263">
        <v>4.3356710206360706E-2</v>
      </c>
      <c r="BK136" s="263">
        <v>5.0738190064396033E-2</v>
      </c>
      <c r="BL136" s="263">
        <v>5.991311418133425E-2</v>
      </c>
      <c r="BM136" s="263">
        <v>7.5260105195016344E-2</v>
      </c>
      <c r="BN136" s="263">
        <v>8.9258171725202007E-2</v>
      </c>
      <c r="BO136" s="263">
        <v>0.1118256844328511</v>
      </c>
      <c r="BS136" s="263">
        <v>0.93783084196211497</v>
      </c>
      <c r="BT136" s="263">
        <v>0.9525250595146586</v>
      </c>
      <c r="BU136" s="263">
        <v>0.9621378809473865</v>
      </c>
      <c r="BV136" s="263">
        <v>0.97580128526763166</v>
      </c>
      <c r="BW136" s="263">
        <v>0.98642410226775057</v>
      </c>
      <c r="BX136" s="263">
        <v>1</v>
      </c>
      <c r="BY136" s="263">
        <v>1.0159173094247689</v>
      </c>
      <c r="BZ136" s="263">
        <v>1.0286587116064256</v>
      </c>
      <c r="CA136" s="263">
        <v>1.0464573763345759</v>
      </c>
      <c r="CB136" s="263">
        <v>1.061404861051086</v>
      </c>
      <c r="CC136" s="263">
        <v>1.0846836371535387</v>
      </c>
    </row>
    <row r="137" spans="2:81">
      <c r="B137">
        <f ca="1"/>
        <v>0.67945205479452053</v>
      </c>
      <c r="D137">
        <f ca="1">D136+$D$75</f>
        <v>0.7874999999999992</v>
      </c>
      <c r="BE137" s="263">
        <v>9.0238061785767321E-2</v>
      </c>
      <c r="BF137" s="263">
        <v>8.023616282317711E-2</v>
      </c>
      <c r="BG137" s="263">
        <v>7.504086321750944E-2</v>
      </c>
      <c r="BH137" s="263">
        <v>6.994933107593726E-2</v>
      </c>
      <c r="BI137" s="263">
        <v>6.8100610433006886E-2</v>
      </c>
      <c r="BJ137" s="263">
        <v>6.8480726777785508E-2</v>
      </c>
      <c r="BK137" s="263">
        <v>7.2336667417286254E-2</v>
      </c>
      <c r="BL137" s="263">
        <v>7.7406212054293946E-2</v>
      </c>
      <c r="BM137" s="263">
        <v>8.6404745856748982E-2</v>
      </c>
      <c r="BN137" s="263">
        <v>9.5028846546253112E-2</v>
      </c>
      <c r="BO137" s="263">
        <v>0.10948668494719507</v>
      </c>
      <c r="BS137" s="263">
        <v>7.7321097316025475E-2</v>
      </c>
      <c r="BT137" s="263">
        <v>6.2637003430659074E-2</v>
      </c>
      <c r="BU137" s="263">
        <v>5.4452433611380975E-2</v>
      </c>
      <c r="BV137" s="263">
        <v>4.5814063149493302E-2</v>
      </c>
      <c r="BW137" s="263">
        <v>4.2496163369768775E-2</v>
      </c>
      <c r="BX137" s="263">
        <v>4.3356710206360706E-2</v>
      </c>
      <c r="BY137" s="263">
        <v>5.0738190064396033E-2</v>
      </c>
      <c r="BZ137" s="263">
        <v>5.991311418133425E-2</v>
      </c>
      <c r="CA137" s="263">
        <v>7.5260105195016344E-2</v>
      </c>
      <c r="CB137" s="263">
        <v>8.9258171725202007E-2</v>
      </c>
      <c r="CC137" s="263">
        <v>0.1118256844328511</v>
      </c>
    </row>
    <row r="138" spans="2:81">
      <c r="B138">
        <f ca="1"/>
        <v>0.69041095890410964</v>
      </c>
      <c r="D138">
        <f ca="1">D137+$D$75</f>
        <v>0.79999999999999916</v>
      </c>
      <c r="BE138" s="263">
        <v>8.1877396470331681E-2</v>
      </c>
      <c r="BF138" s="263">
        <v>7.6429761743142435E-2</v>
      </c>
      <c r="BG138" s="263">
        <v>7.37889963286152E-2</v>
      </c>
      <c r="BH138" s="263">
        <v>7.1473604332186733E-2</v>
      </c>
      <c r="BI138" s="263">
        <v>7.0917738895402788E-2</v>
      </c>
      <c r="BJ138" s="263">
        <v>7.1787070187456808E-2</v>
      </c>
      <c r="BK138" s="263">
        <v>7.4852331714485229E-2</v>
      </c>
      <c r="BL138" s="263">
        <v>7.8615157255711429E-2</v>
      </c>
      <c r="BM138" s="263">
        <v>8.5304147153284479E-2</v>
      </c>
      <c r="BN138" s="263">
        <v>9.1811248586401217E-2</v>
      </c>
      <c r="BO138" s="263">
        <v>0.10289838770509413</v>
      </c>
      <c r="BS138" s="263">
        <v>9.0238061785767321E-2</v>
      </c>
      <c r="BT138" s="263">
        <v>8.023616282317711E-2</v>
      </c>
      <c r="BU138" s="263">
        <v>7.504086321750944E-2</v>
      </c>
      <c r="BV138" s="263">
        <v>6.994933107593726E-2</v>
      </c>
      <c r="BW138" s="263">
        <v>6.8100610433006886E-2</v>
      </c>
      <c r="BX138" s="263">
        <v>6.8480726777785508E-2</v>
      </c>
      <c r="BY138" s="263">
        <v>7.2336667417286254E-2</v>
      </c>
      <c r="BZ138" s="263">
        <v>7.7406212054293946E-2</v>
      </c>
      <c r="CA138" s="263">
        <v>8.6404745856748982E-2</v>
      </c>
      <c r="CB138" s="263">
        <v>9.5028846546253112E-2</v>
      </c>
      <c r="CC138" s="263">
        <v>0.10948668494719507</v>
      </c>
    </row>
    <row r="139" spans="2:81">
      <c r="B139">
        <f ca="1"/>
        <v>0.70136986301369864</v>
      </c>
      <c r="D139">
        <f ca="1">D138+$D$75</f>
        <v>0.81249999999999911</v>
      </c>
      <c r="AC139" t="s">
        <v>158</v>
      </c>
      <c r="BE139" s="263">
        <v>8.1101814383334914E-2</v>
      </c>
      <c r="BF139" s="263">
        <v>7.628486247494419E-2</v>
      </c>
      <c r="BG139" s="263">
        <v>7.3952303913239842E-2</v>
      </c>
      <c r="BH139" s="263">
        <v>7.184571523145325E-2</v>
      </c>
      <c r="BI139" s="263">
        <v>7.1218955121388039E-2</v>
      </c>
      <c r="BJ139" s="263">
        <v>7.1681459080631282E-2</v>
      </c>
      <c r="BK139" s="263">
        <v>7.3876744396807761E-2</v>
      </c>
      <c r="BL139" s="263">
        <v>7.6733212115295477E-2</v>
      </c>
      <c r="BM139" s="263">
        <v>8.2009091111411164E-2</v>
      </c>
      <c r="BN139" s="263">
        <v>8.7308636775903822E-2</v>
      </c>
      <c r="BO139" s="263">
        <v>9.6615853748542466E-2</v>
      </c>
      <c r="BS139" s="263">
        <v>8.1877396470331681E-2</v>
      </c>
      <c r="BT139" s="263">
        <v>7.6429761743142435E-2</v>
      </c>
      <c r="BU139" s="263">
        <v>7.37889963286152E-2</v>
      </c>
      <c r="BV139" s="263">
        <v>7.1473604332186733E-2</v>
      </c>
      <c r="BW139" s="263">
        <v>7.0917738895402788E-2</v>
      </c>
      <c r="BX139" s="263">
        <v>7.1787070187456808E-2</v>
      </c>
      <c r="BY139" s="263">
        <v>7.4852331714485229E-2</v>
      </c>
      <c r="BZ139" s="263">
        <v>7.8615157255711429E-2</v>
      </c>
      <c r="CA139" s="263">
        <v>8.5304147153284479E-2</v>
      </c>
      <c r="CB139" s="263">
        <v>9.1811248586401217E-2</v>
      </c>
      <c r="CC139" s="263">
        <v>0.10289838770509413</v>
      </c>
    </row>
    <row r="140" spans="2:81">
      <c r="B140">
        <f ca="1"/>
        <v>0.71232876712328763</v>
      </c>
      <c r="D140">
        <f ca="1">D139+$D$75</f>
        <v>0.82499999999999907</v>
      </c>
      <c r="AC140" t="s">
        <v>159</v>
      </c>
      <c r="BE140" s="263">
        <v>8.1295400834549128E-2</v>
      </c>
      <c r="BF140" s="263">
        <v>7.7531069459749705E-2</v>
      </c>
      <c r="BG140" s="263">
        <v>7.5721019924745475E-2</v>
      </c>
      <c r="BH140" s="263">
        <v>7.4098344158868332E-2</v>
      </c>
      <c r="BI140" s="263">
        <v>7.362312275904194E-2</v>
      </c>
      <c r="BJ140" s="263">
        <v>7.3991559332113294E-2</v>
      </c>
      <c r="BK140" s="263">
        <v>7.5701526111709896E-2</v>
      </c>
      <c r="BL140" s="263">
        <v>7.7926644269014481E-2</v>
      </c>
      <c r="BM140" s="263">
        <v>8.2049395884994325E-2</v>
      </c>
      <c r="BN140" s="263">
        <v>8.6205841563581687E-2</v>
      </c>
      <c r="BO140" s="263">
        <v>9.3530004739549186E-2</v>
      </c>
      <c r="BS140" s="263">
        <v>8.1101814383334914E-2</v>
      </c>
      <c r="BT140" s="263">
        <v>7.628486247494419E-2</v>
      </c>
      <c r="BU140" s="263">
        <v>7.3952303913239842E-2</v>
      </c>
      <c r="BV140" s="263">
        <v>7.184571523145325E-2</v>
      </c>
      <c r="BW140" s="263">
        <v>7.1218955121388039E-2</v>
      </c>
      <c r="BX140" s="263">
        <v>7.1681459080631282E-2</v>
      </c>
      <c r="BY140" s="263">
        <v>7.3876744396807761E-2</v>
      </c>
      <c r="BZ140" s="263">
        <v>7.6733212115295477E-2</v>
      </c>
      <c r="CA140" s="263">
        <v>8.2009091111411164E-2</v>
      </c>
      <c r="CB140" s="263">
        <v>8.7308636775903822E-2</v>
      </c>
      <c r="CC140" s="263">
        <v>9.6615853748542466E-2</v>
      </c>
    </row>
    <row r="141" spans="2:81">
      <c r="B141">
        <f ca="1"/>
        <v>0.72328767123287674</v>
      </c>
      <c r="D141">
        <f ca="1">D140+$D$75</f>
        <v>0.83749999999999902</v>
      </c>
      <c r="BS141" s="263">
        <v>8.1295400834549128E-2</v>
      </c>
      <c r="BT141" s="263">
        <v>7.7531069459749705E-2</v>
      </c>
      <c r="BU141" s="263">
        <v>7.5721019924745475E-2</v>
      </c>
      <c r="BV141" s="263">
        <v>7.4098344158868332E-2</v>
      </c>
      <c r="BW141" s="263">
        <v>7.362312275904194E-2</v>
      </c>
      <c r="BX141" s="263">
        <v>7.3991559332113294E-2</v>
      </c>
      <c r="BY141" s="263">
        <v>7.5701526111709896E-2</v>
      </c>
      <c r="BZ141" s="263">
        <v>7.7926644269014481E-2</v>
      </c>
      <c r="CA141" s="263">
        <v>8.2049395884994325E-2</v>
      </c>
      <c r="CB141" s="263">
        <v>8.6205841563581687E-2</v>
      </c>
      <c r="CC141" s="263">
        <v>9.3530004739549186E-2</v>
      </c>
    </row>
    <row r="142" spans="2:81">
      <c r="B142">
        <f ca="1"/>
        <v>0.73424657534246573</v>
      </c>
      <c r="D142">
        <f ca="1">D141+$D$75</f>
        <v>0.84999999999999898</v>
      </c>
    </row>
    <row r="143" spans="2:81">
      <c r="B143">
        <f ca="1"/>
        <v>0.74520547945205484</v>
      </c>
      <c r="D143">
        <f ca="1">D142+$D$75</f>
        <v>0.86249999999999893</v>
      </c>
      <c r="J143" t="s">
        <v>214</v>
      </c>
      <c r="BE143" t="s">
        <v>215</v>
      </c>
      <c r="BS143" t="s">
        <v>216</v>
      </c>
    </row>
    <row r="144" spans="2:81">
      <c r="B144">
        <f ca="1"/>
        <v>0.75616438356164384</v>
      </c>
      <c r="D144">
        <f ca="1">D143+$D$75</f>
        <v>0.87499999999999889</v>
      </c>
      <c r="BE144" t="s">
        <v>31</v>
      </c>
      <c r="BS144" t="s">
        <v>31</v>
      </c>
    </row>
    <row r="145" spans="2:81">
      <c r="B145">
        <f ca="1"/>
        <v>0.76712328767123283</v>
      </c>
      <c r="D145">
        <f ca="1">D144+$D$75</f>
        <v>0.88749999999999885</v>
      </c>
      <c r="BE145" s="263">
        <v>0.93783084196211497</v>
      </c>
      <c r="BF145" s="263">
        <v>0.9525250595146586</v>
      </c>
      <c r="BG145" s="263">
        <v>0.9621378809473865</v>
      </c>
      <c r="BH145" s="263">
        <v>0.97580128526763166</v>
      </c>
      <c r="BI145" s="263">
        <v>0.98642410226775057</v>
      </c>
      <c r="BJ145" s="263">
        <v>1</v>
      </c>
      <c r="BK145" s="263">
        <v>1.0159173094247689</v>
      </c>
      <c r="BL145" s="263">
        <v>1.0286587116064256</v>
      </c>
      <c r="BM145" s="263">
        <v>1.0464573763345759</v>
      </c>
      <c r="BN145" s="263">
        <v>1.061404861051086</v>
      </c>
      <c r="BO145" s="263">
        <v>1.0846836371535387</v>
      </c>
      <c r="BS145" s="263">
        <v>0.93783084196211497</v>
      </c>
      <c r="BT145" s="263">
        <v>0.9525250595146586</v>
      </c>
      <c r="BU145" s="263">
        <v>0.9621378809473865</v>
      </c>
      <c r="BV145" s="263">
        <v>0.97580128526763166</v>
      </c>
      <c r="BW145" s="263">
        <v>0.98642410226775057</v>
      </c>
      <c r="BX145" s="263">
        <v>1</v>
      </c>
      <c r="BY145" s="263">
        <v>1.0159173094247689</v>
      </c>
      <c r="BZ145" s="263">
        <v>1.0286587116064256</v>
      </c>
      <c r="CA145" s="263">
        <v>1.0464573763345759</v>
      </c>
      <c r="CB145" s="263">
        <v>1.061404861051086</v>
      </c>
      <c r="CC145" s="263">
        <v>1.0846836371535387</v>
      </c>
    </row>
    <row r="146" spans="2:81">
      <c r="B146">
        <f ca="1"/>
        <v>0.77808219178082194</v>
      </c>
      <c r="D146">
        <f ca="1">D145+$D$75</f>
        <v>0.8999999999999988</v>
      </c>
      <c r="J146">
        <v>0.93783084196211497</v>
      </c>
      <c r="K146">
        <v>0.9525250595146586</v>
      </c>
      <c r="L146">
        <v>0.9621378809473865</v>
      </c>
      <c r="M146">
        <v>0.97580128526763166</v>
      </c>
      <c r="N146">
        <v>0.98642410226775057</v>
      </c>
      <c r="O146">
        <v>1</v>
      </c>
      <c r="P146">
        <v>1.0159173094247689</v>
      </c>
      <c r="Q146">
        <v>1.0286587116064256</v>
      </c>
      <c r="R146">
        <v>1.0464573763345759</v>
      </c>
      <c r="S146">
        <v>1.061404861051086</v>
      </c>
      <c r="T146">
        <v>1.0846836371535387</v>
      </c>
      <c r="BE146" s="263">
        <v>8.7111559691260429E-2</v>
      </c>
      <c r="BF146" s="263">
        <v>8.1646024833033307E-2</v>
      </c>
      <c r="BG146" s="263">
        <v>7.8183077918177885E-2</v>
      </c>
      <c r="BH146" s="263">
        <v>7.421474648654354E-2</v>
      </c>
      <c r="BI146" s="263">
        <v>7.2675221197795958E-2</v>
      </c>
      <c r="BJ146" s="263">
        <v>7.3229837422565336E-2</v>
      </c>
      <c r="BK146" s="263">
        <v>7.7046780282845617E-2</v>
      </c>
      <c r="BL146" s="263">
        <v>8.1773453665679438E-2</v>
      </c>
      <c r="BM146" s="263">
        <v>8.9216291745426349E-2</v>
      </c>
      <c r="BN146" s="263">
        <v>9.5313404607375141E-2</v>
      </c>
      <c r="BO146" s="263">
        <v>0.10438291290256248</v>
      </c>
      <c r="BS146" s="263">
        <v>8.9960524502128339E-2</v>
      </c>
      <c r="BT146" s="263">
        <v>8.3617450641417332E-2</v>
      </c>
      <c r="BU146" s="263">
        <v>7.9951393226260631E-2</v>
      </c>
      <c r="BV146" s="263">
        <v>7.537546096055571E-2</v>
      </c>
      <c r="BW146" s="263">
        <v>7.3463448282311064E-2</v>
      </c>
      <c r="BX146" s="263">
        <v>7.4264003899455769E-2</v>
      </c>
      <c r="BY146" s="263">
        <v>7.858099381041396E-2</v>
      </c>
      <c r="BZ146" s="263">
        <v>8.3241015963878826E-2</v>
      </c>
      <c r="CA146" s="263">
        <v>9.1649563714719787E-2</v>
      </c>
      <c r="CB146" s="263">
        <v>9.7646356327471984E-2</v>
      </c>
      <c r="CC146" s="263">
        <v>0.10612809350230981</v>
      </c>
    </row>
    <row r="147" spans="2:81">
      <c r="B147">
        <f ca="1"/>
        <v>0.78904109589041094</v>
      </c>
      <c r="D147">
        <f ca="1">D146+$D$75</f>
        <v>0.91249999999999876</v>
      </c>
      <c r="J147">
        <v>6.2209230317184901E-2</v>
      </c>
      <c r="K147">
        <v>4.7654018835055593E-2</v>
      </c>
      <c r="L147">
        <v>3.8295123678806678E-2</v>
      </c>
      <c r="M147">
        <v>2.559442576585319E-2</v>
      </c>
      <c r="N147">
        <v>1.6890379547577713E-2</v>
      </c>
      <c r="O147">
        <v>8.5683867491017016E-3</v>
      </c>
      <c r="P147">
        <v>3.2796540438104239E-3</v>
      </c>
      <c r="Q147">
        <v>1.4163449875366167E-3</v>
      </c>
      <c r="R147">
        <v>4.4130664998142955E-4</v>
      </c>
      <c r="S147">
        <v>1.5196568693038543E-4</v>
      </c>
      <c r="T147">
        <v>2.4733535592600996E-5</v>
      </c>
      <c r="BE147" s="263">
        <v>7.7577514559753077E-2</v>
      </c>
      <c r="BF147" s="263">
        <v>7.5213362302715012E-2</v>
      </c>
      <c r="BG147" s="263">
        <v>7.4009166278586822E-2</v>
      </c>
      <c r="BH147" s="263">
        <v>7.3262002406208185E-2</v>
      </c>
      <c r="BI147" s="263">
        <v>7.3433526118814832E-2</v>
      </c>
      <c r="BJ147" s="263">
        <v>7.4653552253314354E-2</v>
      </c>
      <c r="BK147" s="263">
        <v>7.7402611737375407E-2</v>
      </c>
      <c r="BL147" s="263">
        <v>8.0381505116372889E-2</v>
      </c>
      <c r="BM147" s="263">
        <v>8.5245453183528261E-2</v>
      </c>
      <c r="BN147" s="263">
        <v>8.9677487589383903E-2</v>
      </c>
      <c r="BO147" s="263">
        <v>9.6779508218932733E-2</v>
      </c>
      <c r="BS147" s="263">
        <v>7.7161059284994102E-2</v>
      </c>
      <c r="BT147" s="263">
        <v>7.4843034881091203E-2</v>
      </c>
      <c r="BU147" s="263">
        <v>7.3542954824807757E-2</v>
      </c>
      <c r="BV147" s="263">
        <v>7.2689014723882256E-2</v>
      </c>
      <c r="BW147" s="263">
        <v>7.2892195974082002E-2</v>
      </c>
      <c r="BX147" s="263">
        <v>7.418758437069399E-2</v>
      </c>
      <c r="BY147" s="263">
        <v>7.7094388078057602E-2</v>
      </c>
      <c r="BZ147" s="263">
        <v>8.0436370589948E-2</v>
      </c>
      <c r="CA147" s="263">
        <v>8.5645903621084665E-2</v>
      </c>
      <c r="CB147" s="263">
        <v>9.0183071322621072E-2</v>
      </c>
      <c r="CC147" s="263">
        <v>9.7180613833091498E-2</v>
      </c>
    </row>
    <row r="148" spans="2:81">
      <c r="B148">
        <f ca="1"/>
        <v>0.8</v>
      </c>
      <c r="D148">
        <f ca="1">D147+$D$75</f>
        <v>0.92499999999999871</v>
      </c>
      <c r="J148">
        <v>6.2941533916662393E-2</v>
      </c>
      <c r="K148">
        <v>4.915486159948048E-2</v>
      </c>
      <c r="L148">
        <v>4.0612073722506463E-2</v>
      </c>
      <c r="M148">
        <v>2.9586754940107419E-2</v>
      </c>
      <c r="N148">
        <v>2.2258923106365545E-2</v>
      </c>
      <c r="O148">
        <v>1.4813259832030391E-2</v>
      </c>
      <c r="P148">
        <v>8.8366413492557989E-3</v>
      </c>
      <c r="Q148">
        <v>5.7827163125317533E-3</v>
      </c>
      <c r="R148">
        <v>3.2238045298311397E-3</v>
      </c>
      <c r="S148">
        <v>1.9942133333421736E-3</v>
      </c>
      <c r="T148">
        <v>9.5241806155901777E-4</v>
      </c>
      <c r="BE148" s="263">
        <v>5.5156167419623543E-2</v>
      </c>
      <c r="BF148" s="263">
        <v>5.3475299214001466E-2</v>
      </c>
      <c r="BG148" s="263">
        <v>5.2619138277552525E-2</v>
      </c>
      <c r="BH148" s="263">
        <v>5.2087918685526695E-2</v>
      </c>
      <c r="BI148" s="263">
        <v>5.2209868849342277E-2</v>
      </c>
      <c r="BJ148" s="263">
        <v>5.3077284699316968E-2</v>
      </c>
      <c r="BK148" s="263">
        <v>5.5031814771720693E-2</v>
      </c>
      <c r="BL148" s="263">
        <v>5.7149752461135059E-2</v>
      </c>
      <c r="BM148" s="263">
        <v>6.0607928911293685E-2</v>
      </c>
      <c r="BN148" s="263">
        <v>6.375902279572869E-2</v>
      </c>
      <c r="BO148" s="263">
        <v>6.8808427137747125E-2</v>
      </c>
      <c r="BS148" s="263">
        <v>5.486007547870813E-2</v>
      </c>
      <c r="BT148" s="263">
        <v>5.3212003317206179E-2</v>
      </c>
      <c r="BU148" s="263">
        <v>5.2287670620416157E-2</v>
      </c>
      <c r="BV148" s="263">
        <v>5.1680535119359355E-2</v>
      </c>
      <c r="BW148" s="263">
        <v>5.1824993202557082E-2</v>
      </c>
      <c r="BX148" s="263">
        <v>5.2745990216736184E-2</v>
      </c>
      <c r="BY148" s="263">
        <v>5.4812673492801174E-2</v>
      </c>
      <c r="BZ148" s="263">
        <v>5.7188760790587725E-2</v>
      </c>
      <c r="CA148" s="263">
        <v>6.089264171116187E-2</v>
      </c>
      <c r="CB148" s="263">
        <v>6.4118483409971352E-2</v>
      </c>
      <c r="CC148" s="263">
        <v>6.9093605755972287E-2</v>
      </c>
    </row>
    <row r="149" spans="2:81">
      <c r="B149">
        <f ca="1"/>
        <v>0.81095890410958904</v>
      </c>
      <c r="D149">
        <f ca="1">D148+$D$75</f>
        <v>0.93749999999999867</v>
      </c>
      <c r="J149">
        <v>6.2941533916662393E-2</v>
      </c>
      <c r="K149">
        <v>4.915486159948048E-2</v>
      </c>
      <c r="L149">
        <v>4.0612073722506463E-2</v>
      </c>
      <c r="M149">
        <v>2.9586754940107419E-2</v>
      </c>
      <c r="N149">
        <v>2.2258923106365545E-2</v>
      </c>
      <c r="O149">
        <v>1.4813259832030391E-2</v>
      </c>
      <c r="P149">
        <v>8.8366413492557989E-3</v>
      </c>
      <c r="Q149">
        <v>5.7827163125317533E-3</v>
      </c>
      <c r="R149">
        <v>3.2238045298311397E-3</v>
      </c>
      <c r="S149">
        <v>1.9942133333421736E-3</v>
      </c>
      <c r="T149">
        <v>9.5241806155901777E-4</v>
      </c>
      <c r="BE149" s="263">
        <v>4.5034822115199866E-2</v>
      </c>
      <c r="BF149" s="263">
        <v>4.3662398972319313E-2</v>
      </c>
      <c r="BG149" s="263">
        <v>4.2963346494984879E-2</v>
      </c>
      <c r="BH149" s="263">
        <v>4.2529607514373964E-2</v>
      </c>
      <c r="BI149" s="263">
        <v>4.262917940617296E-2</v>
      </c>
      <c r="BJ149" s="263">
        <v>4.3337421481919811E-2</v>
      </c>
      <c r="BK149" s="263">
        <v>4.4933288603357879E-2</v>
      </c>
      <c r="BL149" s="263">
        <v>4.6662577485382675E-2</v>
      </c>
      <c r="BM149" s="263">
        <v>4.9486166733181972E-2</v>
      </c>
      <c r="BN149" s="263">
        <v>5.2059024116005423E-2</v>
      </c>
      <c r="BO149" s="263">
        <v>5.6181845496985093E-2</v>
      </c>
      <c r="BS149" s="263">
        <v>4.4793064057802173E-2</v>
      </c>
      <c r="BT149" s="263">
        <v>4.3447418772813662E-2</v>
      </c>
      <c r="BU149" s="263">
        <v>4.2692704286244908E-2</v>
      </c>
      <c r="BV149" s="263">
        <v>4.2196980225472185E-2</v>
      </c>
      <c r="BW149" s="263">
        <v>4.2314929756490496E-2</v>
      </c>
      <c r="BX149" s="263">
        <v>4.3066920669612388E-2</v>
      </c>
      <c r="BY149" s="263">
        <v>4.4754360498379955E-2</v>
      </c>
      <c r="BZ149" s="263">
        <v>4.6694427653008484E-2</v>
      </c>
      <c r="CA149" s="263">
        <v>4.971863376082071E-2</v>
      </c>
      <c r="CB149" s="263">
        <v>5.2352522478512742E-2</v>
      </c>
      <c r="CC149" s="263">
        <v>5.6414692863719619E-2</v>
      </c>
    </row>
    <row r="150" spans="2:81">
      <c r="B150">
        <f ca="1"/>
        <v>0.82191780821917804</v>
      </c>
      <c r="D150">
        <f ca="1">D149+$D$75</f>
        <v>0.94999999999999862</v>
      </c>
      <c r="J150">
        <v>6.2941533916662393E-2</v>
      </c>
      <c r="K150">
        <v>4.915486159948048E-2</v>
      </c>
      <c r="L150">
        <v>4.0612073722506463E-2</v>
      </c>
      <c r="M150">
        <v>2.9586754940107419E-2</v>
      </c>
      <c r="N150">
        <v>2.2258923106365545E-2</v>
      </c>
      <c r="O150">
        <v>1.4813259832030391E-2</v>
      </c>
      <c r="P150">
        <v>8.8366413492557989E-3</v>
      </c>
      <c r="Q150">
        <v>5.7827163125317533E-3</v>
      </c>
      <c r="R150">
        <v>3.2238045298311397E-3</v>
      </c>
      <c r="S150">
        <v>1.9942133333421736E-3</v>
      </c>
      <c r="T150">
        <v>9.5241806155901777E-4</v>
      </c>
      <c r="BE150" s="263">
        <v>3.8947836924646068E-2</v>
      </c>
      <c r="BF150" s="263">
        <v>3.7760912890089246E-2</v>
      </c>
      <c r="BG150" s="263">
        <v>3.7156345566178306E-2</v>
      </c>
      <c r="BH150" s="263">
        <v>3.6781231503520681E-2</v>
      </c>
      <c r="BI150" s="263">
        <v>3.6867345084565711E-2</v>
      </c>
      <c r="BJ150" s="263">
        <v>3.747985992472206E-2</v>
      </c>
      <c r="BK150" s="263">
        <v>3.8860026859548161E-2</v>
      </c>
      <c r="BL150" s="263">
        <v>4.0355582036837805E-2</v>
      </c>
      <c r="BM150" s="263">
        <v>4.27975300317507E-2</v>
      </c>
      <c r="BN150" s="263">
        <v>4.5022635518350548E-2</v>
      </c>
      <c r="BO150" s="263">
        <v>4.8588209162786992E-2</v>
      </c>
      <c r="BS150" s="263">
        <v>3.8738755308410117E-2</v>
      </c>
      <c r="BT150" s="263">
        <v>3.757498978971692E-2</v>
      </c>
      <c r="BU150" s="263">
        <v>3.6922283830928937E-2</v>
      </c>
      <c r="BV150" s="263">
        <v>3.6493562699773788E-2</v>
      </c>
      <c r="BW150" s="263">
        <v>3.659556996623281E-2</v>
      </c>
      <c r="BX150" s="263">
        <v>3.7245920474516525E-2</v>
      </c>
      <c r="BY150" s="263">
        <v>3.8705282989658113E-2</v>
      </c>
      <c r="BZ150" s="263">
        <v>4.0383127280195032E-2</v>
      </c>
      <c r="CA150" s="263">
        <v>4.2998576410032602E-2</v>
      </c>
      <c r="CB150" s="263">
        <v>4.5276464129715872E-2</v>
      </c>
      <c r="CC150" s="263">
        <v>4.8789584472868408E-2</v>
      </c>
    </row>
    <row r="151" spans="2:81">
      <c r="B151">
        <f ca="1"/>
        <v>0.83287671232876714</v>
      </c>
      <c r="D151">
        <f ca="1">D150+$D$75</f>
        <v>0.96249999999999858</v>
      </c>
      <c r="J151">
        <v>6.2941533916662393E-2</v>
      </c>
      <c r="K151">
        <v>4.915486159948048E-2</v>
      </c>
      <c r="L151">
        <v>4.0612073722506463E-2</v>
      </c>
      <c r="M151">
        <v>2.9586754940107419E-2</v>
      </c>
      <c r="N151">
        <v>2.2258923106365545E-2</v>
      </c>
      <c r="O151">
        <v>1.4813259832030391E-2</v>
      </c>
      <c r="P151">
        <v>8.8366413492557989E-3</v>
      </c>
      <c r="Q151">
        <v>5.7827163125317533E-3</v>
      </c>
      <c r="R151">
        <v>3.2238045298311397E-3</v>
      </c>
      <c r="S151">
        <v>1.9942133333421736E-3</v>
      </c>
      <c r="T151">
        <v>9.5241806155901777E-4</v>
      </c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</row>
    <row r="152" spans="2:81">
      <c r="B152">
        <f ca="1"/>
        <v>0.84383561643835614</v>
      </c>
      <c r="D152">
        <f ca="1">D151+$D$75</f>
        <v>0.97499999999999853</v>
      </c>
      <c r="BE152" s="263" t="s">
        <v>31</v>
      </c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S152" s="263" t="s">
        <v>31</v>
      </c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</row>
    <row r="153" spans="2:81">
      <c r="B153">
        <f ca="1"/>
        <v>0.85479452054794525</v>
      </c>
      <c r="D153">
        <f ca="1">D152+$D$75</f>
        <v>0.98749999999999849</v>
      </c>
      <c r="J153" t="s">
        <v>31</v>
      </c>
      <c r="BE153" s="263">
        <v>0.93783084196211497</v>
      </c>
      <c r="BF153" s="263">
        <v>0.9525250595146586</v>
      </c>
      <c r="BG153" s="263">
        <v>0.9621378809473865</v>
      </c>
      <c r="BH153" s="263">
        <v>0.97580128526763166</v>
      </c>
      <c r="BI153" s="263">
        <v>0.98642410226775057</v>
      </c>
      <c r="BJ153" s="263">
        <v>1</v>
      </c>
      <c r="BK153" s="263">
        <v>1.0159173094247689</v>
      </c>
      <c r="BL153" s="263">
        <v>1.0286587116064256</v>
      </c>
      <c r="BM153" s="263">
        <v>1.0464573763345759</v>
      </c>
      <c r="BN153" s="263">
        <v>1.061404861051086</v>
      </c>
      <c r="BO153" s="263">
        <v>1.0846836371535387</v>
      </c>
      <c r="BS153" s="263">
        <v>0.93783084196211497</v>
      </c>
      <c r="BT153" s="263">
        <v>0.9525250595146586</v>
      </c>
      <c r="BU153" s="263">
        <v>0.9621378809473865</v>
      </c>
      <c r="BV153" s="263">
        <v>0.97580128526763166</v>
      </c>
      <c r="BW153" s="263">
        <v>0.98642410226775057</v>
      </c>
      <c r="BX153" s="263">
        <v>1</v>
      </c>
      <c r="BY153" s="263">
        <v>1.0159173094247689</v>
      </c>
      <c r="BZ153" s="263">
        <v>1.0286587116064256</v>
      </c>
      <c r="CA153" s="263">
        <v>1.0464573763345759</v>
      </c>
      <c r="CB153" s="263">
        <v>1.061404861051086</v>
      </c>
      <c r="CC153" s="263">
        <v>1.0846836371535387</v>
      </c>
    </row>
    <row r="154" spans="2:81">
      <c r="B154">
        <f ca="1"/>
        <v>0.86575342465753424</v>
      </c>
      <c r="D154">
        <f ca="1">D153+$D$75</f>
        <v>0.99999999999999845</v>
      </c>
      <c r="J154">
        <v>0.93783084196211497</v>
      </c>
      <c r="K154">
        <v>0.9525250595146586</v>
      </c>
      <c r="L154">
        <v>0.9621378809473865</v>
      </c>
      <c r="M154">
        <v>0.97580128526763166</v>
      </c>
      <c r="N154">
        <v>0.98642410226775057</v>
      </c>
      <c r="O154">
        <v>1</v>
      </c>
      <c r="P154">
        <v>1.0159173094247689</v>
      </c>
      <c r="Q154">
        <v>1.0286587116064256</v>
      </c>
      <c r="R154">
        <v>1.0464573763345759</v>
      </c>
      <c r="S154">
        <v>1.061404861051086</v>
      </c>
      <c r="T154">
        <v>1.0846836371535387</v>
      </c>
      <c r="BE154" s="263">
        <v>8.7111559691351176E-2</v>
      </c>
      <c r="BF154" s="263">
        <v>8.1646024833135003E-2</v>
      </c>
      <c r="BG154" s="263">
        <v>7.8183077918287505E-2</v>
      </c>
      <c r="BH154" s="263">
        <v>7.421474648661977E-2</v>
      </c>
      <c r="BI154" s="263">
        <v>7.2675221197725001E-2</v>
      </c>
      <c r="BJ154" s="263">
        <v>7.3227058065243558E-2</v>
      </c>
      <c r="BK154" s="263">
        <v>7.7046780282778948E-2</v>
      </c>
      <c r="BL154" s="263">
        <v>8.1773453665629756E-2</v>
      </c>
      <c r="BM154" s="263">
        <v>8.9216291745275941E-2</v>
      </c>
      <c r="BN154" s="263">
        <v>9.5313404607087232E-2</v>
      </c>
      <c r="BO154" s="263">
        <v>0.10438291290068172</v>
      </c>
      <c r="BS154" s="263">
        <v>8.9960524502038897E-2</v>
      </c>
      <c r="BT154" s="263">
        <v>8.361745064130395E-2</v>
      </c>
      <c r="BU154" s="263">
        <v>7.9951393226130235E-2</v>
      </c>
      <c r="BV154" s="263">
        <v>7.5375460960472943E-2</v>
      </c>
      <c r="BW154" s="263">
        <v>7.3463448282389529E-2</v>
      </c>
      <c r="BX154" s="263">
        <v>7.4261105120988158E-2</v>
      </c>
      <c r="BY154" s="263">
        <v>7.858099381049749E-2</v>
      </c>
      <c r="BZ154" s="263">
        <v>8.3241015964064233E-2</v>
      </c>
      <c r="CA154" s="263">
        <v>9.1649563715102161E-2</v>
      </c>
      <c r="CB154" s="263">
        <v>9.764635632827369E-2</v>
      </c>
      <c r="CC154" s="263">
        <v>0.10612809350451927</v>
      </c>
    </row>
    <row r="155" spans="2:81">
      <c r="B155">
        <f ca="1"/>
        <v>0.87671232876712324</v>
      </c>
      <c r="J155">
        <v>4.007227930369531E-5</v>
      </c>
      <c r="K155">
        <v>1.7907834971843303E-4</v>
      </c>
      <c r="L155">
        <v>4.3300462619735055E-4</v>
      </c>
      <c r="M155">
        <v>1.3957110334889887E-3</v>
      </c>
      <c r="N155">
        <v>3.3144818153325673E-3</v>
      </c>
      <c r="O155">
        <v>8.5683867491054694E-3</v>
      </c>
      <c r="P155">
        <v>1.9196963468584138E-2</v>
      </c>
      <c r="Q155">
        <v>3.0075056593970355E-2</v>
      </c>
      <c r="R155">
        <v>4.6898682984565017E-2</v>
      </c>
      <c r="S155">
        <v>6.155682673802413E-2</v>
      </c>
      <c r="T155">
        <v>8.4708370689136309E-2</v>
      </c>
      <c r="BE155" s="263">
        <v>7.8883711584848956E-2</v>
      </c>
      <c r="BF155" s="263">
        <v>7.5986339726916749E-2</v>
      </c>
      <c r="BG155" s="263">
        <v>7.4586118491696857E-2</v>
      </c>
      <c r="BH155" s="263">
        <v>7.3676202249173053E-2</v>
      </c>
      <c r="BI155" s="263">
        <v>7.3790031229591574E-2</v>
      </c>
      <c r="BJ155" s="263">
        <v>7.4982617650650313E-2</v>
      </c>
      <c r="BK155" s="263">
        <v>7.7754442635058568E-2</v>
      </c>
      <c r="BL155" s="263">
        <v>8.079117186240771E-2</v>
      </c>
      <c r="BM155" s="263">
        <v>8.5799703926755011E-2</v>
      </c>
      <c r="BN155" s="263">
        <v>9.0424559609071073E-2</v>
      </c>
      <c r="BO155" s="263">
        <v>9.8006669203269475E-2</v>
      </c>
      <c r="BS155" s="263">
        <v>8.0852381190090611E-2</v>
      </c>
      <c r="BT155" s="263">
        <v>7.7121930742048372E-2</v>
      </c>
      <c r="BU155" s="263">
        <v>7.528517912658414E-2</v>
      </c>
      <c r="BV155" s="263">
        <v>7.3979196803346414E-2</v>
      </c>
      <c r="BW155" s="263">
        <v>7.4010700195599827E-2</v>
      </c>
      <c r="BX155" s="263">
        <v>7.5246174604561039E-2</v>
      </c>
      <c r="BY155" s="263">
        <v>7.8258804937173909E-2</v>
      </c>
      <c r="BZ155" s="263">
        <v>8.181629043402204E-2</v>
      </c>
      <c r="CA155" s="263">
        <v>8.7546411251883588E-2</v>
      </c>
      <c r="CB155" s="263">
        <v>9.2771344031312875E-2</v>
      </c>
      <c r="CC155" s="263">
        <v>0.10147202275416194</v>
      </c>
    </row>
    <row r="156" spans="2:81">
      <c r="B156">
        <f ca="1"/>
        <v>0.88767123287671235</v>
      </c>
      <c r="J156">
        <v>9.4203170284796198E-4</v>
      </c>
      <c r="K156">
        <v>1.8535801636320117E-3</v>
      </c>
      <c r="L156">
        <v>2.9262325924899251E-3</v>
      </c>
      <c r="M156">
        <v>5.5680405257151318E-3</v>
      </c>
      <c r="N156">
        <v>8.8659197237690984E-3</v>
      </c>
      <c r="O156">
        <v>1.4999852737167689E-2</v>
      </c>
      <c r="P156">
        <v>2.4944880118140118E-2</v>
      </c>
      <c r="Q156">
        <v>3.4635828472409848E-2</v>
      </c>
      <c r="R156">
        <v>4.9880430404670106E-2</v>
      </c>
      <c r="S156">
        <v>6.3602396149060492E-2</v>
      </c>
      <c r="T156">
        <v>8.5845718943016402E-2</v>
      </c>
      <c r="BE156" s="263">
        <v>5.6084849167267192E-2</v>
      </c>
      <c r="BF156" s="263">
        <v>5.4024871760412728E-2</v>
      </c>
      <c r="BG156" s="263">
        <v>5.3029340551239819E-2</v>
      </c>
      <c r="BH156" s="263">
        <v>5.238240705645994E-2</v>
      </c>
      <c r="BI156" s="263">
        <v>5.2463337340664051E-2</v>
      </c>
      <c r="BJ156" s="263">
        <v>5.3311244065641944E-2</v>
      </c>
      <c r="BK156" s="263">
        <v>5.5281959984623354E-2</v>
      </c>
      <c r="BL156" s="263">
        <v>5.7441017884612186E-2</v>
      </c>
      <c r="BM156" s="263">
        <v>6.1001990862870122E-2</v>
      </c>
      <c r="BN156" s="263">
        <v>6.4290177082202304E-2</v>
      </c>
      <c r="BO156" s="263">
        <v>6.9680915733018808E-2</v>
      </c>
      <c r="BS156" s="263">
        <v>5.7484536576136128E-2</v>
      </c>
      <c r="BT156" s="263">
        <v>5.4832255813720809E-2</v>
      </c>
      <c r="BU156" s="263">
        <v>5.3526359637673847E-2</v>
      </c>
      <c r="BV156" s="263">
        <v>5.2597830539051003E-2</v>
      </c>
      <c r="BW156" s="263">
        <v>5.2620228863968679E-2</v>
      </c>
      <c r="BX156" s="263">
        <v>5.3498628149251756E-2</v>
      </c>
      <c r="BY156" s="263">
        <v>5.5640552184096227E-2</v>
      </c>
      <c r="BZ156" s="263">
        <v>5.816985808891359E-2</v>
      </c>
      <c r="CA156" s="263">
        <v>6.2243867226203065E-2</v>
      </c>
      <c r="CB156" s="263">
        <v>6.5958697080883547E-2</v>
      </c>
      <c r="CC156" s="263">
        <v>7.2144717540873732E-2</v>
      </c>
    </row>
    <row r="157" spans="2:81">
      <c r="B157">
        <f ca="1"/>
        <v>0.89863013698630134</v>
      </c>
      <c r="J157">
        <v>9.4203170284796198E-4</v>
      </c>
      <c r="K157">
        <v>1.8535801636320117E-3</v>
      </c>
      <c r="L157">
        <v>2.9262325924899251E-3</v>
      </c>
      <c r="M157">
        <v>5.5680405257151318E-3</v>
      </c>
      <c r="N157">
        <v>8.8659197237690984E-3</v>
      </c>
      <c r="O157">
        <v>1.4999852737167689E-2</v>
      </c>
      <c r="P157">
        <v>2.4944880118140118E-2</v>
      </c>
      <c r="Q157">
        <v>3.4635828472409848E-2</v>
      </c>
      <c r="R157">
        <v>4.9880430404670106E-2</v>
      </c>
      <c r="S157">
        <v>6.3602396149060492E-2</v>
      </c>
      <c r="T157">
        <v>8.5845718943016402E-2</v>
      </c>
      <c r="BE157" s="263">
        <v>4.579308758692089E-2</v>
      </c>
      <c r="BF157" s="263">
        <v>4.4111123077435858E-2</v>
      </c>
      <c r="BG157" s="263">
        <v>4.3298275248939325E-2</v>
      </c>
      <c r="BH157" s="263">
        <v>4.2770056262363937E-2</v>
      </c>
      <c r="BI157" s="263">
        <v>4.2836135562710098E-2</v>
      </c>
      <c r="BJ157" s="263">
        <v>4.3528448504600172E-2</v>
      </c>
      <c r="BK157" s="263">
        <v>4.5137531314428339E-2</v>
      </c>
      <c r="BL157" s="263">
        <v>4.690039470779421E-2</v>
      </c>
      <c r="BM157" s="263">
        <v>4.9807916969317842E-2</v>
      </c>
      <c r="BN157" s="263">
        <v>5.2492709774856233E-2</v>
      </c>
      <c r="BO157" s="263">
        <v>5.6894229451922851E-2</v>
      </c>
      <c r="BS157" s="263">
        <v>4.6935927570629962E-2</v>
      </c>
      <c r="BT157" s="263">
        <v>4.4770349396457472E-2</v>
      </c>
      <c r="BU157" s="263">
        <v>4.3704089633668536E-2</v>
      </c>
      <c r="BV157" s="263">
        <v>4.2945948799351076E-2</v>
      </c>
      <c r="BW157" s="263">
        <v>4.296423695506487E-2</v>
      </c>
      <c r="BX157" s="263">
        <v>4.3681446968187862E-2</v>
      </c>
      <c r="BY157" s="263">
        <v>4.543032061924529E-2</v>
      </c>
      <c r="BZ157" s="263">
        <v>4.7495490242648972E-2</v>
      </c>
      <c r="CA157" s="263">
        <v>5.0821904773914149E-2</v>
      </c>
      <c r="CB157" s="263">
        <v>5.3855050648988996E-2</v>
      </c>
      <c r="CC157" s="263">
        <v>5.8905915204119953E-2</v>
      </c>
    </row>
    <row r="158" spans="2:81">
      <c r="B158">
        <f ca="1"/>
        <v>0.90958904109589045</v>
      </c>
      <c r="J158">
        <v>9.4203170284796198E-4</v>
      </c>
      <c r="K158">
        <v>1.8535801636320117E-3</v>
      </c>
      <c r="L158">
        <v>2.9262325924899251E-3</v>
      </c>
      <c r="M158">
        <v>5.5680405257151318E-3</v>
      </c>
      <c r="N158">
        <v>8.8659197237690984E-3</v>
      </c>
      <c r="O158">
        <v>1.4999852737167689E-2</v>
      </c>
      <c r="P158">
        <v>2.4944880118140118E-2</v>
      </c>
      <c r="Q158">
        <v>3.4635828472409848E-2</v>
      </c>
      <c r="R158">
        <v>4.9880430404670106E-2</v>
      </c>
      <c r="S158">
        <v>6.3602396149060492E-2</v>
      </c>
      <c r="T158">
        <v>8.5845718943016402E-2</v>
      </c>
      <c r="BE158" s="263">
        <v>3.9603613911232911E-2</v>
      </c>
      <c r="BF158" s="263">
        <v>3.8148986661659404E-2</v>
      </c>
      <c r="BG158" s="263">
        <v>3.7446004764942857E-2</v>
      </c>
      <c r="BH158" s="263">
        <v>3.6989180778894591E-2</v>
      </c>
      <c r="BI158" s="263">
        <v>3.70463286856276E-2</v>
      </c>
      <c r="BJ158" s="263">
        <v>3.7645067401472464E-2</v>
      </c>
      <c r="BK158" s="263">
        <v>3.9036663769170483E-2</v>
      </c>
      <c r="BL158" s="263">
        <v>4.0561255468225262E-2</v>
      </c>
      <c r="BM158" s="263">
        <v>4.3075791944175497E-2</v>
      </c>
      <c r="BN158" s="263">
        <v>4.5397703466310266E-2</v>
      </c>
      <c r="BO158" s="263">
        <v>4.9204306058510838E-2</v>
      </c>
      <c r="BS158" s="263">
        <v>4.0591985647277652E-2</v>
      </c>
      <c r="BT158" s="263">
        <v>3.8719110800353909E-2</v>
      </c>
      <c r="BU158" s="263">
        <v>3.7796968568856143E-2</v>
      </c>
      <c r="BV158" s="263">
        <v>3.7141299373463776E-2</v>
      </c>
      <c r="BW158" s="263">
        <v>3.715711567011909E-2</v>
      </c>
      <c r="BX158" s="263">
        <v>3.777738632557727E-2</v>
      </c>
      <c r="BY158" s="263">
        <v>3.928987916032093E-2</v>
      </c>
      <c r="BZ158" s="263">
        <v>4.1075916851517048E-2</v>
      </c>
      <c r="CA158" s="263">
        <v>4.3952727386619879E-2</v>
      </c>
      <c r="CB158" s="263">
        <v>4.6575907969167496E-2</v>
      </c>
      <c r="CC158" s="263">
        <v>5.0944088851918659E-2</v>
      </c>
    </row>
    <row r="159" spans="2:81">
      <c r="B159">
        <f ca="1"/>
        <v>0.92054794520547945</v>
      </c>
      <c r="J159">
        <v>9.4203170284796198E-4</v>
      </c>
      <c r="K159">
        <v>1.8535801636320117E-3</v>
      </c>
      <c r="L159">
        <v>2.9262325924899251E-3</v>
      </c>
      <c r="M159">
        <v>5.5680405257151318E-3</v>
      </c>
      <c r="N159">
        <v>8.8659197237690984E-3</v>
      </c>
      <c r="O159">
        <v>1.4999852737167689E-2</v>
      </c>
      <c r="P159">
        <v>2.4944880118140118E-2</v>
      </c>
      <c r="Q159">
        <v>3.4635828472409848E-2</v>
      </c>
      <c r="R159">
        <v>4.9880430404670106E-2</v>
      </c>
      <c r="S159">
        <v>6.3602396149060492E-2</v>
      </c>
      <c r="T159">
        <v>8.5845718943016402E-2</v>
      </c>
      <c r="BE159" s="263">
        <v>7.8883711584848956E-2</v>
      </c>
      <c r="BF159" s="263">
        <v>7.5986339726916749E-2</v>
      </c>
      <c r="BG159" s="263">
        <v>7.4586118491696857E-2</v>
      </c>
      <c r="BH159" s="263">
        <v>7.3676202249173053E-2</v>
      </c>
      <c r="BI159" s="263">
        <v>7.3790031229591574E-2</v>
      </c>
      <c r="BJ159" s="263">
        <v>7.4982617650650313E-2</v>
      </c>
      <c r="BK159" s="263">
        <v>7.7402611737375407E-2</v>
      </c>
      <c r="BL159" s="263">
        <v>8.0381505116372889E-2</v>
      </c>
      <c r="BM159" s="263">
        <v>8.5245453183528261E-2</v>
      </c>
      <c r="BN159" s="263">
        <v>8.9677487589383903E-2</v>
      </c>
      <c r="BO159" s="263">
        <v>9.6779508218932733E-2</v>
      </c>
      <c r="BS159" s="263">
        <v>8.0852381190090611E-2</v>
      </c>
      <c r="BT159" s="263">
        <v>7.7121930742048372E-2</v>
      </c>
      <c r="BU159" s="263">
        <v>7.528517912658414E-2</v>
      </c>
      <c r="BV159" s="263">
        <v>7.3979196803346414E-2</v>
      </c>
      <c r="BW159" s="263">
        <v>7.4010700195599827E-2</v>
      </c>
      <c r="BX159" s="263">
        <v>7.5246174604561039E-2</v>
      </c>
      <c r="BY159" s="263">
        <v>7.7094388078057602E-2</v>
      </c>
      <c r="BZ159" s="263">
        <v>8.0436370589948E-2</v>
      </c>
      <c r="CA159" s="263">
        <v>8.5645903621084665E-2</v>
      </c>
      <c r="CB159" s="263">
        <v>9.0183071322621072E-2</v>
      </c>
      <c r="CC159" s="263">
        <v>9.7180613833091498E-2</v>
      </c>
    </row>
    <row r="160" spans="2:81">
      <c r="B160">
        <f ca="1"/>
        <v>0.93150684931506844</v>
      </c>
      <c r="BE160" s="263" t="s">
        <v>31</v>
      </c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S160" s="263" t="s">
        <v>31</v>
      </c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</row>
    <row r="161" spans="2:81">
      <c r="B161">
        <f ca="1"/>
        <v>0.94246575342465755</v>
      </c>
      <c r="J161">
        <f ca="1">J147-J155</f>
        <v>6.2169158037881207E-2</v>
      </c>
      <c r="K161">
        <f ca="1">K147-K155</f>
        <v>4.747494048533716E-2</v>
      </c>
      <c r="L161">
        <f ca="1">L147-L155</f>
        <v>3.7862119052609326E-2</v>
      </c>
      <c r="M161">
        <f ca="1">M147-M155</f>
        <v>2.41987147323642E-2</v>
      </c>
      <c r="N161">
        <f ca="1">N147-N155</f>
        <v>1.3575897732245146E-2</v>
      </c>
      <c r="O161">
        <f ca="1">O147-O155</f>
        <v>-3.767819389821625E-15</v>
      </c>
      <c r="P161">
        <f ca="1">P147-P155</f>
        <v>-1.5917309424773714E-2</v>
      </c>
      <c r="Q161">
        <f ca="1">Q147-Q155</f>
        <v>-2.865871160643374E-2</v>
      </c>
      <c r="R161">
        <f ca="1">R147-R155</f>
        <v>-4.6457376334583585E-2</v>
      </c>
      <c r="S161">
        <f ca="1">S147-S155</f>
        <v>-6.1404861051093745E-2</v>
      </c>
      <c r="T161">
        <f ca="1">T147-T155</f>
        <v>-8.4683637153543712E-2</v>
      </c>
      <c r="BE161" s="263">
        <v>0.93783084196211497</v>
      </c>
      <c r="BF161" s="263">
        <v>0.9525250595146586</v>
      </c>
      <c r="BG161" s="263">
        <v>0.9621378809473865</v>
      </c>
      <c r="BH161" s="263">
        <v>0.97580128526763166</v>
      </c>
      <c r="BI161" s="263">
        <v>0.98642410226775057</v>
      </c>
      <c r="BJ161" s="263">
        <v>1</v>
      </c>
      <c r="BK161" s="263">
        <v>1.0159173094247689</v>
      </c>
      <c r="BL161" s="263">
        <v>1.0286587116064256</v>
      </c>
      <c r="BM161" s="263">
        <v>1.0464573763345759</v>
      </c>
      <c r="BN161" s="263">
        <v>1.061404861051086</v>
      </c>
      <c r="BO161" s="263">
        <v>1.0846836371535387</v>
      </c>
      <c r="BS161" s="263">
        <v>0.93783084196211497</v>
      </c>
      <c r="BT161" s="263">
        <v>0.9525250595146586</v>
      </c>
      <c r="BU161" s="263">
        <v>0.9621378809473865</v>
      </c>
      <c r="BV161" s="263">
        <v>0.97580128526763166</v>
      </c>
      <c r="BW161" s="263">
        <v>0.98642410226775057</v>
      </c>
      <c r="BX161" s="263">
        <v>1</v>
      </c>
      <c r="BY161" s="263">
        <v>1.0159173094247689</v>
      </c>
      <c r="BZ161" s="263">
        <v>1.0286587116064256</v>
      </c>
      <c r="CA161" s="263">
        <v>1.0464573763345759</v>
      </c>
      <c r="CB161" s="263">
        <v>1.061404861051086</v>
      </c>
      <c r="CC161" s="263">
        <v>1.0846836371535387</v>
      </c>
    </row>
    <row r="162" spans="2:81">
      <c r="B162">
        <f ca="1"/>
        <v>0.95342465753424654</v>
      </c>
      <c r="J162">
        <f ca="1">J148-J156</f>
        <v>6.1999502213814429E-2</v>
      </c>
      <c r="K162">
        <f ca="1">K148-K156</f>
        <v>4.7301281435848469E-2</v>
      </c>
      <c r="L162">
        <f ca="1">L148-L156</f>
        <v>3.7685841130016537E-2</v>
      </c>
      <c r="M162">
        <f ca="1">M148-M156</f>
        <v>2.4018714414392288E-2</v>
      </c>
      <c r="N162">
        <f ca="1">N148-N156</f>
        <v>1.3393003382596446E-2</v>
      </c>
      <c r="O162">
        <f ca="1">O148-O156</f>
        <v>-1.8659290513729776E-4</v>
      </c>
      <c r="P162">
        <f ca="1">P148-P156</f>
        <v>-1.6108238768884321E-2</v>
      </c>
      <c r="Q162">
        <f ca="1">Q148-Q156</f>
        <v>-2.8853112159878094E-2</v>
      </c>
      <c r="R162">
        <f ca="1">R148-R156</f>
        <v>-4.6656625874838965E-2</v>
      </c>
      <c r="S162">
        <f ca="1">S148-S156</f>
        <v>-6.1608182815718317E-2</v>
      </c>
      <c r="T162">
        <f ca="1">T148-T156</f>
        <v>-8.4893300881457384E-2</v>
      </c>
      <c r="BE162" s="263">
        <v>8.7824677607947224E-2</v>
      </c>
      <c r="BF162" s="263">
        <v>8.1768010764717014E-2</v>
      </c>
      <c r="BG162" s="263">
        <v>7.83826999336181E-2</v>
      </c>
      <c r="BH162" s="263">
        <v>7.4838744703660268E-2</v>
      </c>
      <c r="BI162" s="263">
        <v>7.3541126252464797E-2</v>
      </c>
      <c r="BJ162" s="263">
        <v>7.4156369822287543E-2</v>
      </c>
      <c r="BK162" s="263">
        <v>7.7844141337286135E-2</v>
      </c>
      <c r="BL162" s="263">
        <v>8.2339995846488892E-2</v>
      </c>
      <c r="BM162" s="263">
        <v>8.9754362507784943E-2</v>
      </c>
      <c r="BN162" s="263">
        <v>9.6397484197644476E-2</v>
      </c>
      <c r="BO162" s="263">
        <v>0.10686491174886535</v>
      </c>
      <c r="BS162" s="263">
        <v>8.7824677607947224E-2</v>
      </c>
      <c r="BT162" s="263">
        <v>8.1768010764717014E-2</v>
      </c>
      <c r="BU162" s="263">
        <v>7.83826999336181E-2</v>
      </c>
      <c r="BV162" s="263">
        <v>7.4838744703660268E-2</v>
      </c>
      <c r="BW162" s="263">
        <v>7.3541126252464797E-2</v>
      </c>
      <c r="BX162" s="263">
        <v>7.4156369822287543E-2</v>
      </c>
      <c r="BY162" s="263">
        <v>7.7844141337286135E-2</v>
      </c>
      <c r="BZ162" s="263">
        <v>8.2339995846488892E-2</v>
      </c>
      <c r="CA162" s="263">
        <v>8.9754362507784943E-2</v>
      </c>
      <c r="CB162" s="263">
        <v>9.6397484197644476E-2</v>
      </c>
      <c r="CC162" s="263">
        <v>0.10686491174886535</v>
      </c>
    </row>
    <row r="163" spans="2:81">
      <c r="B163">
        <f ca="1"/>
        <v>0.96438356164383565</v>
      </c>
      <c r="J163">
        <f ca="1">J149-J157</f>
        <v>6.1999502213814429E-2</v>
      </c>
      <c r="K163">
        <f ca="1">K149-K157</f>
        <v>4.7301281435848469E-2</v>
      </c>
      <c r="L163">
        <f ca="1">L149-L157</f>
        <v>3.7685841130016537E-2</v>
      </c>
      <c r="M163">
        <f ca="1">M149-M157</f>
        <v>2.4018714414392288E-2</v>
      </c>
      <c r="N163">
        <f ca="1">N149-N157</f>
        <v>1.3393003382596446E-2</v>
      </c>
      <c r="O163">
        <f ca="1">O149-O157</f>
        <v>-1.8659290513729776E-4</v>
      </c>
      <c r="P163">
        <f ca="1">P149-P157</f>
        <v>-1.6108238768884321E-2</v>
      </c>
      <c r="Q163">
        <f ca="1">Q149-Q157</f>
        <v>-2.8853112159878094E-2</v>
      </c>
      <c r="R163">
        <f ca="1">R149-R157</f>
        <v>-4.6656625874838965E-2</v>
      </c>
      <c r="S163">
        <f ca="1">S149-S157</f>
        <v>-6.1608182815718317E-2</v>
      </c>
      <c r="T163">
        <f ca="1">T149-T157</f>
        <v>-8.4893300881457384E-2</v>
      </c>
      <c r="BE163" s="263">
        <v>7.9615494253361688E-2</v>
      </c>
      <c r="BF163" s="263">
        <v>7.6626762020742312E-2</v>
      </c>
      <c r="BG163" s="263">
        <v>7.5222361878106103E-2</v>
      </c>
      <c r="BH163" s="263">
        <v>7.4167841421375363E-2</v>
      </c>
      <c r="BI163" s="263">
        <v>7.4207037721542371E-2</v>
      </c>
      <c r="BJ163" s="263">
        <v>7.5357265045069913E-2</v>
      </c>
      <c r="BK163" s="263">
        <v>7.8054174387981401E-2</v>
      </c>
      <c r="BL163" s="263">
        <v>8.0981882654671988E-2</v>
      </c>
      <c r="BM163" s="263">
        <v>8.5779696164935304E-2</v>
      </c>
      <c r="BN163" s="263">
        <v>9.0165294443149357E-2</v>
      </c>
      <c r="BO163" s="263">
        <v>9.725796335071521E-2</v>
      </c>
      <c r="BS163" s="263">
        <v>7.9615494253361688E-2</v>
      </c>
      <c r="BT163" s="263">
        <v>7.6626762020742312E-2</v>
      </c>
      <c r="BU163" s="263">
        <v>7.5222361878106103E-2</v>
      </c>
      <c r="BV163" s="263">
        <v>7.4167841421375363E-2</v>
      </c>
      <c r="BW163" s="263">
        <v>7.4207037721542371E-2</v>
      </c>
      <c r="BX163" s="263">
        <v>7.5357265045069913E-2</v>
      </c>
      <c r="BY163" s="263">
        <v>7.8054174387981401E-2</v>
      </c>
      <c r="BZ163" s="263">
        <v>8.0981882654671988E-2</v>
      </c>
      <c r="CA163" s="263">
        <v>8.5779696164935304E-2</v>
      </c>
      <c r="CB163" s="263">
        <v>9.0165294443149357E-2</v>
      </c>
      <c r="CC163" s="263">
        <v>9.725796335071521E-2</v>
      </c>
    </row>
    <row r="164" spans="2:81">
      <c r="B164">
        <f ca="1"/>
        <v>0.97534246575342465</v>
      </c>
      <c r="J164">
        <f ca="1">J150-J158</f>
        <v>6.1999502213814429E-2</v>
      </c>
      <c r="K164">
        <f ca="1">K150-K158</f>
        <v>4.7301281435848469E-2</v>
      </c>
      <c r="L164">
        <f ca="1">L150-L158</f>
        <v>3.7685841130016537E-2</v>
      </c>
      <c r="M164">
        <f ca="1">M150-M158</f>
        <v>2.4018714414392288E-2</v>
      </c>
      <c r="N164">
        <f ca="1">N150-N158</f>
        <v>1.3393003382596446E-2</v>
      </c>
      <c r="O164">
        <f ca="1">O150-O158</f>
        <v>-1.8659290513729776E-4</v>
      </c>
      <c r="P164">
        <f ca="1">P150-P158</f>
        <v>-1.6108238768884321E-2</v>
      </c>
      <c r="Q164">
        <f ca="1">Q150-Q158</f>
        <v>-2.8853112159878094E-2</v>
      </c>
      <c r="R164">
        <f ca="1">R150-R158</f>
        <v>-4.6656625874838965E-2</v>
      </c>
      <c r="S164">
        <f ca="1">S150-S158</f>
        <v>-6.1608182815718317E-2</v>
      </c>
      <c r="T164">
        <f ca="1">T150-T158</f>
        <v>-8.4893300881457384E-2</v>
      </c>
      <c r="BE164" s="263">
        <v>7.9359586068159807E-2</v>
      </c>
      <c r="BF164" s="263">
        <v>7.807150708784083E-2</v>
      </c>
      <c r="BG164" s="263">
        <v>7.7600147180109311E-2</v>
      </c>
      <c r="BH164" s="263">
        <v>7.7472483065450376E-2</v>
      </c>
      <c r="BI164" s="263">
        <v>7.7816287336267193E-2</v>
      </c>
      <c r="BJ164" s="263">
        <v>7.8787763519219081E-2</v>
      </c>
      <c r="BK164" s="263">
        <v>8.0588226710301664E-2</v>
      </c>
      <c r="BL164" s="263">
        <v>8.2442360804940773E-2</v>
      </c>
      <c r="BM164" s="263">
        <v>8.5480476853299694E-2</v>
      </c>
      <c r="BN164" s="263">
        <v>8.8309992551770813E-2</v>
      </c>
      <c r="BO164" s="263">
        <v>9.3011915144555729E-2</v>
      </c>
      <c r="BS164" s="263">
        <v>7.9359586068159807E-2</v>
      </c>
      <c r="BT164" s="263">
        <v>7.807150708784083E-2</v>
      </c>
      <c r="BU164" s="263">
        <v>7.7600147180109311E-2</v>
      </c>
      <c r="BV164" s="263">
        <v>7.7472483065450376E-2</v>
      </c>
      <c r="BW164" s="263">
        <v>7.7816287336267193E-2</v>
      </c>
      <c r="BX164" s="263">
        <v>7.8787763519219081E-2</v>
      </c>
      <c r="BY164" s="263">
        <v>8.0588226710301664E-2</v>
      </c>
      <c r="BZ164" s="263">
        <v>8.2442360804940773E-2</v>
      </c>
      <c r="CA164" s="263">
        <v>8.5480476853299694E-2</v>
      </c>
      <c r="CB164" s="263">
        <v>8.8309992551770813E-2</v>
      </c>
      <c r="CC164" s="263">
        <v>9.3011915144555729E-2</v>
      </c>
    </row>
    <row r="165" spans="2:81">
      <c r="B165">
        <f ca="1"/>
        <v>0.98630136986301364</v>
      </c>
      <c r="J165">
        <f ca="1">J151-J159</f>
        <v>6.1999502213814429E-2</v>
      </c>
      <c r="K165">
        <f ca="1">K151-K159</f>
        <v>4.7301281435848469E-2</v>
      </c>
      <c r="L165">
        <f ca="1">L151-L159</f>
        <v>3.7685841130016537E-2</v>
      </c>
      <c r="M165">
        <f ca="1">M151-M159</f>
        <v>2.4018714414392288E-2</v>
      </c>
      <c r="N165">
        <f ca="1">N151-N159</f>
        <v>1.3393003382596446E-2</v>
      </c>
      <c r="O165">
        <f ca="1">O151-O159</f>
        <v>-1.8659290513729776E-4</v>
      </c>
      <c r="P165">
        <f ca="1">P151-P159</f>
        <v>-1.6108238768884321E-2</v>
      </c>
      <c r="Q165">
        <f ca="1">Q151-Q159</f>
        <v>-2.8853112159878094E-2</v>
      </c>
      <c r="R165">
        <f ca="1">R151-R159</f>
        <v>-4.6656625874838965E-2</v>
      </c>
      <c r="S165">
        <f ca="1">S151-S159</f>
        <v>-6.1608182815718317E-2</v>
      </c>
      <c r="T165">
        <f ca="1">T151-T159</f>
        <v>-8.4893300881457384E-2</v>
      </c>
      <c r="BE165" s="263">
        <v>7.9134361228179018E-2</v>
      </c>
      <c r="BF165" s="263">
        <v>7.8553324981477018E-2</v>
      </c>
      <c r="BG165" s="263">
        <v>7.8455055532560644E-2</v>
      </c>
      <c r="BH165" s="263">
        <v>7.8702272550765798E-2</v>
      </c>
      <c r="BI165" s="263">
        <v>7.9197635337246691E-2</v>
      </c>
      <c r="BJ165" s="263">
        <v>8.0185112419934396E-2</v>
      </c>
      <c r="BK165" s="263">
        <v>8.1781842828642287E-2</v>
      </c>
      <c r="BL165" s="263">
        <v>8.3339281566998352E-2</v>
      </c>
      <c r="BM165" s="263">
        <v>8.5831212309370936E-2</v>
      </c>
      <c r="BN165" s="263">
        <v>8.8131987724070215E-2</v>
      </c>
      <c r="BO165" s="263">
        <v>9.1957005254369423E-2</v>
      </c>
      <c r="BS165" s="263">
        <v>7.9134361228179018E-2</v>
      </c>
      <c r="BT165" s="263">
        <v>7.8553324981477018E-2</v>
      </c>
      <c r="BU165" s="263">
        <v>7.8455055532560644E-2</v>
      </c>
      <c r="BV165" s="263">
        <v>7.8702272550765798E-2</v>
      </c>
      <c r="BW165" s="263">
        <v>7.9197635337246691E-2</v>
      </c>
      <c r="BX165" s="263">
        <v>8.0185112419934396E-2</v>
      </c>
      <c r="BY165" s="263">
        <v>8.1781842828642287E-2</v>
      </c>
      <c r="BZ165" s="263">
        <v>8.3339281566998352E-2</v>
      </c>
      <c r="CA165" s="263">
        <v>8.5831212309370936E-2</v>
      </c>
      <c r="CB165" s="263">
        <v>8.8131987724070215E-2</v>
      </c>
      <c r="CC165" s="263">
        <v>9.1957005254369423E-2</v>
      </c>
    </row>
    <row r="166" spans="2:81">
      <c r="B166">
        <f ca="1"/>
        <v>0.99726027397260275</v>
      </c>
      <c r="BE166" s="263">
        <v>7.9869795192369739E-2</v>
      </c>
      <c r="BF166" s="263">
        <v>7.949760140021897E-2</v>
      </c>
      <c r="BG166" s="263">
        <v>7.949661630021404E-2</v>
      </c>
      <c r="BH166" s="263">
        <v>7.9821836846337785E-2</v>
      </c>
      <c r="BI166" s="263">
        <v>8.0327890271510591E-2</v>
      </c>
      <c r="BJ166" s="263">
        <v>8.1269363029002575E-2</v>
      </c>
      <c r="BK166" s="263">
        <v>8.2739838276068539E-2</v>
      </c>
      <c r="BL166" s="263">
        <v>8.4153162482268132E-2</v>
      </c>
      <c r="BM166" s="263">
        <v>8.6400888517709218E-2</v>
      </c>
      <c r="BN166" s="263">
        <v>8.8473389687547269E-2</v>
      </c>
      <c r="BO166" s="263">
        <v>9.1925182650179835E-2</v>
      </c>
      <c r="BS166" s="263">
        <v>7.9869795192369739E-2</v>
      </c>
      <c r="BT166" s="263">
        <v>7.949760140021897E-2</v>
      </c>
      <c r="BU166" s="263">
        <v>7.949661630021404E-2</v>
      </c>
      <c r="BV166" s="263">
        <v>7.9821836846337785E-2</v>
      </c>
      <c r="BW166" s="263">
        <v>8.0327890271510591E-2</v>
      </c>
      <c r="BX166" s="263">
        <v>8.1269363029002575E-2</v>
      </c>
      <c r="BY166" s="263">
        <v>8.2739838276068539E-2</v>
      </c>
      <c r="BZ166" s="263">
        <v>8.4153162482268132E-2</v>
      </c>
      <c r="CA166" s="263">
        <v>8.6400888517709218E-2</v>
      </c>
      <c r="CB166" s="263">
        <v>8.8473389687547269E-2</v>
      </c>
      <c r="CC166" s="263">
        <v>9.1925182650179835E-2</v>
      </c>
    </row>
    <row r="167" spans="2:81">
      <c r="B167">
        <f ca="1"/>
        <v>1.0082191780821919</v>
      </c>
      <c r="J167">
        <f ca="1">1-J146</f>
        <v>6.2169158037885031E-2</v>
      </c>
      <c r="K167">
        <f ca="1">1-K146</f>
        <v>4.7474940485341399E-2</v>
      </c>
      <c r="L167">
        <f ca="1">1-L146</f>
        <v>3.7862119052613497E-2</v>
      </c>
      <c r="M167">
        <f ca="1">1-M146</f>
        <v>2.4198714732368343E-2</v>
      </c>
      <c r="N167">
        <f ca="1">1-N146</f>
        <v>1.3575897732249431E-2</v>
      </c>
      <c r="O167">
        <f ca="1">1-O146</f>
        <v>0</v>
      </c>
      <c r="P167">
        <f ca="1">1-P146</f>
        <v>-1.5917309424768877E-2</v>
      </c>
      <c r="Q167">
        <f ca="1">1-Q146</f>
        <v>-2.8658711606425635E-2</v>
      </c>
      <c r="R167">
        <f ca="1">1-R146</f>
        <v>-4.6457376334575917E-2</v>
      </c>
      <c r="S167">
        <f ca="1">1-S146</f>
        <v>-6.1404861051086002E-2</v>
      </c>
      <c r="T167">
        <f ca="1">1-T146</f>
        <v>-8.468363715353866E-2</v>
      </c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</row>
    <row r="168" spans="2:81">
      <c r="B168">
        <f ca="1"/>
        <v>1.0191780821917809</v>
      </c>
      <c r="BE168" s="263" t="s">
        <v>31</v>
      </c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S168" s="263" t="s">
        <v>31</v>
      </c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</row>
    <row r="169" spans="2:81">
      <c r="B169">
        <f ca="1"/>
        <v>1.0301369863013699</v>
      </c>
      <c r="J169">
        <f ca="1">J167-J165</f>
        <v>1.6965582407060115E-4</v>
      </c>
      <c r="K169">
        <f ca="1">K167-K165</f>
        <v>1.7365904949293021E-4</v>
      </c>
      <c r="L169">
        <f ca="1">L167-L165</f>
        <v>1.7627792259695962E-4</v>
      </c>
      <c r="M169">
        <f ca="1">M167-M165</f>
        <v>1.8000031797605481E-4</v>
      </c>
      <c r="N169">
        <f ca="1">N167-N165</f>
        <v>1.828943496529848E-4</v>
      </c>
      <c r="O169">
        <f ca="1">O167-O165</f>
        <v>1.8659290513729776E-4</v>
      </c>
      <c r="P169">
        <f ca="1">P167-P165</f>
        <v>1.9092934411544388E-4</v>
      </c>
      <c r="Q169">
        <f ca="1">Q167-Q165</f>
        <v>1.944005534524583E-4</v>
      </c>
      <c r="R169">
        <f ca="1">R167-R165</f>
        <v>1.9924954026304814E-4</v>
      </c>
      <c r="S169">
        <f ca="1">S167-S165</f>
        <v>2.0332176463231516E-4</v>
      </c>
      <c r="T169">
        <f ca="1">T167-T165</f>
        <v>2.0966372791872412E-4</v>
      </c>
      <c r="BE169" s="263">
        <v>0.93783084196211497</v>
      </c>
      <c r="BF169" s="263">
        <v>0.9525250595146586</v>
      </c>
      <c r="BG169" s="263">
        <v>0.9621378809473865</v>
      </c>
      <c r="BH169" s="263">
        <v>0.97580128526763166</v>
      </c>
      <c r="BI169" s="263">
        <v>0.98642410226775057</v>
      </c>
      <c r="BJ169" s="263">
        <v>1</v>
      </c>
      <c r="BK169" s="263">
        <v>1.0159173094247689</v>
      </c>
      <c r="BL169" s="263">
        <v>1.0286587116064256</v>
      </c>
      <c r="BM169" s="263">
        <v>1.0464573763345759</v>
      </c>
      <c r="BN169" s="263">
        <v>1.061404861051086</v>
      </c>
      <c r="BO169" s="263">
        <v>1.0846836371535387</v>
      </c>
      <c r="BS169" s="263">
        <v>0.93783084196211497</v>
      </c>
      <c r="BT169" s="263">
        <v>0.9525250595146586</v>
      </c>
      <c r="BU169" s="263">
        <v>0.9621378809473865</v>
      </c>
      <c r="BV169" s="263">
        <v>0.97580128526763166</v>
      </c>
      <c r="BW169" s="263">
        <v>0.98642410226775057</v>
      </c>
      <c r="BX169" s="263">
        <v>1</v>
      </c>
      <c r="BY169" s="263">
        <v>1.0159173094247689</v>
      </c>
      <c r="BZ169" s="263">
        <v>1.0286587116064256</v>
      </c>
      <c r="CA169" s="263">
        <v>1.0464573763345759</v>
      </c>
      <c r="CB169" s="263">
        <v>1.061404861051086</v>
      </c>
      <c r="CC169" s="263">
        <v>1.0846836371535387</v>
      </c>
    </row>
    <row r="170" spans="2:81">
      <c r="B170">
        <f ca="1"/>
        <v>1.0410958904109588</v>
      </c>
      <c r="BE170" s="263">
        <v>7.7321097316025475E-2</v>
      </c>
      <c r="BF170" s="263">
        <v>6.2637003430659074E-2</v>
      </c>
      <c r="BG170" s="263">
        <v>5.4452433611380975E-2</v>
      </c>
      <c r="BH170" s="263">
        <v>4.5814063149493302E-2</v>
      </c>
      <c r="BI170" s="263">
        <v>4.2496163369768775E-2</v>
      </c>
      <c r="BJ170" s="263">
        <v>4.3356710206360706E-2</v>
      </c>
      <c r="BK170" s="263">
        <v>5.0738190064396033E-2</v>
      </c>
      <c r="BL170" s="263">
        <v>5.991311418133425E-2</v>
      </c>
      <c r="BM170" s="263">
        <v>7.5260105195016344E-2</v>
      </c>
      <c r="BN170" s="263">
        <v>8.9258171725202007E-2</v>
      </c>
      <c r="BO170" s="263">
        <v>0.1118256844328511</v>
      </c>
      <c r="BS170" s="263">
        <v>7.7321097316025475E-2</v>
      </c>
      <c r="BT170" s="263">
        <v>6.2637003430659074E-2</v>
      </c>
      <c r="BU170" s="263">
        <v>5.4452433611380975E-2</v>
      </c>
      <c r="BV170" s="263">
        <v>4.5814063149493302E-2</v>
      </c>
      <c r="BW170" s="263">
        <v>4.2496163369768775E-2</v>
      </c>
      <c r="BX170" s="263">
        <v>4.3356710206360706E-2</v>
      </c>
      <c r="BY170" s="263">
        <v>5.0738190064396033E-2</v>
      </c>
      <c r="BZ170" s="263">
        <v>5.991311418133425E-2</v>
      </c>
      <c r="CA170" s="263">
        <v>7.5260105195016344E-2</v>
      </c>
      <c r="CB170" s="263">
        <v>8.9258171725202007E-2</v>
      </c>
      <c r="CC170" s="263">
        <v>0.1118256844328511</v>
      </c>
    </row>
    <row r="171" spans="2:81">
      <c r="B171">
        <f ca="1"/>
        <v>1.0520547945205478</v>
      </c>
      <c r="BE171" s="263">
        <v>9.0238061785767321E-2</v>
      </c>
      <c r="BF171" s="263">
        <v>8.023616282317711E-2</v>
      </c>
      <c r="BG171" s="263">
        <v>7.504086321750944E-2</v>
      </c>
      <c r="BH171" s="263">
        <v>6.994933107593726E-2</v>
      </c>
      <c r="BI171" s="263">
        <v>6.8100610433006886E-2</v>
      </c>
      <c r="BJ171" s="263">
        <v>6.8480726777785508E-2</v>
      </c>
      <c r="BK171" s="263">
        <v>7.2336667417286254E-2</v>
      </c>
      <c r="BL171" s="263">
        <v>7.7406212054293946E-2</v>
      </c>
      <c r="BM171" s="263">
        <v>8.6404745856748982E-2</v>
      </c>
      <c r="BN171" s="263">
        <v>9.5028846546253112E-2</v>
      </c>
      <c r="BO171" s="263">
        <v>0.10948668494719507</v>
      </c>
      <c r="BS171" s="263">
        <v>9.0238061785767321E-2</v>
      </c>
      <c r="BT171" s="263">
        <v>8.023616282317711E-2</v>
      </c>
      <c r="BU171" s="263">
        <v>7.504086321750944E-2</v>
      </c>
      <c r="BV171" s="263">
        <v>6.994933107593726E-2</v>
      </c>
      <c r="BW171" s="263">
        <v>6.8100610433006886E-2</v>
      </c>
      <c r="BX171" s="263">
        <v>6.8480726777785508E-2</v>
      </c>
      <c r="BY171" s="263">
        <v>7.2336667417286254E-2</v>
      </c>
      <c r="BZ171" s="263">
        <v>7.7406212054293946E-2</v>
      </c>
      <c r="CA171" s="263">
        <v>8.6404745856748982E-2</v>
      </c>
      <c r="CB171" s="263">
        <v>9.5028846546253112E-2</v>
      </c>
      <c r="CC171" s="263">
        <v>0.10948668494719507</v>
      </c>
    </row>
    <row r="172" spans="2:81">
      <c r="B172">
        <f ca="1"/>
        <v>1.0630136986301371</v>
      </c>
      <c r="BE172" s="263">
        <v>8.1877396470331681E-2</v>
      </c>
      <c r="BF172" s="263">
        <v>7.6429761743142435E-2</v>
      </c>
      <c r="BG172" s="263">
        <v>7.37889963286152E-2</v>
      </c>
      <c r="BH172" s="263">
        <v>7.1473604332186733E-2</v>
      </c>
      <c r="BI172" s="263">
        <v>7.0917738895402788E-2</v>
      </c>
      <c r="BJ172" s="263">
        <v>7.1787070187456808E-2</v>
      </c>
      <c r="BK172" s="263">
        <v>7.4852331714485229E-2</v>
      </c>
      <c r="BL172" s="263">
        <v>7.8615157255711429E-2</v>
      </c>
      <c r="BM172" s="263">
        <v>8.5304147153284479E-2</v>
      </c>
      <c r="BN172" s="263">
        <v>9.1811248586401217E-2</v>
      </c>
      <c r="BO172" s="263">
        <v>0.10289838770509413</v>
      </c>
      <c r="BS172" s="263">
        <v>8.1877396470331681E-2</v>
      </c>
      <c r="BT172" s="263">
        <v>7.6429761743142435E-2</v>
      </c>
      <c r="BU172" s="263">
        <v>7.37889963286152E-2</v>
      </c>
      <c r="BV172" s="263">
        <v>7.1473604332186733E-2</v>
      </c>
      <c r="BW172" s="263">
        <v>7.0917738895402788E-2</v>
      </c>
      <c r="BX172" s="263">
        <v>7.1787070187456808E-2</v>
      </c>
      <c r="BY172" s="263">
        <v>7.4852331714485229E-2</v>
      </c>
      <c r="BZ172" s="263">
        <v>7.8615157255711429E-2</v>
      </c>
      <c r="CA172" s="263">
        <v>8.5304147153284479E-2</v>
      </c>
      <c r="CB172" s="263">
        <v>9.1811248586401217E-2</v>
      </c>
      <c r="CC172" s="263">
        <v>0.10289838770509413</v>
      </c>
    </row>
    <row r="173" spans="2:81">
      <c r="B173">
        <f ca="1"/>
        <v>1.0739726027397261</v>
      </c>
      <c r="BE173" s="263">
        <v>8.1101814383334914E-2</v>
      </c>
      <c r="BF173" s="263">
        <v>7.628486247494419E-2</v>
      </c>
      <c r="BG173" s="263">
        <v>7.3952303913239842E-2</v>
      </c>
      <c r="BH173" s="263">
        <v>7.184571523145325E-2</v>
      </c>
      <c r="BI173" s="263">
        <v>7.1218955121388039E-2</v>
      </c>
      <c r="BJ173" s="263">
        <v>7.1681459080631282E-2</v>
      </c>
      <c r="BK173" s="263">
        <v>7.3876744396807761E-2</v>
      </c>
      <c r="BL173" s="263">
        <v>7.6733212115295477E-2</v>
      </c>
      <c r="BM173" s="263">
        <v>8.2009091111411164E-2</v>
      </c>
      <c r="BN173" s="263">
        <v>8.7308636775903822E-2</v>
      </c>
      <c r="BO173" s="263">
        <v>9.6615853748542466E-2</v>
      </c>
      <c r="BS173" s="263">
        <v>8.1101814383334914E-2</v>
      </c>
      <c r="BT173" s="263">
        <v>7.628486247494419E-2</v>
      </c>
      <c r="BU173" s="263">
        <v>7.3952303913239842E-2</v>
      </c>
      <c r="BV173" s="263">
        <v>7.184571523145325E-2</v>
      </c>
      <c r="BW173" s="263">
        <v>7.1218955121388039E-2</v>
      </c>
      <c r="BX173" s="263">
        <v>7.1681459080631282E-2</v>
      </c>
      <c r="BY173" s="263">
        <v>7.3876744396807761E-2</v>
      </c>
      <c r="BZ173" s="263">
        <v>7.6733212115295477E-2</v>
      </c>
      <c r="CA173" s="263">
        <v>8.2009091111411164E-2</v>
      </c>
      <c r="CB173" s="263">
        <v>8.7308636775903822E-2</v>
      </c>
      <c r="CC173" s="263">
        <v>9.6615853748542466E-2</v>
      </c>
    </row>
    <row r="174" spans="2:81">
      <c r="B174">
        <f ca="1"/>
        <v>1.0849315068493151</v>
      </c>
      <c r="BE174" s="263">
        <v>8.1295400834549128E-2</v>
      </c>
      <c r="BF174" s="263">
        <v>7.7531069459749705E-2</v>
      </c>
      <c r="BG174" s="263">
        <v>7.5721019924745475E-2</v>
      </c>
      <c r="BH174" s="263">
        <v>7.4098344158868332E-2</v>
      </c>
      <c r="BI174" s="263">
        <v>7.362312275904194E-2</v>
      </c>
      <c r="BJ174" s="263">
        <v>7.3991559332113294E-2</v>
      </c>
      <c r="BK174" s="263">
        <v>7.5701526111709896E-2</v>
      </c>
      <c r="BL174" s="263">
        <v>7.7926644269014481E-2</v>
      </c>
      <c r="BM174" s="263">
        <v>8.2049395884994325E-2</v>
      </c>
      <c r="BN174" s="263">
        <v>8.6205841563581687E-2</v>
      </c>
      <c r="BO174" s="263">
        <v>9.3530004739549186E-2</v>
      </c>
      <c r="BS174" s="263">
        <v>8.1295400834549128E-2</v>
      </c>
      <c r="BT174" s="263">
        <v>7.7531069459749705E-2</v>
      </c>
      <c r="BU174" s="263">
        <v>7.5721019924745475E-2</v>
      </c>
      <c r="BV174" s="263">
        <v>7.4098344158868332E-2</v>
      </c>
      <c r="BW174" s="263">
        <v>7.362312275904194E-2</v>
      </c>
      <c r="BX174" s="263">
        <v>7.3991559332113294E-2</v>
      </c>
      <c r="BY174" s="263">
        <v>7.5701526111709896E-2</v>
      </c>
      <c r="BZ174" s="263">
        <v>7.7926644269014481E-2</v>
      </c>
      <c r="CA174" s="263">
        <v>8.2049395884994325E-2</v>
      </c>
      <c r="CB174" s="263">
        <v>8.6205841563581687E-2</v>
      </c>
      <c r="CC174" s="263">
        <v>9.3530004739549186E-2</v>
      </c>
    </row>
    <row r="175" spans="2:81">
      <c r="B175" t="e">
        <f ca="1"/>
        <v>#N/A</v>
      </c>
    </row>
    <row r="176" spans="2:81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  <row r="792" spans="2:2">
      <c r="B792" t="e">
        <f ca="1"/>
        <v>#N/A</v>
      </c>
    </row>
    <row r="793" spans="2:2">
      <c r="B793" t="e">
        <f ca="1"/>
        <v>#N/A</v>
      </c>
    </row>
    <row r="794" spans="2:2">
      <c r="B794" t="e">
        <f ca="1"/>
        <v>#N/A</v>
      </c>
    </row>
    <row r="795" spans="2:2">
      <c r="B795" t="e">
        <f ca="1"/>
        <v>#N/A</v>
      </c>
    </row>
    <row r="796" spans="2:2">
      <c r="B796" t="e">
        <f ca="1"/>
        <v>#N/A</v>
      </c>
    </row>
    <row r="797" spans="2:2">
      <c r="B797" t="e">
        <f ca="1"/>
        <v>#N/A</v>
      </c>
    </row>
  </sheetData>
  <dataValidations count="1">
    <dataValidation type="list" allowBlank="1" showInputMessage="1" showErrorMessage="1" sqref="C58">
      <formula1>$I$28:$I$29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D794"/>
  <sheetViews>
    <sheetView showGridLines="0" tabSelected="1" topLeftCell="A41" zoomScale="85" zoomScaleNormal="85" workbookViewId="0">
      <selection activeCell="D68" sqref="D68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6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20" customWidth="1"/>
    <col min="21" max="21" width="18.109375" customWidth="1"/>
    <col min="24" max="24" width="7.88671875" customWidth="1"/>
  </cols>
  <sheetData>
    <row r="2" spans="2:27">
      <c r="B2" s="1" t="s">
        <v>0</v>
      </c>
      <c r="C2" s="2"/>
      <c r="D2" s="3">
        <f ca="1">_xll.qlSettingsEvaluationDate(ValuationDate!C3)</f>
        <v>43018</v>
      </c>
    </row>
    <row r="3" spans="2:27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7">
      <c r="B4" s="4" t="s">
        <v>23</v>
      </c>
      <c r="C4" s="5">
        <v>0</v>
      </c>
      <c r="D4" s="6" t="str">
        <f ca="1">ValuationDate!D5</f>
        <v>obj_0004c#0000</v>
      </c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VolSurface_EURGBP!Q19:AA19</f>
        <v>0.87151206299808792</v>
      </c>
      <c r="Q4" s="68">
        <f ca="1"/>
        <v>0.90216284644338041</v>
      </c>
      <c r="R4" s="68">
        <f ca="1"/>
        <v>0.92234769785879311</v>
      </c>
      <c r="S4" s="68">
        <f ca="1"/>
        <v>0.95081286797024822</v>
      </c>
      <c r="T4" s="68">
        <f ca="1"/>
        <v>0.97294871335629129</v>
      </c>
      <c r="U4" s="68">
        <f ca="1"/>
        <v>1</v>
      </c>
      <c r="V4" s="68">
        <f ca="1"/>
        <v>1.0371120792715558</v>
      </c>
      <c r="W4" s="68">
        <f ca="1"/>
        <v>1.0668476834085139</v>
      </c>
      <c r="X4" s="68">
        <f ca="1"/>
        <v>1.1095919855494891</v>
      </c>
      <c r="Y4" s="68">
        <f ca="1"/>
        <v>1.1457807621080653</v>
      </c>
      <c r="Z4" s="69">
        <f ca="1"/>
        <v>1.203642429536993</v>
      </c>
      <c r="AA4" t="s">
        <v>154</v>
      </c>
    </row>
    <row r="5" spans="2:27">
      <c r="B5" s="7" t="s">
        <v>5</v>
      </c>
      <c r="C5" s="8">
        <v>0</v>
      </c>
      <c r="D5" s="9" t="str">
        <f ca="1">ValuationDate!D6</f>
        <v>obj_0004e#0000</v>
      </c>
      <c r="J5" s="38" t="s">
        <v>98</v>
      </c>
      <c r="K5" s="39" t="str">
        <f ca="1">_xll.qlRealMCAsset(,,C20)</f>
        <v>obj_00714#0000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10Nov2017087</v>
      </c>
      <c r="Q5" s="71" t="str">
        <f ca="1">$O5&amp;TEXT(Q$4*100,"000")</f>
        <v>10Nov2017090</v>
      </c>
      <c r="R5" s="71" t="str">
        <f ca="1">$O5&amp;TEXT(R$4*100,"000")</f>
        <v>10Nov2017092</v>
      </c>
      <c r="S5" s="71" t="str">
        <f ca="1">$O5&amp;TEXT(S$4*100,"000")</f>
        <v>10Nov2017095</v>
      </c>
      <c r="T5" s="71" t="str">
        <f ca="1">$O5&amp;TEXT(T$4*100,"000")</f>
        <v>10Nov2017097</v>
      </c>
      <c r="U5" s="71" t="str">
        <f ca="1">$O5&amp;TEXT(U$4*100,"000")</f>
        <v>10Nov2017100</v>
      </c>
      <c r="V5" s="71" t="str">
        <f ca="1">$O5&amp;TEXT(V$4*100,"000")</f>
        <v>10Nov2017104</v>
      </c>
      <c r="W5" s="71" t="str">
        <f ca="1">$O5&amp;TEXT(W$4*100,"000")</f>
        <v>10Nov2017107</v>
      </c>
      <c r="X5" s="71" t="str">
        <f ca="1">$O5&amp;TEXT(X$4*100,"000")</f>
        <v>10Nov2017111</v>
      </c>
      <c r="Y5" s="71" t="str">
        <f ca="1">$O5&amp;TEXT(Y$4*100,"000")</f>
        <v>10Nov2017115</v>
      </c>
      <c r="Z5" s="57" t="str">
        <f ca="1">$O5&amp;TEXT(Z$4*100,"000")</f>
        <v>10Nov2017120</v>
      </c>
      <c r="AA5" s="57" t="str">
        <f ca="1">$O5&amp;TEXT(AA$4,"000")</f>
        <v>10Nov2017Erw</v>
      </c>
    </row>
    <row r="6" spans="2:27">
      <c r="B6" s="10" t="s">
        <v>6</v>
      </c>
      <c r="C6" s="11">
        <v>0</v>
      </c>
      <c r="D6" s="12" t="str">
        <f ca="1">ValuationDate!D7</f>
        <v>obj_0004f#0000</v>
      </c>
      <c r="J6" s="40" t="s">
        <v>99</v>
      </c>
      <c r="K6" s="41" t="str">
        <f ca="1">_xll.qlRealMCAsset(,,C21)</f>
        <v>obj_00715#0000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10Jan2018087</v>
      </c>
      <c r="Q6" s="53" t="str">
        <f ca="1">$O6&amp;TEXT(Q$4*100,"000")</f>
        <v>10Jan2018090</v>
      </c>
      <c r="R6" s="53" t="str">
        <f ca="1">$O6&amp;TEXT(R$4*100,"000")</f>
        <v>10Jan2018092</v>
      </c>
      <c r="S6" s="53" t="str">
        <f ca="1">$O6&amp;TEXT(S$4*100,"000")</f>
        <v>10Jan2018095</v>
      </c>
      <c r="T6" s="53" t="str">
        <f ca="1">$O6&amp;TEXT(T$4*100,"000")</f>
        <v>10Jan2018097</v>
      </c>
      <c r="U6" s="53" t="str">
        <f ca="1">$O6&amp;TEXT(U$4*100,"000")</f>
        <v>10Jan2018100</v>
      </c>
      <c r="V6" s="53" t="str">
        <f ca="1">$O6&amp;TEXT(V$4*100,"000")</f>
        <v>10Jan2018104</v>
      </c>
      <c r="W6" s="53" t="str">
        <f ca="1">$O6&amp;TEXT(W$4*100,"000")</f>
        <v>10Jan2018107</v>
      </c>
      <c r="X6" s="53" t="str">
        <f ca="1">$O6&amp;TEXT(X$4*100,"000")</f>
        <v>10Jan2018111</v>
      </c>
      <c r="Y6" s="53" t="str">
        <f ca="1">$O6&amp;TEXT(Y$4*100,"000")</f>
        <v>10Jan2018115</v>
      </c>
      <c r="Z6" s="59" t="str">
        <f ca="1">$O6&amp;TEXT(Z$4*100,"000")</f>
        <v>10Jan2018120</v>
      </c>
      <c r="AA6" s="57" t="str">
        <f ca="1">$O6&amp;TEXT(AA$4,"000")</f>
        <v>10Jan2018Erw</v>
      </c>
    </row>
    <row r="7" spans="2:27">
      <c r="J7" s="40"/>
      <c r="K7" s="41"/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10Apr2018087</v>
      </c>
      <c r="Q7" s="53" t="str">
        <f ca="1">$O7&amp;TEXT(Q$4*100,"000")</f>
        <v>10Apr2018090</v>
      </c>
      <c r="R7" s="53" t="str">
        <f ca="1">$O7&amp;TEXT(R$4*100,"000")</f>
        <v>10Apr2018092</v>
      </c>
      <c r="S7" s="53" t="str">
        <f ca="1">$O7&amp;TEXT(S$4*100,"000")</f>
        <v>10Apr2018095</v>
      </c>
      <c r="T7" s="53" t="str">
        <f ca="1">$O7&amp;TEXT(T$4*100,"000")</f>
        <v>10Apr2018097</v>
      </c>
      <c r="U7" s="53" t="str">
        <f ca="1">$O7&amp;TEXT(U$4*100,"000")</f>
        <v>10Apr2018100</v>
      </c>
      <c r="V7" s="53" t="str">
        <f ca="1">$O7&amp;TEXT(V$4*100,"000")</f>
        <v>10Apr2018104</v>
      </c>
      <c r="W7" s="53" t="str">
        <f ca="1">$O7&amp;TEXT(W$4*100,"000")</f>
        <v>10Apr2018107</v>
      </c>
      <c r="X7" s="53" t="str">
        <f ca="1">$O7&amp;TEXT(X$4*100,"000")</f>
        <v>10Apr2018111</v>
      </c>
      <c r="Y7" s="53" t="str">
        <f ca="1">$O7&amp;TEXT(Y$4*100,"000")</f>
        <v>10Apr2018115</v>
      </c>
      <c r="Z7" s="59" t="str">
        <f ca="1">$O7&amp;TEXT(Z$4*100,"000")</f>
        <v>10Apr2018120</v>
      </c>
      <c r="AA7" s="57" t="str">
        <f ca="1">$O7&amp;TEXT(AA$4,"000")</f>
        <v>10Apr2018Erw</v>
      </c>
    </row>
    <row r="8" spans="2:27">
      <c r="B8" s="13" t="s">
        <v>94</v>
      </c>
      <c r="C8" s="14">
        <v>0.2</v>
      </c>
      <c r="D8" s="98" t="str">
        <f ca="1">VolSurface_EURUSD!C32</f>
        <v>obj_00279#0000</v>
      </c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10Jul2018087</v>
      </c>
      <c r="Q8" s="53" t="str">
        <f ca="1">$O8&amp;TEXT(Q$4*100,"000")</f>
        <v>10Jul2018090</v>
      </c>
      <c r="R8" s="53" t="str">
        <f ca="1">$O8&amp;TEXT(R$4*100,"000")</f>
        <v>10Jul2018092</v>
      </c>
      <c r="S8" s="53" t="str">
        <f ca="1">$O8&amp;TEXT(S$4*100,"000")</f>
        <v>10Jul2018095</v>
      </c>
      <c r="T8" s="53" t="str">
        <f ca="1">$O8&amp;TEXT(T$4*100,"000")</f>
        <v>10Jul2018097</v>
      </c>
      <c r="U8" s="53" t="str">
        <f ca="1">$O8&amp;TEXT(U$4*100,"000")</f>
        <v>10Jul2018100</v>
      </c>
      <c r="V8" s="53" t="str">
        <f ca="1">$O8&amp;TEXT(V$4*100,"000")</f>
        <v>10Jul2018104</v>
      </c>
      <c r="W8" s="53" t="str">
        <f ca="1">$O8&amp;TEXT(W$4*100,"000")</f>
        <v>10Jul2018107</v>
      </c>
      <c r="X8" s="53" t="str">
        <f ca="1">$O8&amp;TEXT(X$4*100,"000")</f>
        <v>10Jul2018111</v>
      </c>
      <c r="Y8" s="53" t="str">
        <f ca="1">$O8&amp;TEXT(Y$4*100,"000")</f>
        <v>10Jul2018115</v>
      </c>
      <c r="Z8" s="59" t="str">
        <f ca="1">$O8&amp;TEXT(Z$4*100,"000")</f>
        <v>10Jul2018120</v>
      </c>
      <c r="AA8" s="57" t="str">
        <f ca="1">$O8&amp;TEXT(AA$4,"000")</f>
        <v>10Jul2018Erw</v>
      </c>
    </row>
    <row r="9" spans="2:27">
      <c r="B9" s="15" t="s">
        <v>95</v>
      </c>
      <c r="C9" s="16">
        <v>0.3</v>
      </c>
      <c r="D9" s="12" t="str">
        <f ca="1">VolSurface_GBPUSD!D33</f>
        <v>obj_004af#0000</v>
      </c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10Oct2018087</v>
      </c>
      <c r="Q9" s="74" t="str">
        <f ca="1">$O9&amp;TEXT(Q$4*100,"000")</f>
        <v>10Oct2018090</v>
      </c>
      <c r="R9" s="74" t="str">
        <f ca="1">$O9&amp;TEXT(R$4*100,"000")</f>
        <v>10Oct2018092</v>
      </c>
      <c r="S9" s="74" t="str">
        <f ca="1">$O9&amp;TEXT(S$4*100,"000")</f>
        <v>10Oct2018095</v>
      </c>
      <c r="T9" s="74" t="str">
        <f ca="1">$O9&amp;TEXT(T$4*100,"000")</f>
        <v>10Oct2018097</v>
      </c>
      <c r="U9" s="74" t="str">
        <f ca="1">$O9&amp;TEXT(U$4*100,"000")</f>
        <v>10Oct2018100</v>
      </c>
      <c r="V9" s="74" t="str">
        <f ca="1">$O9&amp;TEXT(V$4*100,"000")</f>
        <v>10Oct2018104</v>
      </c>
      <c r="W9" s="74" t="str">
        <f ca="1">$O9&amp;TEXT(W$4*100,"000")</f>
        <v>10Oct2018107</v>
      </c>
      <c r="X9" s="74" t="str">
        <f ca="1">$O9&amp;TEXT(X$4*100,"000")</f>
        <v>10Oct2018111</v>
      </c>
      <c r="Y9" s="74" t="str">
        <f ca="1">$O9&amp;TEXT(Y$4*100,"000")</f>
        <v>10Oct2018115</v>
      </c>
      <c r="Z9" s="61" t="str">
        <f ca="1">$O9&amp;TEXT(Z$4*100,"000")</f>
        <v>10Oct2018120</v>
      </c>
      <c r="AA9" s="57" t="str">
        <f ca="1">$O9&amp;TEXT(AA$4,"000")</f>
        <v>10Oct2018Erw</v>
      </c>
    </row>
    <row r="10" spans="2:27">
      <c r="J10" s="40"/>
      <c r="K10" s="41"/>
    </row>
    <row r="11" spans="2:27">
      <c r="B11" s="227" t="s">
        <v>7</v>
      </c>
      <c r="C11" s="372">
        <v>1</v>
      </c>
      <c r="D11" s="380">
        <v>0.3</v>
      </c>
      <c r="E11" s="373">
        <f ca="1">VolSurface_EURUSD!E74</f>
        <v>0</v>
      </c>
      <c r="F11" s="393">
        <v>0.1</v>
      </c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7">
      <c r="C12" s="228">
        <f ca="1">D11</f>
        <v>0.3</v>
      </c>
      <c r="D12" s="222">
        <v>1</v>
      </c>
      <c r="E12" s="222">
        <v>0.1</v>
      </c>
      <c r="F12" s="383">
        <f ca="1">VolSurface_GBPUSD!E74</f>
        <v>0</v>
      </c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0.87151206299808792</v>
      </c>
      <c r="Q12" s="78">
        <f ca="1">Q4</f>
        <v>0.90216284644338041</v>
      </c>
      <c r="R12" s="78">
        <f ca="1">R4</f>
        <v>0.92234769785879311</v>
      </c>
      <c r="S12" s="78">
        <f ca="1">S4</f>
        <v>0.95081286797024822</v>
      </c>
      <c r="T12" s="78">
        <f ca="1">T4</f>
        <v>0.97294871335629129</v>
      </c>
      <c r="U12" s="78">
        <f ca="1">U4</f>
        <v>1</v>
      </c>
      <c r="V12" s="78">
        <f ca="1">V4</f>
        <v>1.0371120792715558</v>
      </c>
      <c r="W12" s="78">
        <f ca="1">W4</f>
        <v>1.0668476834085139</v>
      </c>
      <c r="X12" s="78">
        <f ca="1">X4</f>
        <v>1.1095919855494891</v>
      </c>
      <c r="Y12" s="78">
        <f ca="1">Y4</f>
        <v>1.1457807621080653</v>
      </c>
      <c r="Z12" s="67">
        <f ca="1">Z4</f>
        <v>1.203642429536993</v>
      </c>
    </row>
    <row r="13" spans="2:27">
      <c r="C13" s="384">
        <f ca="1">VolSurface_EURUSD!E74</f>
        <v>0</v>
      </c>
      <c r="D13" s="222">
        <v>0.1</v>
      </c>
      <c r="E13" s="222">
        <v>1</v>
      </c>
      <c r="F13" s="229">
        <v>0.1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"C"&amp;P5&amp;"=Pay(Max(EURUSD("&amp;$O13&amp;")-GBPUSD("&amp;$O13&amp;")*"&amp;P$12&amp;",0.0),"&amp;$O13&amp;")"</f>
        <v>C10Nov2017087=Pay(Max(EURUSD(10Nov2017)-GBPUSD(10Nov2017)*0.871512062998088,0.0),10Nov2017)</v>
      </c>
      <c r="Q13" s="71" t="str">
        <f ca="1">"C"&amp;Q5&amp;"=Pay(Max(EURUSD("&amp;$O13&amp;")-GBPUSD("&amp;$O13&amp;")*"&amp;Q$12&amp;",0.0),"&amp;$O13&amp;")"</f>
        <v>C10Nov2017090=Pay(Max(EURUSD(10Nov2017)-GBPUSD(10Nov2017)*0.90216284644338,0.0),10Nov2017)</v>
      </c>
      <c r="R13" s="71" t="str">
        <f ca="1">"C"&amp;R5&amp;"=Pay(Max(EURUSD("&amp;$O13&amp;")-GBPUSD("&amp;$O13&amp;")*"&amp;R$12&amp;",0.0),"&amp;$O13&amp;")"</f>
        <v>C10Nov2017092=Pay(Max(EURUSD(10Nov2017)-GBPUSD(10Nov2017)*0.922347697858793,0.0),10Nov2017)</v>
      </c>
      <c r="S13" s="71" t="str">
        <f ca="1">"C"&amp;S5&amp;"=Pay(Max(EURUSD("&amp;$O13&amp;")-GBPUSD("&amp;$O13&amp;")*"&amp;S$12&amp;",0.0),"&amp;$O13&amp;")"</f>
        <v>C10Nov2017095=Pay(Max(EURUSD(10Nov2017)-GBPUSD(10Nov2017)*0.950812867970248,0.0),10Nov2017)</v>
      </c>
      <c r="T13" s="71" t="str">
        <f ca="1">"C"&amp;T5&amp;"=Pay(Max(EURUSD("&amp;$O13&amp;")-GBPUSD("&amp;$O13&amp;")*"&amp;T$12&amp;",0.0),"&amp;$O13&amp;")"</f>
        <v>C10Nov2017097=Pay(Max(EURUSD(10Nov2017)-GBPUSD(10Nov2017)*0.972948713356291,0.0),10Nov2017)</v>
      </c>
      <c r="U13" s="71" t="str">
        <f ca="1">"C"&amp;U5&amp;"=Pay(Max(EURUSD("&amp;$O13&amp;")-GBPUSD("&amp;$O13&amp;")*"&amp;U$12&amp;",0.0),"&amp;$O13&amp;")"</f>
        <v>C10Nov2017100=Pay(Max(EURUSD(10Nov2017)-GBPUSD(10Nov2017)*1,0.0),10Nov2017)</v>
      </c>
      <c r="V13" s="71" t="str">
        <f ca="1">"C"&amp;V5&amp;"=Pay(Max(EURUSD("&amp;$O13&amp;")-GBPUSD("&amp;$O13&amp;")*"&amp;V$12&amp;",0.0),"&amp;$O13&amp;")"</f>
        <v>C10Nov2017104=Pay(Max(EURUSD(10Nov2017)-GBPUSD(10Nov2017)*1.03711207927156,0.0),10Nov2017)</v>
      </c>
      <c r="W13" s="71" t="str">
        <f ca="1">"C"&amp;W5&amp;"=Pay(Max(EURUSD("&amp;$O13&amp;")-GBPUSD("&amp;$O13&amp;")*"&amp;W$12&amp;",0.0),"&amp;$O13&amp;")"</f>
        <v>C10Nov2017107=Pay(Max(EURUSD(10Nov2017)-GBPUSD(10Nov2017)*1.06684768340851,0.0),10Nov2017)</v>
      </c>
      <c r="X13" s="71" t="str">
        <f ca="1">"C"&amp;X5&amp;"=Pay(Max(EURUSD("&amp;$O13&amp;")-GBPUSD("&amp;$O13&amp;")*"&amp;X$12&amp;",0.0),"&amp;$O13&amp;")"</f>
        <v>C10Nov2017111=Pay(Max(EURUSD(10Nov2017)-GBPUSD(10Nov2017)*1.10959198554949,0.0),10Nov2017)</v>
      </c>
      <c r="Y13" s="71" t="str">
        <f ca="1">"C"&amp;Y5&amp;"=Pay(Max(EURUSD("&amp;$O13&amp;")-GBPUSD("&amp;$O13&amp;")*"&amp;Y$12&amp;",0.0),"&amp;$O13&amp;")"</f>
        <v>C10Nov2017115=Pay(Max(EURUSD(10Nov2017)-GBPUSD(10Nov2017)*1.14578076210807,0.0),10Nov2017)</v>
      </c>
      <c r="Z13" s="57" t="str">
        <f ca="1">"C"&amp;Z5&amp;"=Pay(Max(EURUSD("&amp;$O13&amp;")-GBPUSD("&amp;$O13&amp;")*"&amp;Z$12&amp;",0.0),"&amp;$O13&amp;")"</f>
        <v>C10Nov2017120=Pay(Max(EURUSD(10Nov2017)-GBPUSD(10Nov2017)*1.20364242953699,0.0),10Nov2017)</v>
      </c>
    </row>
    <row r="14" spans="2:27">
      <c r="C14" s="376">
        <v>0.1</v>
      </c>
      <c r="D14" s="385">
        <f ca="1">VolSurface_GBPUSD!E74</f>
        <v>0</v>
      </c>
      <c r="E14" s="230">
        <v>0.1</v>
      </c>
      <c r="F14" s="22">
        <v>1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"C"&amp;P6&amp;"=Pay(Max(EURUSD("&amp;$O14&amp;")-GBPUSD("&amp;$O14&amp;")*"&amp;P$12&amp;",0.0),"&amp;$O14&amp;")"</f>
        <v>C10Jan2018087=Pay(Max(EURUSD(10Jan2018)-GBPUSD(10Jan2018)*0.871512062998088,0.0),10Jan2018)</v>
      </c>
      <c r="Q14" s="53" t="str">
        <f ca="1">"C"&amp;Q6&amp;"=Pay(Max(EURUSD("&amp;$O14&amp;")-GBPUSD("&amp;$O14&amp;")*"&amp;Q$12&amp;",0.0),"&amp;$O14&amp;")"</f>
        <v>C10Jan2018090=Pay(Max(EURUSD(10Jan2018)-GBPUSD(10Jan2018)*0.90216284644338,0.0),10Jan2018)</v>
      </c>
      <c r="R14" s="53" t="str">
        <f ca="1">"C"&amp;R6&amp;"=Pay(Max(EURUSD("&amp;$O14&amp;")-GBPUSD("&amp;$O14&amp;")*"&amp;R$12&amp;",0.0),"&amp;$O14&amp;")"</f>
        <v>C10Jan2018092=Pay(Max(EURUSD(10Jan2018)-GBPUSD(10Jan2018)*0.922347697858793,0.0),10Jan2018)</v>
      </c>
      <c r="S14" s="53" t="str">
        <f ca="1">"C"&amp;S6&amp;"=Pay(Max(EURUSD("&amp;$O14&amp;")-GBPUSD("&amp;$O14&amp;")*"&amp;S$12&amp;",0.0),"&amp;$O14&amp;")"</f>
        <v>C10Jan2018095=Pay(Max(EURUSD(10Jan2018)-GBPUSD(10Jan2018)*0.950812867970248,0.0),10Jan2018)</v>
      </c>
      <c r="T14" s="53" t="str">
        <f ca="1">"C"&amp;T6&amp;"=Pay(Max(EURUSD("&amp;$O14&amp;")-GBPUSD("&amp;$O14&amp;")*"&amp;T$12&amp;",0.0),"&amp;$O14&amp;")"</f>
        <v>C10Jan2018097=Pay(Max(EURUSD(10Jan2018)-GBPUSD(10Jan2018)*0.972948713356291,0.0),10Jan2018)</v>
      </c>
      <c r="U14" s="53" t="str">
        <f ca="1">"C"&amp;U6&amp;"=Pay(Max(EURUSD("&amp;$O14&amp;")-GBPUSD("&amp;$O14&amp;")*"&amp;U$12&amp;",0.0),"&amp;$O14&amp;")"</f>
        <v>C10Jan2018100=Pay(Max(EURUSD(10Jan2018)-GBPUSD(10Jan2018)*1,0.0),10Jan2018)</v>
      </c>
      <c r="V14" s="53" t="str">
        <f ca="1">"C"&amp;V6&amp;"=Pay(Max(EURUSD("&amp;$O14&amp;")-GBPUSD("&amp;$O14&amp;")*"&amp;V$12&amp;",0.0),"&amp;$O14&amp;")"</f>
        <v>C10Jan2018104=Pay(Max(EURUSD(10Jan2018)-GBPUSD(10Jan2018)*1.03711207927156,0.0),10Jan2018)</v>
      </c>
      <c r="W14" s="53" t="str">
        <f ca="1">"C"&amp;W6&amp;"=Pay(Max(EURUSD("&amp;$O14&amp;")-GBPUSD("&amp;$O14&amp;")*"&amp;W$12&amp;",0.0),"&amp;$O14&amp;")"</f>
        <v>C10Jan2018107=Pay(Max(EURUSD(10Jan2018)-GBPUSD(10Jan2018)*1.06684768340851,0.0),10Jan2018)</v>
      </c>
      <c r="X14" s="53" t="str">
        <f ca="1">"C"&amp;X6&amp;"=Pay(Max(EURUSD("&amp;$O14&amp;")-GBPUSD("&amp;$O14&amp;")*"&amp;X$12&amp;",0.0),"&amp;$O14&amp;")"</f>
        <v>C10Jan2018111=Pay(Max(EURUSD(10Jan2018)-GBPUSD(10Jan2018)*1.10959198554949,0.0),10Jan2018)</v>
      </c>
      <c r="Y14" s="53" t="str">
        <f ca="1">"C"&amp;Y6&amp;"=Pay(Max(EURUSD("&amp;$O14&amp;")-GBPUSD("&amp;$O14&amp;")*"&amp;Y$12&amp;",0.0),"&amp;$O14&amp;")"</f>
        <v>C10Jan2018115=Pay(Max(EURUSD(10Jan2018)-GBPUSD(10Jan2018)*1.14578076210807,0.0),10Jan2018)</v>
      </c>
      <c r="Z14" s="59" t="str">
        <f ca="1">"C"&amp;Z6&amp;"=Pay(Max(EURUSD("&amp;$O14&amp;")-GBPUSD("&amp;$O14&amp;")*"&amp;Z$12&amp;",0.0),"&amp;$O14&amp;")"</f>
        <v>C10Jan2018120=Pay(Max(EURUSD(10Jan2018)-GBPUSD(10Jan2018)*1.20364242953699,0.0),10Jan2018)</v>
      </c>
    </row>
    <row r="15" spans="2:27">
      <c r="C15" s="392"/>
      <c r="D15" s="222"/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"C"&amp;P7&amp;"=Pay(Max(EURUSD("&amp;$O15&amp;")-GBPUSD("&amp;$O15&amp;")*"&amp;P$12&amp;",0.0),"&amp;$O15&amp;")"</f>
        <v>C10Apr2018087=Pay(Max(EURUSD(10Apr2018)-GBPUSD(10Apr2018)*0.871512062998088,0.0),10Apr2018)</v>
      </c>
      <c r="Q15" s="53" t="str">
        <f ca="1">"C"&amp;Q7&amp;"=Pay(Max(EURUSD("&amp;$O15&amp;")-GBPUSD("&amp;$O15&amp;")*"&amp;Q$12&amp;",0.0),"&amp;$O15&amp;")"</f>
        <v>C10Apr2018090=Pay(Max(EURUSD(10Apr2018)-GBPUSD(10Apr2018)*0.90216284644338,0.0),10Apr2018)</v>
      </c>
      <c r="R15" s="53" t="str">
        <f ca="1">"C"&amp;R7&amp;"=Pay(Max(EURUSD("&amp;$O15&amp;")-GBPUSD("&amp;$O15&amp;")*"&amp;R$12&amp;",0.0),"&amp;$O15&amp;")"</f>
        <v>C10Apr2018092=Pay(Max(EURUSD(10Apr2018)-GBPUSD(10Apr2018)*0.922347697858793,0.0),10Apr2018)</v>
      </c>
      <c r="S15" s="53" t="str">
        <f ca="1">"C"&amp;S7&amp;"=Pay(Max(EURUSD("&amp;$O15&amp;")-GBPUSD("&amp;$O15&amp;")*"&amp;S$12&amp;",0.0),"&amp;$O15&amp;")"</f>
        <v>C10Apr2018095=Pay(Max(EURUSD(10Apr2018)-GBPUSD(10Apr2018)*0.950812867970248,0.0),10Apr2018)</v>
      </c>
      <c r="T15" s="53" t="str">
        <f ca="1">"C"&amp;T7&amp;"=Pay(Max(EURUSD("&amp;$O15&amp;")-GBPUSD("&amp;$O15&amp;")*"&amp;T$12&amp;",0.0),"&amp;$O15&amp;")"</f>
        <v>C10Apr2018097=Pay(Max(EURUSD(10Apr2018)-GBPUSD(10Apr2018)*0.972948713356291,0.0),10Apr2018)</v>
      </c>
      <c r="U15" s="53" t="str">
        <f ca="1">"C"&amp;U7&amp;"=Pay(Max(EURUSD("&amp;$O15&amp;")-GBPUSD("&amp;$O15&amp;")*"&amp;U$12&amp;",0.0),"&amp;$O15&amp;")"</f>
        <v>C10Apr2018100=Pay(Max(EURUSD(10Apr2018)-GBPUSD(10Apr2018)*1,0.0),10Apr2018)</v>
      </c>
      <c r="V15" s="53" t="str">
        <f ca="1">"C"&amp;V7&amp;"=Pay(Max(EURUSD("&amp;$O15&amp;")-GBPUSD("&amp;$O15&amp;")*"&amp;V$12&amp;",0.0),"&amp;$O15&amp;")"</f>
        <v>C10Apr2018104=Pay(Max(EURUSD(10Apr2018)-GBPUSD(10Apr2018)*1.03711207927156,0.0),10Apr2018)</v>
      </c>
      <c r="W15" s="53" t="str">
        <f ca="1">"C"&amp;W7&amp;"=Pay(Max(EURUSD("&amp;$O15&amp;")-GBPUSD("&amp;$O15&amp;")*"&amp;W$12&amp;",0.0),"&amp;$O15&amp;")"</f>
        <v>C10Apr2018107=Pay(Max(EURUSD(10Apr2018)-GBPUSD(10Apr2018)*1.06684768340851,0.0),10Apr2018)</v>
      </c>
      <c r="X15" s="53" t="str">
        <f ca="1">"C"&amp;X7&amp;"=Pay(Max(EURUSD("&amp;$O15&amp;")-GBPUSD("&amp;$O15&amp;")*"&amp;X$12&amp;",0.0),"&amp;$O15&amp;")"</f>
        <v>C10Apr2018111=Pay(Max(EURUSD(10Apr2018)-GBPUSD(10Apr2018)*1.10959198554949,0.0),10Apr2018)</v>
      </c>
      <c r="Y15" s="53" t="str">
        <f ca="1">"C"&amp;Y7&amp;"=Pay(Max(EURUSD("&amp;$O15&amp;")-GBPUSD("&amp;$O15&amp;")*"&amp;Y$12&amp;",0.0),"&amp;$O15&amp;")"</f>
        <v>C10Apr2018115=Pay(Max(EURUSD(10Apr2018)-GBPUSD(10Apr2018)*1.14578076210807,0.0),10Apr2018)</v>
      </c>
      <c r="Z15" s="59" t="str">
        <f ca="1">"C"&amp;Z7&amp;"=Pay(Max(EURUSD("&amp;$O15&amp;")-GBPUSD("&amp;$O15&amp;")*"&amp;Z$12&amp;",0.0),"&amp;$O15&amp;")"</f>
        <v>C10Apr2018120=Pay(Max(EURUSD(10Apr2018)-GBPUSD(10Apr2018)*1.20364242953699,0.0),10Apr2018)</v>
      </c>
    </row>
    <row r="16" spans="2:27"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"C"&amp;P8&amp;"=Pay(Max(EURUSD("&amp;$O16&amp;")-GBPUSD("&amp;$O16&amp;")*"&amp;P$12&amp;",0.0),"&amp;$O16&amp;")"</f>
        <v>C10Jul2018087=Pay(Max(EURUSD(10Jul2018)-GBPUSD(10Jul2018)*0.871512062998088,0.0),10Jul2018)</v>
      </c>
      <c r="Q16" s="53" t="str">
        <f ca="1">"C"&amp;Q8&amp;"=Pay(Max(EURUSD("&amp;$O16&amp;")-GBPUSD("&amp;$O16&amp;")*"&amp;Q$12&amp;",0.0),"&amp;$O16&amp;")"</f>
        <v>C10Jul2018090=Pay(Max(EURUSD(10Jul2018)-GBPUSD(10Jul2018)*0.90216284644338,0.0),10Jul2018)</v>
      </c>
      <c r="R16" s="53" t="str">
        <f ca="1">"C"&amp;R8&amp;"=Pay(Max(EURUSD("&amp;$O16&amp;")-GBPUSD("&amp;$O16&amp;")*"&amp;R$12&amp;",0.0),"&amp;$O16&amp;")"</f>
        <v>C10Jul2018092=Pay(Max(EURUSD(10Jul2018)-GBPUSD(10Jul2018)*0.922347697858793,0.0),10Jul2018)</v>
      </c>
      <c r="S16" s="53" t="str">
        <f ca="1">"C"&amp;S8&amp;"=Pay(Max(EURUSD("&amp;$O16&amp;")-GBPUSD("&amp;$O16&amp;")*"&amp;S$12&amp;",0.0),"&amp;$O16&amp;")"</f>
        <v>C10Jul2018095=Pay(Max(EURUSD(10Jul2018)-GBPUSD(10Jul2018)*0.950812867970248,0.0),10Jul2018)</v>
      </c>
      <c r="T16" s="53" t="str">
        <f ca="1">"C"&amp;T8&amp;"=Pay(Max(EURUSD("&amp;$O16&amp;")-GBPUSD("&amp;$O16&amp;")*"&amp;T$12&amp;",0.0),"&amp;$O16&amp;")"</f>
        <v>C10Jul2018097=Pay(Max(EURUSD(10Jul2018)-GBPUSD(10Jul2018)*0.972948713356291,0.0),10Jul2018)</v>
      </c>
      <c r="U16" s="53" t="str">
        <f ca="1">"C"&amp;U8&amp;"=Pay(Max(EURUSD("&amp;$O16&amp;")-GBPUSD("&amp;$O16&amp;")*"&amp;U$12&amp;",0.0),"&amp;$O16&amp;")"</f>
        <v>C10Jul2018100=Pay(Max(EURUSD(10Jul2018)-GBPUSD(10Jul2018)*1,0.0),10Jul2018)</v>
      </c>
      <c r="V16" s="53" t="str">
        <f ca="1">"C"&amp;V8&amp;"=Pay(Max(EURUSD("&amp;$O16&amp;")-GBPUSD("&amp;$O16&amp;")*"&amp;V$12&amp;",0.0),"&amp;$O16&amp;")"</f>
        <v>C10Jul2018104=Pay(Max(EURUSD(10Jul2018)-GBPUSD(10Jul2018)*1.03711207927156,0.0),10Jul2018)</v>
      </c>
      <c r="W16" s="53" t="str">
        <f ca="1">"C"&amp;W8&amp;"=Pay(Max(EURUSD("&amp;$O16&amp;")-GBPUSD("&amp;$O16&amp;")*"&amp;W$12&amp;",0.0),"&amp;$O16&amp;")"</f>
        <v>C10Jul2018107=Pay(Max(EURUSD(10Jul2018)-GBPUSD(10Jul2018)*1.06684768340851,0.0),10Jul2018)</v>
      </c>
      <c r="X16" s="53" t="str">
        <f ca="1">"C"&amp;X8&amp;"=Pay(Max(EURUSD("&amp;$O16&amp;")-GBPUSD("&amp;$O16&amp;")*"&amp;X$12&amp;",0.0),"&amp;$O16&amp;")"</f>
        <v>C10Jul2018111=Pay(Max(EURUSD(10Jul2018)-GBPUSD(10Jul2018)*1.10959198554949,0.0),10Jul2018)</v>
      </c>
      <c r="Y16" s="53" t="str">
        <f ca="1">"C"&amp;Y8&amp;"=Pay(Max(EURUSD("&amp;$O16&amp;")-GBPUSD("&amp;$O16&amp;")*"&amp;Y$12&amp;",0.0),"&amp;$O16&amp;")"</f>
        <v>C10Jul2018115=Pay(Max(EURUSD(10Jul2018)-GBPUSD(10Jul2018)*1.14578076210807,0.0),10Jul2018)</v>
      </c>
      <c r="Z16" s="59" t="str">
        <f ca="1">"C"&amp;Z8&amp;"=Pay(Max(EURUSD("&amp;$O16&amp;")-GBPUSD("&amp;$O16&amp;")*"&amp;Z$12&amp;",0.0),"&amp;$O16&amp;")"</f>
        <v>C10Jul2018120=Pay(Max(EURUSD(10Jul2018)-GBPUSD(10Jul2018)*1.20364242953699,0.0),10Jul2018)</v>
      </c>
    </row>
    <row r="17" spans="2:27">
      <c r="B17" s="4" t="s">
        <v>96</v>
      </c>
      <c r="C17" s="24"/>
      <c r="D17" s="25">
        <v>1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"C"&amp;P9&amp;"=Pay(Max(EURUSD("&amp;$O17&amp;")-GBPUSD("&amp;$O17&amp;")*"&amp;P$12&amp;",0.0),"&amp;$O17&amp;")"</f>
        <v>C10Oct2018087=Pay(Max(EURUSD(10Oct2018)-GBPUSD(10Oct2018)*0.871512062998088,0.0),10Oct2018)</v>
      </c>
      <c r="Q17" s="74" t="str">
        <f ca="1">"C"&amp;Q9&amp;"=Pay(Max(EURUSD("&amp;$O17&amp;")-GBPUSD("&amp;$O17&amp;")*"&amp;Q$12&amp;",0.0),"&amp;$O17&amp;")"</f>
        <v>C10Oct2018090=Pay(Max(EURUSD(10Oct2018)-GBPUSD(10Oct2018)*0.90216284644338,0.0),10Oct2018)</v>
      </c>
      <c r="R17" s="74" t="str">
        <f ca="1">"C"&amp;R9&amp;"=Pay(Max(EURUSD("&amp;$O17&amp;")-GBPUSD("&amp;$O17&amp;")*"&amp;R$12&amp;",0.0),"&amp;$O17&amp;")"</f>
        <v>C10Oct2018092=Pay(Max(EURUSD(10Oct2018)-GBPUSD(10Oct2018)*0.922347697858793,0.0),10Oct2018)</v>
      </c>
      <c r="S17" s="74" t="str">
        <f ca="1">"C"&amp;S9&amp;"=Pay(Max(EURUSD("&amp;$O17&amp;")-GBPUSD("&amp;$O17&amp;")*"&amp;S$12&amp;",0.0),"&amp;$O17&amp;")"</f>
        <v>C10Oct2018095=Pay(Max(EURUSD(10Oct2018)-GBPUSD(10Oct2018)*0.950812867970248,0.0),10Oct2018)</v>
      </c>
      <c r="T17" s="74" t="str">
        <f ca="1">"C"&amp;T9&amp;"=Pay(Max(EURUSD("&amp;$O17&amp;")-GBPUSD("&amp;$O17&amp;")*"&amp;T$12&amp;",0.0),"&amp;$O17&amp;")"</f>
        <v>C10Oct2018097=Pay(Max(EURUSD(10Oct2018)-GBPUSD(10Oct2018)*0.972948713356291,0.0),10Oct2018)</v>
      </c>
      <c r="U17" s="53" t="str">
        <f ca="1">"C"&amp;U9&amp;"=Pay(Max(EURUSD("&amp;$O17&amp;")-GBPUSD("&amp;$O17&amp;")*"&amp;U$12&amp;",0.0),"&amp;$O17&amp;")"</f>
        <v>C10Oct2018100=Pay(Max(EURUSD(10Oct2018)-GBPUSD(10Oct2018)*1,0.0),10Oct2018)</v>
      </c>
      <c r="V17" s="74" t="str">
        <f ca="1">"C"&amp;V9&amp;"=Pay(Max(EURUSD("&amp;$O17&amp;")-GBPUSD("&amp;$O17&amp;")*"&amp;V$12&amp;",0.0),"&amp;$O17&amp;")"</f>
        <v>C10Oct2018104=Pay(Max(EURUSD(10Oct2018)-GBPUSD(10Oct2018)*1.03711207927156,0.0),10Oct2018)</v>
      </c>
      <c r="W17" s="74" t="str">
        <f ca="1">"C"&amp;W9&amp;"=Pay(Max(EURUSD("&amp;$O17&amp;")-GBPUSD("&amp;$O17&amp;")*"&amp;W$12&amp;",0.0),"&amp;$O17&amp;")"</f>
        <v>C10Oct2018107=Pay(Max(EURUSD(10Oct2018)-GBPUSD(10Oct2018)*1.06684768340851,0.0),10Oct2018)</v>
      </c>
      <c r="X17" s="74" t="str">
        <f ca="1">"C"&amp;X9&amp;"=Pay(Max(EURUSD("&amp;$O17&amp;")-GBPUSD("&amp;$O17&amp;")*"&amp;X$12&amp;",0.0),"&amp;$O17&amp;")"</f>
        <v>C10Oct2018111=Pay(Max(EURUSD(10Oct2018)-GBPUSD(10Oct2018)*1.10959198554949,0.0),10Oct2018)</v>
      </c>
      <c r="Y17" s="74" t="str">
        <f ca="1">"C"&amp;Y9&amp;"=Pay(Max(EURUSD("&amp;$O17&amp;")-GBPUSD("&amp;$O17&amp;")*"&amp;Y$12&amp;",0.0),"&amp;$O17&amp;")"</f>
        <v>C10Oct2018115=Pay(Max(EURUSD(10Oct2018)-GBPUSD(10Oct2018)*1.14578076210807,0.0),10Oct2018)</v>
      </c>
      <c r="Z17" s="61" t="str">
        <f ca="1">"C"&amp;Z9&amp;"=Pay(Max(EURUSD("&amp;$O17&amp;")-GBPUSD("&amp;$O17&amp;")*"&amp;Z$12&amp;",0.0),"&amp;$O17&amp;")"</f>
        <v>C10Oct2018120=Pay(Max(EURUSD(10Oct2018)-GBPUSD(10Oct2018)*1.20364242953699,0.0),10Oct2018)</v>
      </c>
    </row>
    <row r="18" spans="2:27">
      <c r="B18" s="10" t="s">
        <v>97</v>
      </c>
      <c r="C18" s="26"/>
      <c r="D18" s="27">
        <v>1</v>
      </c>
      <c r="J18" s="42"/>
      <c r="K18" s="43"/>
    </row>
    <row r="19" spans="2:27"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27">
      <c r="B20" s="4" t="s">
        <v>314</v>
      </c>
      <c r="C20" s="28" t="s">
        <v>98</v>
      </c>
      <c r="D20" s="6" t="str">
        <f ca="1">VolSurface_EURUSD!C95</f>
        <v>obj_00286#0000</v>
      </c>
      <c r="M20" s="54" t="s">
        <v>25</v>
      </c>
      <c r="N20" s="55" t="s">
        <v>30</v>
      </c>
      <c r="O20" s="55" t="s">
        <v>4</v>
      </c>
      <c r="P20" s="77">
        <f ca="1">P12</f>
        <v>0.87151206299808792</v>
      </c>
      <c r="Q20" s="78">
        <f ca="1">Q12</f>
        <v>0.90216284644338041</v>
      </c>
      <c r="R20" s="78">
        <f ca="1">R12</f>
        <v>0.92234769785879311</v>
      </c>
      <c r="S20" s="78">
        <f ca="1">S12</f>
        <v>0.95081286797024822</v>
      </c>
      <c r="T20" s="78">
        <f ca="1">T12</f>
        <v>0.97294871335629129</v>
      </c>
      <c r="U20" s="78">
        <f ca="1">U12</f>
        <v>1</v>
      </c>
      <c r="V20" s="78">
        <f ca="1">V12</f>
        <v>1.0371120792715558</v>
      </c>
      <c r="W20" s="78">
        <f ca="1">W12</f>
        <v>1.0668476834085139</v>
      </c>
      <c r="X20" s="78">
        <f ca="1">X12</f>
        <v>1.1095919855494891</v>
      </c>
      <c r="Y20" s="78">
        <f ca="1">Y12</f>
        <v>1.1457807621080653</v>
      </c>
      <c r="Z20" s="67">
        <f ca="1">Z12</f>
        <v>1.203642429536993</v>
      </c>
    </row>
    <row r="21" spans="2:27">
      <c r="B21" s="15" t="s">
        <v>315</v>
      </c>
      <c r="C21" s="29" t="s">
        <v>99</v>
      </c>
      <c r="D21" s="12" t="str">
        <f ca="1">VolSurface_GBPUSD!C95</f>
        <v>obj_004bc#0000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"P"&amp;P5&amp;"=Pay(Max("&amp;P$20&amp;"*GBPUSD("&amp;$O21&amp;")-EURUSD("&amp;$O21&amp;"),0),"&amp;$O21&amp;")"</f>
        <v>P10Nov2017087=Pay(Max(0.871512062998088*GBPUSD(10Nov2017)-EURUSD(10Nov2017),0),10Nov2017)</v>
      </c>
      <c r="Q21" s="71" t="str">
        <f ca="1">"P"&amp;Q5&amp;"=Pay(Max("&amp;Q$20&amp;"*GBPUSD("&amp;$O21&amp;")-EURUSD("&amp;$O21&amp;"),0),"&amp;$O21&amp;")"</f>
        <v>P10Nov2017090=Pay(Max(0.90216284644338*GBPUSD(10Nov2017)-EURUSD(10Nov2017),0),10Nov2017)</v>
      </c>
      <c r="R21" s="71" t="str">
        <f ca="1">"P"&amp;R5&amp;"=Pay(Max("&amp;R$20&amp;"*GBPUSD("&amp;$O21&amp;")-EURUSD("&amp;$O21&amp;"),0),"&amp;$O21&amp;")"</f>
        <v>P10Nov2017092=Pay(Max(0.922347697858793*GBPUSD(10Nov2017)-EURUSD(10Nov2017),0),10Nov2017)</v>
      </c>
      <c r="S21" s="71" t="str">
        <f ca="1">"P"&amp;S5&amp;"=Pay(Max("&amp;S$20&amp;"*GBPUSD("&amp;$O21&amp;")-EURUSD("&amp;$O21&amp;"),0),"&amp;$O21&amp;")"</f>
        <v>P10Nov2017095=Pay(Max(0.950812867970248*GBPUSD(10Nov2017)-EURUSD(10Nov2017),0),10Nov2017)</v>
      </c>
      <c r="T21" s="71" t="str">
        <f ca="1">"P"&amp;T5&amp;"=Pay(Max("&amp;T$20&amp;"*GBPUSD("&amp;$O21&amp;")-EURUSD("&amp;$O21&amp;"),0),"&amp;$O21&amp;")"</f>
        <v>P10Nov2017097=Pay(Max(0.972948713356291*GBPUSD(10Nov2017)-EURUSD(10Nov2017),0),10Nov2017)</v>
      </c>
      <c r="U21" s="71" t="str">
        <f ca="1">"P"&amp;U5&amp;"=Pay(Max("&amp;U$20&amp;"*GBPUSD("&amp;$O21&amp;")-EURUSD("&amp;$O21&amp;"),0),"&amp;$O21&amp;")"</f>
        <v>P10Nov2017100=Pay(Max(1*GBPUSD(10Nov2017)-EURUSD(10Nov2017),0),10Nov2017)</v>
      </c>
      <c r="V21" s="71" t="str">
        <f ca="1">"P"&amp;V5&amp;"=Pay(Max("&amp;V$20&amp;"*GBPUSD("&amp;$O21&amp;")-EURUSD("&amp;$O21&amp;"),0),"&amp;$O21&amp;")"</f>
        <v>P10Nov2017104=Pay(Max(1.03711207927156*GBPUSD(10Nov2017)-EURUSD(10Nov2017),0),10Nov2017)</v>
      </c>
      <c r="W21" s="71" t="str">
        <f ca="1">"P"&amp;W5&amp;"=Pay(Max("&amp;W$20&amp;"*GBPUSD("&amp;$O21&amp;")-EURUSD("&amp;$O21&amp;"),0),"&amp;$O21&amp;")"</f>
        <v>P10Nov2017107=Pay(Max(1.06684768340851*GBPUSD(10Nov2017)-EURUSD(10Nov2017),0),10Nov2017)</v>
      </c>
      <c r="X21" s="71" t="str">
        <f ca="1">"P"&amp;X5&amp;"=Pay(Max("&amp;X$20&amp;"*GBPUSD("&amp;$O21&amp;")-EURUSD("&amp;$O21&amp;"),0),"&amp;$O21&amp;")"</f>
        <v>P10Nov2017111=Pay(Max(1.10959198554949*GBPUSD(10Nov2017)-EURUSD(10Nov2017),0),10Nov2017)</v>
      </c>
      <c r="Y21" s="71" t="str">
        <f ca="1">"P"&amp;Y5&amp;"=Pay(Max("&amp;Y$20&amp;"*GBPUSD("&amp;$O21&amp;")-EURUSD("&amp;$O21&amp;"),0),"&amp;$O21&amp;")"</f>
        <v>P10Nov2017115=Pay(Max(1.14578076210807*GBPUSD(10Nov2017)-EURUSD(10Nov2017),0),10Nov2017)</v>
      </c>
      <c r="Z21" s="57" t="str">
        <f ca="1">"P"&amp;Z5&amp;"=Pay(Max("&amp;Z$20&amp;"*GBPUSD("&amp;$O21&amp;")-EURUSD("&amp;$O21&amp;"),0),"&amp;$O21&amp;")"</f>
        <v>P10Nov2017120=Pay(Max(1.20364242953699*GBPUSD(10Nov2017)-EURUSD(10Nov2017),0),10Nov2017)</v>
      </c>
      <c r="AA21" s="57" t="str">
        <f ca="1">"P"&amp;AA5&amp;"=Pay(EURUSD("&amp;$O21&amp;")/GBPUSD("&amp;$O21&amp;"),"&amp;$O21&amp;")"</f>
        <v>P10Nov2017Erw=Pay(EURUSD(10Nov2017)/GBPUSD(10Nov2017),10Nov2017)</v>
      </c>
    </row>
    <row r="22" spans="2:27">
      <c r="J22" s="44" t="s">
        <v>37</v>
      </c>
      <c r="K22" s="48" t="str">
        <f ca="1">_xll.qlRealMCScript(,J5:J6,K5:K6,P13:Z17,TRUE)</f>
        <v>obj_00716#0000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"P"&amp;P6&amp;"=Pay(Max("&amp;P$20&amp;"*GBPUSD("&amp;$O22&amp;")-EURUSD("&amp;$O22&amp;"),0),"&amp;$O22&amp;")"</f>
        <v>P10Jan2018087=Pay(Max(0.871512062998088*GBPUSD(10Jan2018)-EURUSD(10Jan2018),0),10Jan2018)</v>
      </c>
      <c r="Q22" s="53" t="str">
        <f ca="1">"P"&amp;Q6&amp;"=Pay(Max("&amp;Q$20&amp;"*GBPUSD("&amp;$O22&amp;")-EURUSD("&amp;$O22&amp;"),0),"&amp;$O22&amp;")"</f>
        <v>P10Jan2018090=Pay(Max(0.90216284644338*GBPUSD(10Jan2018)-EURUSD(10Jan2018),0),10Jan2018)</v>
      </c>
      <c r="R22" s="53" t="str">
        <f ca="1">"P"&amp;R6&amp;"=Pay(Max("&amp;R$20&amp;"*GBPUSD("&amp;$O22&amp;")-EURUSD("&amp;$O22&amp;"),0),"&amp;$O22&amp;")"</f>
        <v>P10Jan2018092=Pay(Max(0.922347697858793*GBPUSD(10Jan2018)-EURUSD(10Jan2018),0),10Jan2018)</v>
      </c>
      <c r="S22" s="53" t="str">
        <f ca="1">"P"&amp;S6&amp;"=Pay(Max("&amp;S$20&amp;"*GBPUSD("&amp;$O22&amp;")-EURUSD("&amp;$O22&amp;"),0),"&amp;$O22&amp;")"</f>
        <v>P10Jan2018095=Pay(Max(0.950812867970248*GBPUSD(10Jan2018)-EURUSD(10Jan2018),0),10Jan2018)</v>
      </c>
      <c r="T22" s="53" t="str">
        <f ca="1">"P"&amp;T6&amp;"=Pay(Max("&amp;T$20&amp;"*GBPUSD("&amp;$O22&amp;")-EURUSD("&amp;$O22&amp;"),0),"&amp;$O22&amp;")"</f>
        <v>P10Jan2018097=Pay(Max(0.972948713356291*GBPUSD(10Jan2018)-EURUSD(10Jan2018),0),10Jan2018)</v>
      </c>
      <c r="U22" s="53" t="str">
        <f ca="1">"P"&amp;U6&amp;"=Pay(Max("&amp;U$20&amp;"*GBPUSD("&amp;$O22&amp;")-EURUSD("&amp;$O22&amp;"),0),"&amp;$O22&amp;")"</f>
        <v>P10Jan2018100=Pay(Max(1*GBPUSD(10Jan2018)-EURUSD(10Jan2018),0),10Jan2018)</v>
      </c>
      <c r="V22" s="53" t="str">
        <f ca="1">"P"&amp;V6&amp;"=Pay(Max("&amp;V$20&amp;"*GBPUSD("&amp;$O22&amp;")-EURUSD("&amp;$O22&amp;"),0),"&amp;$O22&amp;")"</f>
        <v>P10Jan2018104=Pay(Max(1.03711207927156*GBPUSD(10Jan2018)-EURUSD(10Jan2018),0),10Jan2018)</v>
      </c>
      <c r="W22" s="53" t="str">
        <f ca="1">"P"&amp;W6&amp;"=Pay(Max("&amp;W$20&amp;"*GBPUSD("&amp;$O22&amp;")-EURUSD("&amp;$O22&amp;"),0),"&amp;$O22&amp;")"</f>
        <v>P10Jan2018107=Pay(Max(1.06684768340851*GBPUSD(10Jan2018)-EURUSD(10Jan2018),0),10Jan2018)</v>
      </c>
      <c r="X22" s="53" t="str">
        <f ca="1">"P"&amp;X6&amp;"=Pay(Max("&amp;X$20&amp;"*GBPUSD("&amp;$O22&amp;")-EURUSD("&amp;$O22&amp;"),0),"&amp;$O22&amp;")"</f>
        <v>P10Jan2018111=Pay(Max(1.10959198554949*GBPUSD(10Jan2018)-EURUSD(10Jan2018),0),10Jan2018)</v>
      </c>
      <c r="Y22" s="53" t="str">
        <f ca="1">"P"&amp;Y6&amp;"=Pay(Max("&amp;Y$20&amp;"*GBPUSD("&amp;$O22&amp;")-EURUSD("&amp;$O22&amp;"),0),"&amp;$O22&amp;")"</f>
        <v>P10Jan2018115=Pay(Max(1.14578076210807*GBPUSD(10Jan2018)-EURUSD(10Jan2018),0),10Jan2018)</v>
      </c>
      <c r="Z22" s="59" t="str">
        <f ca="1">"P"&amp;Z6&amp;"=Pay(Max("&amp;Z$20&amp;"*GBPUSD("&amp;$O22&amp;")-EURUSD("&amp;$O22&amp;"),0),"&amp;$O22&amp;")"</f>
        <v>P10Jan2018120=Pay(Max(1.20364242953699*GBPUSD(10Jan2018)-EURUSD(10Jan2018),0),10Jan2018)</v>
      </c>
      <c r="AA22" s="57" t="str">
        <f ca="1">"P"&amp;AA6&amp;"=Pay(EURUSD("&amp;$O22&amp;")/GBPUSD("&amp;$O22&amp;"),"&amp;$O22&amp;")"</f>
        <v>P10Jan2018Erw=Pay(EURUSD(10Jan2018)/GBPUSD(10Jan2018),10Jan2018)</v>
      </c>
    </row>
    <row r="23" spans="2:27" ht="14.4">
      <c r="B23" s="186" t="s">
        <v>106</v>
      </c>
      <c r="C23" s="187"/>
      <c r="D23" s="188" t="s">
        <v>227</v>
      </c>
      <c r="J23" s="44" t="s">
        <v>38</v>
      </c>
      <c r="K23" s="48" t="str">
        <f ca="1">_xll.qlRealMCScript(,J5:J6,K5:K6,P21:AA25,TRUE)</f>
        <v>obj_00717#0000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"P"&amp;P7&amp;"=Pay(Max("&amp;P$20&amp;"*GBPUSD("&amp;$O23&amp;")-EURUSD("&amp;$O23&amp;"),0),"&amp;$O23&amp;")"</f>
        <v>P10Apr2018087=Pay(Max(0.871512062998088*GBPUSD(10Apr2018)-EURUSD(10Apr2018),0),10Apr2018)</v>
      </c>
      <c r="Q23" s="53" t="str">
        <f ca="1">"P"&amp;Q7&amp;"=Pay(Max("&amp;Q$20&amp;"*GBPUSD("&amp;$O23&amp;")-EURUSD("&amp;$O23&amp;"),0),"&amp;$O23&amp;")"</f>
        <v>P10Apr2018090=Pay(Max(0.90216284644338*GBPUSD(10Apr2018)-EURUSD(10Apr2018),0),10Apr2018)</v>
      </c>
      <c r="R23" s="53" t="str">
        <f ca="1">"P"&amp;R7&amp;"=Pay(Max("&amp;R$20&amp;"*GBPUSD("&amp;$O23&amp;")-EURUSD("&amp;$O23&amp;"),0),"&amp;$O23&amp;")"</f>
        <v>P10Apr2018092=Pay(Max(0.922347697858793*GBPUSD(10Apr2018)-EURUSD(10Apr2018),0),10Apr2018)</v>
      </c>
      <c r="S23" s="53" t="str">
        <f ca="1">"P"&amp;S7&amp;"=Pay(Max("&amp;S$20&amp;"*GBPUSD("&amp;$O23&amp;")-EURUSD("&amp;$O23&amp;"),0),"&amp;$O23&amp;")"</f>
        <v>P10Apr2018095=Pay(Max(0.950812867970248*GBPUSD(10Apr2018)-EURUSD(10Apr2018),0),10Apr2018)</v>
      </c>
      <c r="T23" s="53" t="str">
        <f ca="1">"P"&amp;T7&amp;"=Pay(Max("&amp;T$20&amp;"*GBPUSD("&amp;$O23&amp;")-EURUSD("&amp;$O23&amp;"),0),"&amp;$O23&amp;")"</f>
        <v>P10Apr2018097=Pay(Max(0.972948713356291*GBPUSD(10Apr2018)-EURUSD(10Apr2018),0),10Apr2018)</v>
      </c>
      <c r="U23" s="53" t="str">
        <f ca="1">"P"&amp;U7&amp;"=Pay(Max("&amp;U$20&amp;"*GBPUSD("&amp;$O23&amp;")-EURUSD("&amp;$O23&amp;"),0),"&amp;$O23&amp;")"</f>
        <v>P10Apr2018100=Pay(Max(1*GBPUSD(10Apr2018)-EURUSD(10Apr2018),0),10Apr2018)</v>
      </c>
      <c r="V23" s="53" t="str">
        <f ca="1">"P"&amp;V7&amp;"=Pay(Max("&amp;V$20&amp;"*GBPUSD("&amp;$O23&amp;")-EURUSD("&amp;$O23&amp;"),0),"&amp;$O23&amp;")"</f>
        <v>P10Apr2018104=Pay(Max(1.03711207927156*GBPUSD(10Apr2018)-EURUSD(10Apr2018),0),10Apr2018)</v>
      </c>
      <c r="W23" s="53" t="str">
        <f ca="1">"P"&amp;W7&amp;"=Pay(Max("&amp;W$20&amp;"*GBPUSD("&amp;$O23&amp;")-EURUSD("&amp;$O23&amp;"),0),"&amp;$O23&amp;")"</f>
        <v>P10Apr2018107=Pay(Max(1.06684768340851*GBPUSD(10Apr2018)-EURUSD(10Apr2018),0),10Apr2018)</v>
      </c>
      <c r="X23" s="53" t="str">
        <f ca="1">"P"&amp;X7&amp;"=Pay(Max("&amp;X$20&amp;"*GBPUSD("&amp;$O23&amp;")-EURUSD("&amp;$O23&amp;"),0),"&amp;$O23&amp;")"</f>
        <v>P10Apr2018111=Pay(Max(1.10959198554949*GBPUSD(10Apr2018)-EURUSD(10Apr2018),0),10Apr2018)</v>
      </c>
      <c r="Y23" s="53" t="str">
        <f ca="1">"P"&amp;Y7&amp;"=Pay(Max("&amp;Y$20&amp;"*GBPUSD("&amp;$O23&amp;")-EURUSD("&amp;$O23&amp;"),0),"&amp;$O23&amp;")"</f>
        <v>P10Apr2018115=Pay(Max(1.14578076210807*GBPUSD(10Apr2018)-EURUSD(10Apr2018),0),10Apr2018)</v>
      </c>
      <c r="Z23" s="59" t="str">
        <f ca="1">"P"&amp;Z7&amp;"=Pay(Max("&amp;Z$20&amp;"*GBPUSD("&amp;$O23&amp;")-EURUSD("&amp;$O23&amp;"),0),"&amp;$O23&amp;")"</f>
        <v>P10Apr2018120=Pay(Max(1.20364242953699*GBPUSD(10Apr2018)-EURUSD(10Apr2018),0),10Apr2018)</v>
      </c>
      <c r="AA23" s="57" t="str">
        <f ca="1">"P"&amp;AA7&amp;"=Pay(EURUSD("&amp;$O23&amp;")/GBPUSD("&amp;$O23&amp;"),"&amp;$O23&amp;")"</f>
        <v>P10Apr2018Erw=Pay(EURUSD(10Apr2018)/GBPUSD(10Apr2018),10Apr2018)</v>
      </c>
    </row>
    <row r="24" spans="2:27" ht="14.4">
      <c r="B24" s="189" t="s">
        <v>108</v>
      </c>
      <c r="C24" s="190"/>
      <c r="D24" s="191" t="s">
        <v>109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"P"&amp;P8&amp;"=Pay(Max("&amp;P$20&amp;"*GBPUSD("&amp;$O24&amp;")-EURUSD("&amp;$O24&amp;"),0),"&amp;$O24&amp;")"</f>
        <v>P10Jul2018087=Pay(Max(0.871512062998088*GBPUSD(10Jul2018)-EURUSD(10Jul2018),0),10Jul2018)</v>
      </c>
      <c r="Q24" s="53" t="str">
        <f ca="1">"P"&amp;Q8&amp;"=Pay(Max("&amp;Q$20&amp;"*GBPUSD("&amp;$O24&amp;")-EURUSD("&amp;$O24&amp;"),0),"&amp;$O24&amp;")"</f>
        <v>P10Jul2018090=Pay(Max(0.90216284644338*GBPUSD(10Jul2018)-EURUSD(10Jul2018),0),10Jul2018)</v>
      </c>
      <c r="R24" s="53" t="str">
        <f ca="1">"P"&amp;R8&amp;"=Pay(Max("&amp;R$20&amp;"*GBPUSD("&amp;$O24&amp;")-EURUSD("&amp;$O24&amp;"),0),"&amp;$O24&amp;")"</f>
        <v>P10Jul2018092=Pay(Max(0.922347697858793*GBPUSD(10Jul2018)-EURUSD(10Jul2018),0),10Jul2018)</v>
      </c>
      <c r="S24" s="53" t="str">
        <f ca="1">"P"&amp;S8&amp;"=Pay(Max("&amp;S$20&amp;"*GBPUSD("&amp;$O24&amp;")-EURUSD("&amp;$O24&amp;"),0),"&amp;$O24&amp;")"</f>
        <v>P10Jul2018095=Pay(Max(0.950812867970248*GBPUSD(10Jul2018)-EURUSD(10Jul2018),0),10Jul2018)</v>
      </c>
      <c r="T24" s="53" t="str">
        <f ca="1">"P"&amp;T8&amp;"=Pay(Max("&amp;T$20&amp;"*GBPUSD("&amp;$O24&amp;")-EURUSD("&amp;$O24&amp;"),0),"&amp;$O24&amp;")"</f>
        <v>P10Jul2018097=Pay(Max(0.972948713356291*GBPUSD(10Jul2018)-EURUSD(10Jul2018),0),10Jul2018)</v>
      </c>
      <c r="U24" s="53" t="str">
        <f ca="1">"P"&amp;U8&amp;"=Pay(Max("&amp;U$20&amp;"*GBPUSD("&amp;$O24&amp;")-EURUSD("&amp;$O24&amp;"),0),"&amp;$O24&amp;")"</f>
        <v>P10Jul2018100=Pay(Max(1*GBPUSD(10Jul2018)-EURUSD(10Jul2018),0),10Jul2018)</v>
      </c>
      <c r="V24" s="53" t="str">
        <f ca="1">"P"&amp;V8&amp;"=Pay(Max("&amp;V$20&amp;"*GBPUSD("&amp;$O24&amp;")-EURUSD("&amp;$O24&amp;"),0),"&amp;$O24&amp;")"</f>
        <v>P10Jul2018104=Pay(Max(1.03711207927156*GBPUSD(10Jul2018)-EURUSD(10Jul2018),0),10Jul2018)</v>
      </c>
      <c r="W24" s="53" t="str">
        <f ca="1">"P"&amp;W8&amp;"=Pay(Max("&amp;W$20&amp;"*GBPUSD("&amp;$O24&amp;")-EURUSD("&amp;$O24&amp;"),0),"&amp;$O24&amp;")"</f>
        <v>P10Jul2018107=Pay(Max(1.06684768340851*GBPUSD(10Jul2018)-EURUSD(10Jul2018),0),10Jul2018)</v>
      </c>
      <c r="X24" s="53" t="str">
        <f ca="1">"P"&amp;X8&amp;"=Pay(Max("&amp;X$20&amp;"*GBPUSD("&amp;$O24&amp;")-EURUSD("&amp;$O24&amp;"),0),"&amp;$O24&amp;")"</f>
        <v>P10Jul2018111=Pay(Max(1.10959198554949*GBPUSD(10Jul2018)-EURUSD(10Jul2018),0),10Jul2018)</v>
      </c>
      <c r="Y24" s="53" t="str">
        <f ca="1">"P"&amp;Y8&amp;"=Pay(Max("&amp;Y$20&amp;"*GBPUSD("&amp;$O24&amp;")-EURUSD("&amp;$O24&amp;"),0),"&amp;$O24&amp;")"</f>
        <v>P10Jul2018115=Pay(Max(1.14578076210807*GBPUSD(10Jul2018)-EURUSD(10Jul2018),0),10Jul2018)</v>
      </c>
      <c r="Z24" s="59" t="str">
        <f ca="1">"P"&amp;Z8&amp;"=Pay(Max("&amp;Z$20&amp;"*GBPUSD("&amp;$O24&amp;")-EURUSD("&amp;$O24&amp;"),0),"&amp;$O24&amp;")"</f>
        <v>P10Jul2018120=Pay(Max(1.20364242953699*GBPUSD(10Jul2018)-EURUSD(10Jul2018),0),10Jul2018)</v>
      </c>
      <c r="AA24" s="57" t="str">
        <f ca="1">"P"&amp;AA8&amp;"=Pay(EURUSD("&amp;$O24&amp;")/GBPUSD("&amp;$O24&amp;"),"&amp;$O24&amp;")"</f>
        <v>P10Jul2018Erw=Pay(EURUSD(10Jul2018)/GBPUSD(10Jul2018),10Jul2018)</v>
      </c>
    </row>
    <row r="25" spans="2:27" ht="14.4">
      <c r="B25" s="189" t="s">
        <v>112</v>
      </c>
      <c r="C25" s="190"/>
      <c r="D25" s="191" t="str">
        <f ca="1">_xll.qlGeneralizedBlackScholesProcess2(,VolSurface_EURGBP!C33,D17,,D2,D4,D5)</f>
        <v>obj_00718#0000</v>
      </c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"P"&amp;P9&amp;"=Pay(Max("&amp;P$20&amp;"*GBPUSD("&amp;$O25&amp;")-EURUSD("&amp;$O25&amp;"),0),"&amp;$O25&amp;")"</f>
        <v>P10Oct2018087=Pay(Max(0.871512062998088*GBPUSD(10Oct2018)-EURUSD(10Oct2018),0),10Oct2018)</v>
      </c>
      <c r="Q25" s="74" t="str">
        <f ca="1">"P"&amp;Q9&amp;"=Pay(Max("&amp;Q$20&amp;"*GBPUSD("&amp;$O25&amp;")-EURUSD("&amp;$O25&amp;"),0),"&amp;$O25&amp;")"</f>
        <v>P10Oct2018090=Pay(Max(0.90216284644338*GBPUSD(10Oct2018)-EURUSD(10Oct2018),0),10Oct2018)</v>
      </c>
      <c r="R25" s="74" t="str">
        <f ca="1">"P"&amp;R9&amp;"=Pay(Max("&amp;R$20&amp;"*GBPUSD("&amp;$O25&amp;")-EURUSD("&amp;$O25&amp;"),0),"&amp;$O25&amp;")"</f>
        <v>P10Oct2018092=Pay(Max(0.922347697858793*GBPUSD(10Oct2018)-EURUSD(10Oct2018),0),10Oct2018)</v>
      </c>
      <c r="S25" s="74" t="str">
        <f ca="1">"P"&amp;S9&amp;"=Pay(Max("&amp;S$20&amp;"*GBPUSD("&amp;$O25&amp;")-EURUSD("&amp;$O25&amp;"),0),"&amp;$O25&amp;")"</f>
        <v>P10Oct2018095=Pay(Max(0.950812867970248*GBPUSD(10Oct2018)-EURUSD(10Oct2018),0),10Oct2018)</v>
      </c>
      <c r="T25" s="74" t="str">
        <f ca="1">"P"&amp;T9&amp;"=Pay(Max("&amp;T$20&amp;"*GBPUSD("&amp;$O25&amp;")-EURUSD("&amp;$O25&amp;"),0),"&amp;$O25&amp;")"</f>
        <v>P10Oct2018097=Pay(Max(0.972948713356291*GBPUSD(10Oct2018)-EURUSD(10Oct2018),0),10Oct2018)</v>
      </c>
      <c r="U25" s="53" t="str">
        <f ca="1">"P"&amp;U9&amp;"=Pay(Max("&amp;U$20&amp;"*GBPUSD("&amp;$O25&amp;")-EURUSD("&amp;$O25&amp;"),0),"&amp;$O25&amp;")"</f>
        <v>P10Oct2018100=Pay(Max(1*GBPUSD(10Oct2018)-EURUSD(10Oct2018),0),10Oct2018)</v>
      </c>
      <c r="V25" s="74" t="str">
        <f ca="1">"P"&amp;V9&amp;"=Pay(Max("&amp;V$20&amp;"*GBPUSD("&amp;$O25&amp;")-EURUSD("&amp;$O25&amp;"),0),"&amp;$O25&amp;")"</f>
        <v>P10Oct2018104=Pay(Max(1.03711207927156*GBPUSD(10Oct2018)-EURUSD(10Oct2018),0),10Oct2018)</v>
      </c>
      <c r="W25" s="74" t="str">
        <f ca="1">"P"&amp;W9&amp;"=Pay(Max("&amp;W$20&amp;"*GBPUSD("&amp;$O25&amp;")-EURUSD("&amp;$O25&amp;"),0),"&amp;$O25&amp;")"</f>
        <v>P10Oct2018107=Pay(Max(1.06684768340851*GBPUSD(10Oct2018)-EURUSD(10Oct2018),0),10Oct2018)</v>
      </c>
      <c r="X25" s="74" t="str">
        <f ca="1">"P"&amp;X9&amp;"=Pay(Max("&amp;X$20&amp;"*GBPUSD("&amp;$O25&amp;")-EURUSD("&amp;$O25&amp;"),0),"&amp;$O25&amp;")"</f>
        <v>P10Oct2018111=Pay(Max(1.10959198554949*GBPUSD(10Oct2018)-EURUSD(10Oct2018),0),10Oct2018)</v>
      </c>
      <c r="Y25" s="74" t="str">
        <f ca="1">"P"&amp;Y9&amp;"=Pay(Max("&amp;Y$20&amp;"*GBPUSD("&amp;$O25&amp;")-EURUSD("&amp;$O25&amp;"),0),"&amp;$O25&amp;")"</f>
        <v>P10Oct2018115=Pay(Max(1.14578076210807*GBPUSD(10Oct2018)-EURUSD(10Oct2018),0),10Oct2018)</v>
      </c>
      <c r="Z25" s="61" t="str">
        <f ca="1">"P"&amp;Z9&amp;"=Pay(Max("&amp;Z$20&amp;"*GBPUSD("&amp;$O25&amp;")-EURUSD("&amp;$O25&amp;"),0),"&amp;$O25&amp;")"</f>
        <v>P10Oct2018120=Pay(Max(1.20364242953699*GBPUSD(10Oct2018)-EURUSD(10Oct2018),0),10Oct2018)</v>
      </c>
      <c r="AA25" s="57" t="str">
        <f ca="1">"P"&amp;AA9&amp;"=Pay(EURUSD("&amp;$O25&amp;")/GBPUSD("&amp;$O25&amp;"),"&amp;$O25&amp;")"</f>
        <v>P10Oct2018Erw=Pay(EURUSD(10Oct2018)/GBPUSD(10Oct2018),10Oct2018)</v>
      </c>
    </row>
    <row r="26" spans="2:27" ht="14.4">
      <c r="B26" s="192"/>
      <c r="C26" s="193"/>
      <c r="D26" s="194"/>
      <c r="L26" s="49"/>
    </row>
    <row r="27" spans="2:27">
      <c r="B27" s="179" t="s">
        <v>103</v>
      </c>
      <c r="C27" s="180"/>
      <c r="D27" s="181" t="str">
        <f ca="1">_xll.qlCTSlocalInCrossVolaFX(D23,,D20:D21,D25)</f>
        <v>localInCross1Y#0000</v>
      </c>
      <c r="E27" t="s">
        <v>243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</row>
    <row r="28" spans="2:27">
      <c r="B28" s="183" t="s">
        <v>105</v>
      </c>
      <c r="C28" s="184"/>
      <c r="D28" s="185" t="str">
        <f ca="1">_xll.ohRangeRetrieveError(D27)</f>
        <v/>
      </c>
      <c r="L28" s="49"/>
      <c r="M28" s="54" t="s">
        <v>25</v>
      </c>
      <c r="N28" s="55" t="s">
        <v>30</v>
      </c>
      <c r="O28" s="55" t="s">
        <v>4</v>
      </c>
      <c r="P28" s="77">
        <f ca="1">P20</f>
        <v>0.87151206299808792</v>
      </c>
      <c r="Q28" s="78">
        <f ca="1">Q20</f>
        <v>0.90216284644338041</v>
      </c>
      <c r="R28" s="78">
        <f ca="1">R20</f>
        <v>0.92234769785879311</v>
      </c>
      <c r="S28" s="78">
        <f ca="1">S20</f>
        <v>0.95081286797024822</v>
      </c>
      <c r="T28" s="78">
        <f ca="1">T20</f>
        <v>0.97294871335629129</v>
      </c>
      <c r="U28" s="78">
        <f ca="1">U20</f>
        <v>1</v>
      </c>
      <c r="V28" s="78">
        <f ca="1">V20</f>
        <v>1.0371120792715558</v>
      </c>
      <c r="W28" s="78">
        <f ca="1">W20</f>
        <v>1.0668476834085139</v>
      </c>
      <c r="X28" s="78">
        <f ca="1">X20</f>
        <v>1.1095919855494891</v>
      </c>
      <c r="Y28" s="78">
        <f ca="1">Y20</f>
        <v>1.1457807621080653</v>
      </c>
      <c r="Z28" s="67">
        <f ca="1">Z20</f>
        <v>1.203642429536993</v>
      </c>
    </row>
    <row r="29" spans="2:27"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79">
        <f ca="1">_xll.qlRealMCScriptNPV($K$22,$D$66,"C"&amp;P5,$D$67:$D$69)</f>
        <v>0.12848790651025935</v>
      </c>
      <c r="Q29" s="80">
        <f ca="1">_xll.qlRealMCScriptNPV($K$22,$D$66,"C"&amp;Q5,$D$67:$D$69)</f>
        <v>9.7839402009711918E-2</v>
      </c>
      <c r="R29" s="80">
        <f ca="1">_xll.qlRealMCScriptNPV($K$22,$D$66,"C"&amp;R5,$D$67:$D$69)</f>
        <v>7.7664827575879544E-2</v>
      </c>
      <c r="S29" s="80">
        <f ca="1">_xll.qlRealMCScriptNPV($K$22,$D$66,"C"&amp;S5,$D$67:$D$69)</f>
        <v>4.9354105426700191E-2</v>
      </c>
      <c r="T29" s="80">
        <f ca="1">_xll.qlRealMCScriptNPV($K$22,$D$66,"C"&amp;T5,$D$67:$D$69)</f>
        <v>2.8238099194372181E-2</v>
      </c>
      <c r="U29" s="80">
        <f ca="1">_xll.qlRealMCScriptNPV($K$22,$D$66,"C"&amp;U5,$D$67:$D$69)</f>
        <v>8.6899766190286429E-3</v>
      </c>
      <c r="V29" s="80">
        <f ca="1">_xll.qlRealMCScriptNPV($K$22,$D$66,"C"&amp;V5,$D$67:$D$69)</f>
        <v>9.2334424056480342E-4</v>
      </c>
      <c r="W29" s="80">
        <f ca="1">_xll.qlRealMCScriptNPV($K$22,$D$66,"C"&amp;W5,$D$67:$D$69)</f>
        <v>1.8131505345056939E-4</v>
      </c>
      <c r="X29" s="80">
        <f ca="1">_xll.qlRealMCScriptNPV($K$22,$D$66,"C"&amp;X5,$D$67:$D$69)</f>
        <v>1.748375715306546E-5</v>
      </c>
      <c r="Y29" s="80">
        <f ca="1">_xll.qlRealMCScriptNPV($K$22,$D$66,"C"&amp;Y5,$D$67:$D$69)</f>
        <v>4.9473651098894013E-6</v>
      </c>
      <c r="Z29" s="81">
        <f ca="1">_xll.qlRealMCScriptNPV($K$22,$D$66,"C"&amp;Z5,$D$67:$D$69)</f>
        <v>0</v>
      </c>
    </row>
    <row r="30" spans="2:27">
      <c r="B30" s="179" t="s">
        <v>104</v>
      </c>
      <c r="C30" s="180"/>
      <c r="D30" s="181" t="s">
        <v>321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82">
        <f ca="1">_xll.qlRealMCScriptNPV($K$22,$D$66,"C"&amp;P6,$D$67:$D$69)</f>
        <v>0.12855559506150099</v>
      </c>
      <c r="Q30" s="83">
        <f ca="1">_xll.qlRealMCScriptNPV($K$22,$D$66,"C"&amp;Q6,$D$67:$D$69)</f>
        <v>9.804739909906332E-2</v>
      </c>
      <c r="R30" s="83">
        <f ca="1">_xll.qlRealMCScriptNPV($K$22,$D$66,"C"&amp;R6,$D$67:$D$69)</f>
        <v>7.8146102745012533E-2</v>
      </c>
      <c r="S30" s="83">
        <f ca="1">_xll.qlRealMCScriptNPV($K$22,$D$66,"C"&amp;S6,$D$67:$D$69)</f>
        <v>5.106836265594375E-2</v>
      </c>
      <c r="T30" s="83">
        <f ca="1">_xll.qlRealMCScriptNPV($K$22,$D$66,"C"&amp;T6,$D$67:$D$69)</f>
        <v>3.2346750877856739E-2</v>
      </c>
      <c r="U30" s="83">
        <f ca="1">_xll.qlRealMCScriptNPV($K$22,$D$66,"C"&amp;U6,$D$67:$D$69)</f>
        <v>1.5446729069042646E-2</v>
      </c>
      <c r="V30" s="83">
        <f ca="1">_xll.qlRealMCScriptNPV($K$22,$D$66,"C"&amp;V6,$D$67:$D$69)</f>
        <v>4.7120738836153499E-3</v>
      </c>
      <c r="W30" s="83">
        <f ca="1">_xll.qlRealMCScriptNPV($K$22,$D$66,"C"&amp;W6,$D$67:$D$69)</f>
        <v>1.8313603798545892E-3</v>
      </c>
      <c r="X30" s="83">
        <f ca="1">_xll.qlRealMCScriptNPV($K$22,$D$66,"C"&amp;X6,$D$67:$D$69)</f>
        <v>5.5315511764124196E-4</v>
      </c>
      <c r="Y30" s="83">
        <f ca="1">_xll.qlRealMCScriptNPV($K$22,$D$66,"C"&amp;Y6,$D$67:$D$69)</f>
        <v>2.1225293097613918E-4</v>
      </c>
      <c r="Z30" s="84">
        <f ca="1">_xll.qlRealMCScriptNPV($K$22,$D$66,"C"&amp;Z6,$D$67:$D$69)</f>
        <v>5.2953858393375219E-5</v>
      </c>
    </row>
    <row r="31" spans="2:27">
      <c r="B31" s="183" t="s">
        <v>105</v>
      </c>
      <c r="C31" s="184"/>
      <c r="D31" s="185" t="str">
        <f ca="1">_xll.ohRangeRetrieveError(D30)</f>
        <v/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82">
        <f ca="1">_xll.qlRealMCScriptNPV($K$22,$D$66,"C"&amp;P7,$D$67:$D$69)</f>
        <v>0.1288937797476625</v>
      </c>
      <c r="Q31" s="83">
        <f ca="1">_xll.qlRealMCScriptNPV($K$22,$D$66,"C"&amp;Q7,$D$67:$D$69)</f>
        <v>9.8919295701143425E-2</v>
      </c>
      <c r="R31" s="83">
        <f ca="1">_xll.qlRealMCScriptNPV($K$22,$D$66,"C"&amp;R7,$D$67:$D$69)</f>
        <v>7.9799591792316604E-2</v>
      </c>
      <c r="S31" s="83">
        <f ca="1">_xll.qlRealMCScriptNPV($K$22,$D$66,"C"&amp;S7,$D$67:$D$69)</f>
        <v>5.4795285946972992E-2</v>
      </c>
      <c r="T31" s="83">
        <f ca="1">_xll.qlRealMCScriptNPV($K$22,$D$66,"C"&amp;T7,$D$67:$D$69)</f>
        <v>3.8148168084436114E-2</v>
      </c>
      <c r="U31" s="83">
        <f ca="1">_xll.qlRealMCScriptNPV($K$22,$D$66,"C"&amp;U7,$D$67:$D$69)</f>
        <v>2.2689262989704757E-2</v>
      </c>
      <c r="V31" s="83">
        <f ca="1">_xll.qlRealMCScriptNPV($K$22,$D$66,"C"&amp;V7,$D$67:$D$69)</f>
        <v>1.0388858858438254E-2</v>
      </c>
      <c r="W31" s="83">
        <f ca="1">_xll.qlRealMCScriptNPV($K$22,$D$66,"C"&amp;W7,$D$67:$D$69)</f>
        <v>5.5103534080865524E-3</v>
      </c>
      <c r="X31" s="83">
        <f ca="1">_xll.qlRealMCScriptNPV($K$22,$D$66,"C"&amp;X7,$D$67:$D$69)</f>
        <v>2.348164721461102E-3</v>
      </c>
      <c r="Y31" s="83">
        <f ca="1">_xll.qlRealMCScriptNPV($K$22,$D$66,"C"&amp;Y7,$D$67:$D$69)</f>
        <v>1.2253582679265182E-3</v>
      </c>
      <c r="Z31" s="84">
        <f ca="1">_xll.qlRealMCScriptNPV($K$22,$D$66,"C"&amp;Z7,$D$67:$D$69)</f>
        <v>4.7217193326410891E-4</v>
      </c>
    </row>
    <row r="32" spans="2:27" ht="14.4">
      <c r="B32" s="186" t="s">
        <v>107</v>
      </c>
      <c r="C32" s="187"/>
      <c r="D32" s="188" t="str">
        <f ca="1">D23</f>
        <v>localInCross1Y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82">
        <f ca="1">_xll.qlRealMCScriptNPV($K$22,$D$66,"C"&amp;P8,$D$67:$D$69)</f>
        <v>0.12955422923154292</v>
      </c>
      <c r="Q32" s="83">
        <f ca="1">_xll.qlRealMCScriptNPV($K$22,$D$66,"C"&amp;Q8,$D$67:$D$69)</f>
        <v>0.10030444092838534</v>
      </c>
      <c r="R32" s="83">
        <f ca="1">_xll.qlRealMCScriptNPV($K$22,$D$66,"C"&amp;R8,$D$67:$D$69)</f>
        <v>8.1964795033289198E-2</v>
      </c>
      <c r="S32" s="83">
        <f ca="1">_xll.qlRealMCScriptNPV($K$22,$D$66,"C"&amp;S8,$D$67:$D$69)</f>
        <v>5.8455377545231474E-2</v>
      </c>
      <c r="T32" s="83">
        <f ca="1">_xll.qlRealMCScriptNPV($K$22,$D$66,"C"&amp;T8,$D$67:$D$69)</f>
        <v>4.2986220553506045E-2</v>
      </c>
      <c r="U32" s="83">
        <f ca="1">_xll.qlRealMCScriptNPV($K$22,$D$66,"C"&amp;U8,$D$67:$D$69)</f>
        <v>2.8157692409818611E-2</v>
      </c>
      <c r="V32" s="83">
        <f ca="1">_xll.qlRealMCScriptNPV($K$22,$D$66,"C"&amp;V8,$D$67:$D$69)</f>
        <v>1.5140987412571565E-2</v>
      </c>
      <c r="W32" s="83">
        <f ca="1">_xll.qlRealMCScriptNPV($K$22,$D$66,"C"&amp;W8,$D$67:$D$69)</f>
        <v>9.1929910566938191E-3</v>
      </c>
      <c r="X32" s="83">
        <f ca="1">_xll.qlRealMCScriptNPV($K$22,$D$66,"C"&amp;X8,$D$67:$D$69)</f>
        <v>4.6150466456678736E-3</v>
      </c>
      <c r="Y32" s="83">
        <f ca="1">_xll.qlRealMCScriptNPV($K$22,$D$66,"C"&amp;Y8,$D$67:$D$69)</f>
        <v>2.7070970295304058E-3</v>
      </c>
      <c r="Z32" s="84">
        <f ca="1">_xll.qlRealMCScriptNPV($K$22,$D$66,"C"&amp;Z8,$D$67:$D$69)</f>
        <v>1.2307616213054896E-3</v>
      </c>
    </row>
    <row r="33" spans="2:108" ht="14.4">
      <c r="B33" s="189" t="s">
        <v>110</v>
      </c>
      <c r="C33" s="190"/>
      <c r="D33" s="191" t="s">
        <v>111</v>
      </c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85">
        <f ca="1">_xll.qlRealMCScriptNPV($K$22,$D$66,"C"&amp;P9,$D$67:$D$69)</f>
        <v>0.1305299315933735</v>
      </c>
      <c r="Q33" s="86">
        <f ca="1">_xll.qlRealMCScriptNPV($K$22,$D$66,"C"&amp;Q9,$D$67:$D$69)</f>
        <v>0.10201371509146026</v>
      </c>
      <c r="R33" s="86">
        <f ca="1">_xll.qlRealMCScriptNPV($K$22,$D$66,"C"&amp;R9,$D$67:$D$69)</f>
        <v>8.4314708191533777E-2</v>
      </c>
      <c r="S33" s="86">
        <f ca="1">_xll.qlRealMCScriptNPV($K$22,$D$66,"C"&amp;S9,$D$67:$D$69)</f>
        <v>6.1892553386878817E-2</v>
      </c>
      <c r="T33" s="86">
        <f ca="1">_xll.qlRealMCScriptNPV($K$22,$D$66,"C"&amp;T9,$D$67:$D$69)</f>
        <v>4.7135032746398658E-2</v>
      </c>
      <c r="U33" s="86">
        <f ca="1">_xll.qlRealMCScriptNPV($K$22,$D$66,"C"&amp;U9,$D$67:$D$69)</f>
        <v>3.2924456178851765E-2</v>
      </c>
      <c r="V33" s="86">
        <f ca="1">_xll.qlRealMCScriptNPV($K$22,$D$66,"C"&amp;V9,$D$67:$D$69)</f>
        <v>1.9537429161705984E-2</v>
      </c>
      <c r="W33" s="86">
        <f ca="1">_xll.qlRealMCScriptNPV($K$22,$D$66,"C"&amp;W9,$D$67:$D$69)</f>
        <v>1.2824878185811784E-2</v>
      </c>
      <c r="X33" s="86">
        <f ca="1">_xll.qlRealMCScriptNPV($K$22,$D$66,"C"&amp;X9,$D$67:$D$69)</f>
        <v>7.2044982039091519E-3</v>
      </c>
      <c r="Y33" s="86">
        <f ca="1">_xll.qlRealMCScriptNPV($K$22,$D$66,"C"&amp;Y9,$D$67:$D$69)</f>
        <v>4.6466294982494896E-3</v>
      </c>
      <c r="Z33" s="87">
        <f ca="1">_xll.qlRealMCScriptNPV($K$22,$D$66,"C"&amp;Z9,$D$67:$D$69)</f>
        <v>2.4542161205637703E-3</v>
      </c>
      <c r="AA33" s="237"/>
    </row>
    <row r="34" spans="2:108" ht="14.4">
      <c r="B34" s="189" t="s">
        <v>113</v>
      </c>
      <c r="C34" s="190"/>
      <c r="D34" s="191">
        <v>100000</v>
      </c>
      <c r="E34">
        <v>100000</v>
      </c>
      <c r="P34" t="str">
        <f ca="1">_xll.ohRangeRetrieveError(P37)</f>
        <v>qlRealMCScriptNPV - ObjectHandler error: attempt to retrieve object with unknown ID 'obj_0071b#0001'</v>
      </c>
      <c r="U34" s="23" t="e">
        <f ca="1">U33-U41</f>
        <v>#NUM!</v>
      </c>
    </row>
    <row r="35" spans="2:108" ht="14.4">
      <c r="B35" s="189" t="s">
        <v>114</v>
      </c>
      <c r="C35" s="190"/>
      <c r="D35" s="191">
        <v>1</v>
      </c>
      <c r="E35">
        <v>0.25</v>
      </c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E35" t="s">
        <v>156</v>
      </c>
      <c r="AF35" t="s">
        <v>155</v>
      </c>
    </row>
    <row r="36" spans="2:108" ht="14.4">
      <c r="B36" s="189" t="s">
        <v>115</v>
      </c>
      <c r="C36" s="190"/>
      <c r="D36" s="191">
        <f ca="1">1/80/2</f>
        <v>6.2500000000000003E-3</v>
      </c>
      <c r="E36">
        <v>1.2500000000000001E-2</v>
      </c>
      <c r="M36" s="54" t="s">
        <v>25</v>
      </c>
      <c r="N36" s="55" t="s">
        <v>30</v>
      </c>
      <c r="O36" s="55" t="s">
        <v>4</v>
      </c>
      <c r="P36" s="77">
        <f ca="1">P28</f>
        <v>0.87151206299808792</v>
      </c>
      <c r="Q36" s="78">
        <f ca="1">Q28</f>
        <v>0.90216284644338041</v>
      </c>
      <c r="R36" s="78">
        <f ca="1">R28</f>
        <v>0.92234769785879311</v>
      </c>
      <c r="S36" s="78">
        <f ca="1">S28</f>
        <v>0.95081286797024822</v>
      </c>
      <c r="T36" s="78">
        <f ca="1">T28</f>
        <v>0.97294871335629129</v>
      </c>
      <c r="U36" s="78">
        <f ca="1">U28</f>
        <v>1</v>
      </c>
      <c r="V36" s="78">
        <f ca="1">V28</f>
        <v>1.0371120792715558</v>
      </c>
      <c r="W36" s="78">
        <f ca="1">W28</f>
        <v>1.0668476834085139</v>
      </c>
      <c r="X36" s="78">
        <f ca="1">X28</f>
        <v>1.1095919855494891</v>
      </c>
      <c r="Y36" s="78">
        <f ca="1">Y28</f>
        <v>1.1457807621080653</v>
      </c>
      <c r="Z36" s="67">
        <f ca="1">Z28</f>
        <v>1.203642429536993</v>
      </c>
      <c r="AB36">
        <v>0.8</v>
      </c>
      <c r="AC36">
        <v>0.9</v>
      </c>
      <c r="AD36">
        <v>0.99</v>
      </c>
      <c r="AE36">
        <v>0.45</v>
      </c>
      <c r="AF36">
        <v>0.45</v>
      </c>
    </row>
    <row r="37" spans="2:108" ht="14.4">
      <c r="B37" s="189" t="s">
        <v>116</v>
      </c>
      <c r="C37" s="190"/>
      <c r="D37" s="191">
        <v>0.25</v>
      </c>
      <c r="E37">
        <v>0.25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>
        <f ca="1">_xll.qlRealMCScriptNPV($K$23,$D$66,"P"&amp;P5,$D$67:$D$69)</f>
        <v>0</v>
      </c>
      <c r="Q37" s="80">
        <f ca="1">_xll.qlRealMCScriptNPV($K$23,$D$66,"P"&amp;Q5,$D$67:$D$69)</f>
        <v>2.232923937755471E-6</v>
      </c>
      <c r="R37" s="80">
        <f ca="1">_xll.qlRealMCScriptNPV($K$23,$D$66,"P"&amp;R5,$D$67:$D$69)</f>
        <v>1.2479598848637396E-5</v>
      </c>
      <c r="S37" s="80">
        <f ca="1">_xll.qlRealMCScriptNPV($K$23,$D$66,"P"&amp;S5,$D$67:$D$69)</f>
        <v>1.668848219196951E-4</v>
      </c>
      <c r="T37" s="80">
        <f ca="1">_xll.qlRealMCScriptNPV($K$23,$D$66,"P"&amp;T5,$D$67:$D$69)</f>
        <v>1.1866907396335753E-3</v>
      </c>
      <c r="U37" s="80">
        <f ca="1">_xll.qlRealMCScriptNPV($K$23,$D$66,"P"&amp;U5,$D$67:$D$69)</f>
        <v>8.6898141916787654E-3</v>
      </c>
      <c r="V37" s="80">
        <f ca="1">_xll.qlRealMCScriptNPV($K$23,$D$66,"P"&amp;V5,$D$67:$D$69)</f>
        <v>3.8035205362615593E-2</v>
      </c>
      <c r="W37" s="80">
        <f ca="1">_xll.qlRealMCScriptNPV($K$23,$D$66,"P"&amp;W5,$D$67:$D$69)</f>
        <v>6.702873566574595E-2</v>
      </c>
      <c r="X37" s="80">
        <f ca="1">_xll.qlRealMCScriptNPV($K$23,$D$66,"P"&amp;X5,$D$67:$D$69)</f>
        <v>0.10960914233173305</v>
      </c>
      <c r="Y37" s="80">
        <f ca="1">_xll.qlRealMCScriptNPV($K$23,$D$66,"P"&amp;Y5,$D$67:$D$69)</f>
        <v>0.14578532816240933</v>
      </c>
      <c r="Z37" s="81">
        <f ca="1">_xll.qlRealMCScriptNPV($K$23,$D$66,"P"&amp;Z5,$D$67:$D$69)</f>
        <v>0.20364196134946363</v>
      </c>
      <c r="AA37" s="81">
        <v>1</v>
      </c>
      <c r="AB37">
        <v>1.0000890479576257</v>
      </c>
      <c r="AC37">
        <v>1.0000890479576257</v>
      </c>
      <c r="AD37">
        <v>1.0000804190974495</v>
      </c>
      <c r="AE37">
        <v>1.0002862711852081</v>
      </c>
      <c r="AF37">
        <v>1.0001058228491848</v>
      </c>
    </row>
    <row r="38" spans="2:108" ht="14.4">
      <c r="B38" s="189" t="s">
        <v>117</v>
      </c>
      <c r="C38" s="190"/>
      <c r="D38" s="191">
        <v>3</v>
      </c>
      <c r="E38">
        <v>3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>
        <f ca="1">_xll.qlRealMCScriptNPV($K$23,$D$66,"P"&amp;P6,$D$67:$D$69)</f>
        <v>6.7658059587370867E-5</v>
      </c>
      <c r="Q38" s="83">
        <f ca="1">_xll.qlRealMCScriptNPV($K$23,$D$66,"P"&amp;Q6,$D$67:$D$69)</f>
        <v>2.1024554244103379E-4</v>
      </c>
      <c r="R38" s="83">
        <f ca="1">_xll.qlRealMCScriptNPV($K$23,$D$66,"P"&amp;R6,$D$67:$D$69)</f>
        <v>4.9380060380366025E-4</v>
      </c>
      <c r="S38" s="83">
        <f ca="1">_xll.qlRealMCScriptNPV($K$23,$D$66,"P"&amp;S6,$D$67:$D$69)</f>
        <v>1.8812306261895325E-3</v>
      </c>
      <c r="T38" s="83">
        <f ca="1">_xll.qlRealMCScriptNPV($K$23,$D$66,"P"&amp;T6,$D$67:$D$69)</f>
        <v>5.2954642341456306E-3</v>
      </c>
      <c r="U38" s="83">
        <f ca="1">_xll.qlRealMCScriptNPV($K$23,$D$66,"P"&amp;U6,$D$67:$D$69)</f>
        <v>1.5446729069040549E-2</v>
      </c>
      <c r="V38" s="83">
        <f ca="1">_xll.qlRealMCScriptNPV($K$23,$D$66,"P"&amp;V6,$D$67:$D$69)</f>
        <v>4.1824153155173266E-2</v>
      </c>
      <c r="W38" s="83">
        <f ca="1">_xll.qlRealMCScriptNPV($K$23,$D$66,"P"&amp;W6,$D$67:$D$69)</f>
        <v>6.8679043788362468E-2</v>
      </c>
      <c r="X38" s="83">
        <f ca="1">_xll.qlRealMCScriptNPV($K$23,$D$66,"P"&amp;X6,$D$67:$D$69)</f>
        <v>0.1101451406671292</v>
      </c>
      <c r="Y38" s="83">
        <f ca="1">_xll.qlRealMCScriptNPV($K$23,$D$66,"P"&amp;Y6,$D$67:$D$69)</f>
        <v>0.14599301503904408</v>
      </c>
      <c r="Z38" s="84">
        <f ca="1">_xll.qlRealMCScriptNPV($K$23,$D$66,"P"&amp;Z6,$D$67:$D$69)</f>
        <v>0.20369538339538112</v>
      </c>
      <c r="AA38" s="81">
        <v>1</v>
      </c>
      <c r="AB38">
        <v>1.0003953527790543</v>
      </c>
      <c r="AC38">
        <v>1.0003953527790543</v>
      </c>
      <c r="AD38">
        <v>1.0001552368064399</v>
      </c>
      <c r="AE38">
        <v>1.0010015356725122</v>
      </c>
      <c r="AF38">
        <v>1.0008348859046161</v>
      </c>
    </row>
    <row r="39" spans="2:108" ht="14.4">
      <c r="B39" s="189" t="s">
        <v>118</v>
      </c>
      <c r="C39" s="190"/>
      <c r="D39" s="238">
        <f ca="1">AVERAGE(VolSurface_EURGBP!C8:M19)%</f>
        <v>8.4783939393939398E-2</v>
      </c>
      <c r="E39" s="182">
        <v>8.4783939393939398E-2</v>
      </c>
      <c r="F39" s="182"/>
      <c r="G39" s="182"/>
      <c r="H39" s="182"/>
      <c r="I39" s="182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>
        <f ca="1">_xll.qlRealMCScriptNPV($K$23,$D$66,"P"&amp;P7,$D$67:$D$69)</f>
        <v>4.0584274574972896E-4</v>
      </c>
      <c r="Q39" s="83">
        <f ca="1">_xll.qlRealMCScriptNPV($K$23,$D$66,"P"&amp;Q7,$D$67:$D$69)</f>
        <v>1.0821421445222764E-3</v>
      </c>
      <c r="R39" s="83">
        <f ca="1">_xll.qlRealMCScriptNPV($K$23,$D$66,"P"&amp;R7,$D$67:$D$69)</f>
        <v>2.1472896511080201E-3</v>
      </c>
      <c r="S39" s="83">
        <f ca="1">_xll.qlRealMCScriptNPV($K$23,$D$66,"P"&amp;S7,$D$67:$D$69)</f>
        <v>5.6081539172196035E-3</v>
      </c>
      <c r="T39" s="83">
        <f ca="1">_xll.qlRealMCScriptNPV($K$23,$D$66,"P"&amp;T7,$D$67:$D$69)</f>
        <v>1.1096881440725929E-2</v>
      </c>
      <c r="U39" s="83">
        <f ca="1">_xll.qlRealMCScriptNPV($K$23,$D$66,"P"&amp;U7,$D$67:$D$69)</f>
        <v>2.2689262989703446E-2</v>
      </c>
      <c r="V39" s="83">
        <f ca="1">_xll.qlRealMCScriptNPV($K$23,$D$66,"P"&amp;V7,$D$67:$D$69)</f>
        <v>4.7500938129996978E-2</v>
      </c>
      <c r="W39" s="83">
        <f ca="1">_xll.qlRealMCScriptNPV($K$23,$D$66,"P"&amp;W7,$D$67:$D$69)</f>
        <v>7.2358036816595611E-2</v>
      </c>
      <c r="X39" s="83">
        <f ca="1">_xll.qlRealMCScriptNPV($K$23,$D$66,"P"&amp;X7,$D$67:$D$69)</f>
        <v>0.11194015027095018</v>
      </c>
      <c r="Y39" s="83">
        <f ca="1">_xll.qlRealMCScriptNPV($K$23,$D$66,"P"&amp;Y7,$D$67:$D$69)</f>
        <v>0.14700612037599528</v>
      </c>
      <c r="Z39" s="84">
        <f ca="1">_xll.qlRealMCScriptNPV($K$23,$D$66,"P"&amp;Z7,$D$67:$D$69)</f>
        <v>0.20411460147025337</v>
      </c>
      <c r="AA39" s="81">
        <v>1</v>
      </c>
      <c r="AB39">
        <v>1.0011635046218268</v>
      </c>
      <c r="AC39">
        <v>1.0011635046218268</v>
      </c>
      <c r="AD39">
        <v>1.0004108749987255</v>
      </c>
      <c r="AE39">
        <v>1.0023077449383968</v>
      </c>
      <c r="AF39">
        <v>1.0022407547170917</v>
      </c>
    </row>
    <row r="40" spans="2:108" ht="14.4">
      <c r="B40" s="189" t="s">
        <v>119</v>
      </c>
      <c r="C40" s="190"/>
      <c r="D40" s="191">
        <v>-0.2</v>
      </c>
      <c r="E40" s="182">
        <v>-0.2</v>
      </c>
      <c r="F40" s="182"/>
      <c r="G40" s="182"/>
      <c r="H40" s="182"/>
      <c r="I40" s="182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>
        <f ca="1">_xll.qlRealMCScriptNPV($K$23,$D$66,"P"&amp;P8,$D$67:$D$69)</f>
        <v>1.0658743385758796E-3</v>
      </c>
      <c r="Q40" s="83">
        <f ca="1">_xll.qlRealMCScriptNPV($K$23,$D$66,"P"&amp;Q8,$D$67:$D$69)</f>
        <v>2.466672579688192E-3</v>
      </c>
      <c r="R40" s="83">
        <f ca="1">_xll.qlRealMCScriptNPV($K$23,$D$66,"P"&amp;R8,$D$67:$D$69)</f>
        <v>4.3117484322631123E-3</v>
      </c>
      <c r="S40" s="83">
        <f ca="1">_xll.qlRealMCScriptNPV($K$23,$D$66,"P"&amp;S8,$D$67:$D$69)</f>
        <v>9.267318195045459E-3</v>
      </c>
      <c r="T40" s="83">
        <f ca="1">_xll.qlRealMCScriptNPV($K$23,$D$66,"P"&amp;T8,$D$67:$D$69)</f>
        <v>1.59338643884109E-2</v>
      </c>
      <c r="U40" s="83">
        <f ca="1">_xll.qlRealMCScriptNPV($K$23,$D$66,"P"&amp;U8,$D$67:$D$69)</f>
        <v>2.8156449110623181E-2</v>
      </c>
      <c r="V40" s="83">
        <f ca="1">_xll.qlRealMCScriptNPV($K$23,$D$66,"P"&amp;V8,$D$67:$D$69)</f>
        <v>5.2251584976467258E-2</v>
      </c>
      <c r="W40" s="83">
        <f ca="1">_xll.qlRealMCScriptNPV($K$23,$D$66,"P"&amp;W8,$D$67:$D$69)</f>
        <v>7.6039001735640321E-2</v>
      </c>
      <c r="X40" s="83">
        <f ca="1">_xll.qlRealMCScriptNPV($K$23,$D$66,"P"&amp;X8,$D$67:$D$69)</f>
        <v>0.11420508487565394</v>
      </c>
      <c r="Y40" s="83">
        <f ca="1">_xll.qlRealMCScriptNPV($K$23,$D$66,"P"&amp;Y8,$D$67:$D$69)</f>
        <v>0.14848567934093518</v>
      </c>
      <c r="Z40" s="84">
        <f ca="1">_xll.qlRealMCScriptNPV($K$23,$D$66,"P"&amp;Z8,$D$67:$D$69)</f>
        <v>0.20487063965754451</v>
      </c>
      <c r="AA40" s="81">
        <v>1</v>
      </c>
      <c r="AB40">
        <v>1.0021072667545534</v>
      </c>
      <c r="AC40">
        <v>1.0014322920341143</v>
      </c>
      <c r="AD40">
        <v>1.0006943047929984</v>
      </c>
      <c r="AE40">
        <v>1.0036741511134641</v>
      </c>
      <c r="AF40">
        <v>1.004263417786893</v>
      </c>
    </row>
    <row r="41" spans="2:108" ht="14.4">
      <c r="B41" s="189" t="s">
        <v>120</v>
      </c>
      <c r="C41" s="190"/>
      <c r="D41" s="191">
        <v>0.01</v>
      </c>
      <c r="E41" s="182">
        <v>0.01</v>
      </c>
      <c r="F41" s="182"/>
      <c r="G41" s="182"/>
      <c r="H41" s="182"/>
      <c r="I41" s="182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>
        <f ca="1">_xll.qlRealMCScriptNPV($K$23,$D$66,"P"&amp;P9,$D$67:$D$69)</f>
        <v>2.0413950999392059E-3</v>
      </c>
      <c r="Q41" s="86">
        <f ca="1">_xll.qlRealMCScriptNPV($K$23,$D$66,"P"&amp;Q9,$D$67:$D$69)</f>
        <v>4.1757487077723121E-3</v>
      </c>
      <c r="R41" s="86">
        <f ca="1">_xll.qlRealMCScriptNPV($K$23,$D$66,"P"&amp;R9,$D$67:$D$69)</f>
        <v>6.6614527326805031E-3</v>
      </c>
      <c r="S41" s="86">
        <f ca="1">_xll.qlRealMCScriptNPV($K$23,$D$66,"P"&amp;S9,$D$67:$D$69)</f>
        <v>1.2704269916238749E-2</v>
      </c>
      <c r="T41" s="86">
        <f ca="1">_xll.qlRealMCScriptNPV($K$23,$D$66,"P"&amp;T9,$D$67:$D$69)</f>
        <v>2.0082440591917723E-2</v>
      </c>
      <c r="U41" s="86">
        <f ca="1">_xll.qlRealMCScriptNPV($K$23,$D$66,"P"&amp;U9,$D$67:$D$69)</f>
        <v>3.2922962385747788E-2</v>
      </c>
      <c r="V41" s="86">
        <f ca="1">_xll.qlRealMCScriptNPV($K$23,$D$66,"P"&amp;V9,$D$67:$D$69)</f>
        <v>5.6647756332713468E-2</v>
      </c>
      <c r="W41" s="86">
        <f ca="1">_xll.qlRealMCScriptNPV($K$23,$D$66,"P"&amp;W9,$D$67:$D$69)</f>
        <v>7.967060252805401E-2</v>
      </c>
      <c r="X41" s="86">
        <f ca="1">_xll.qlRealMCScriptNPV($K$23,$D$66,"P"&amp;X9,$D$67:$D$69)</f>
        <v>0.11679422717829174</v>
      </c>
      <c r="Y41" s="86">
        <f ca="1">_xll.qlRealMCScriptNPV($K$23,$D$66,"P"&amp;Y9,$D$67:$D$69)</f>
        <v>0.15042488315013333</v>
      </c>
      <c r="Z41" s="87">
        <f ca="1">_xll.qlRealMCScriptNPV($K$23,$D$66,"P"&amp;Z9,$D$67:$D$69)</f>
        <v>0.20609373447266066</v>
      </c>
      <c r="AA41" s="233">
        <v>1</v>
      </c>
      <c r="AB41">
        <v>1.0027004108555349</v>
      </c>
      <c r="AC41">
        <v>1.0017768179665305</v>
      </c>
      <c r="AD41">
        <v>1.0008991513906009</v>
      </c>
      <c r="AE41">
        <v>1.0053620955890774</v>
      </c>
      <c r="AF41">
        <v>1.0057865135369473</v>
      </c>
    </row>
    <row r="42" spans="2:108" ht="14.4">
      <c r="B42" s="189" t="s">
        <v>121</v>
      </c>
      <c r="C42" s="190"/>
      <c r="D42" s="191">
        <v>0.99</v>
      </c>
      <c r="E42" s="182">
        <v>0.99</v>
      </c>
      <c r="F42" s="182"/>
      <c r="G42" s="182"/>
      <c r="H42" s="182"/>
      <c r="I42" s="182"/>
      <c r="AB42" t="s">
        <v>153</v>
      </c>
      <c r="AR42" t="s">
        <v>233</v>
      </c>
      <c r="BG42" t="s">
        <v>231</v>
      </c>
      <c r="BV42" t="s">
        <v>232</v>
      </c>
    </row>
    <row r="43" spans="2:108" ht="14.4">
      <c r="B43" s="189" t="s">
        <v>122</v>
      </c>
      <c r="C43" s="190"/>
      <c r="D43" s="191">
        <v>50</v>
      </c>
      <c r="E43" s="182">
        <v>50</v>
      </c>
      <c r="F43" s="182"/>
      <c r="G43" s="182"/>
      <c r="H43" s="182"/>
      <c r="I43" s="182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39</v>
      </c>
      <c r="AE43" t="s">
        <v>31</v>
      </c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  <c r="CH43" t="s">
        <v>327</v>
      </c>
      <c r="CT43" t="s">
        <v>328</v>
      </c>
    </row>
    <row r="44" spans="2:108" ht="14.4">
      <c r="B44" s="192" t="s">
        <v>123</v>
      </c>
      <c r="C44" s="193"/>
      <c r="D44" s="194">
        <v>30</v>
      </c>
      <c r="E44" s="182">
        <v>30</v>
      </c>
      <c r="F44" s="182"/>
      <c r="G44" s="182"/>
      <c r="H44" s="182"/>
      <c r="I44" s="182"/>
      <c r="M44" s="54" t="s">
        <v>25</v>
      </c>
      <c r="N44" s="55" t="s">
        <v>30</v>
      </c>
      <c r="O44" s="55" t="s">
        <v>4</v>
      </c>
      <c r="P44" s="77">
        <f ca="1">P36</f>
        <v>0.87151206299808792</v>
      </c>
      <c r="Q44" s="78">
        <f ca="1">Q36</f>
        <v>0.90216284644338041</v>
      </c>
      <c r="R44" s="78">
        <f ca="1">R36</f>
        <v>0.92234769785879311</v>
      </c>
      <c r="S44" s="78">
        <f ca="1">S36</f>
        <v>0.95081286797024822</v>
      </c>
      <c r="T44" s="78">
        <f ca="1">T36</f>
        <v>0.97294871335629129</v>
      </c>
      <c r="U44" s="78">
        <f ca="1">U36</f>
        <v>1</v>
      </c>
      <c r="V44" s="78">
        <f ca="1">V36</f>
        <v>1.0371120792715558</v>
      </c>
      <c r="W44" s="78">
        <f ca="1">W36</f>
        <v>1.0668476834085139</v>
      </c>
      <c r="X44" s="78">
        <f ca="1">X36</f>
        <v>1.1095919855494891</v>
      </c>
      <c r="Y44" s="78">
        <f ca="1">Y36</f>
        <v>1.1457807621080653</v>
      </c>
      <c r="Z44" s="67">
        <f ca="1">Z36</f>
        <v>1.203642429536993</v>
      </c>
      <c r="AB44" t="s">
        <v>25</v>
      </c>
      <c r="AC44" t="s">
        <v>30</v>
      </c>
      <c r="AD44" t="s">
        <v>4</v>
      </c>
      <c r="AE44">
        <v>0.87151206299808792</v>
      </c>
      <c r="AF44">
        <v>0.90216284644338041</v>
      </c>
      <c r="AG44">
        <v>0.92234769785879311</v>
      </c>
      <c r="AH44">
        <v>0.95081286797024822</v>
      </c>
      <c r="AI44">
        <v>0.97294871335629129</v>
      </c>
      <c r="AJ44">
        <v>1</v>
      </c>
      <c r="AK44">
        <v>1.0371120792715558</v>
      </c>
      <c r="AL44">
        <v>1.0668476834085139</v>
      </c>
      <c r="AM44">
        <v>1.1095919855494891</v>
      </c>
      <c r="AN44">
        <v>1.1457807621080653</v>
      </c>
      <c r="AO44">
        <v>1.203642429536993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  <c r="CH44" s="263">
        <v>0.87151206299808792</v>
      </c>
      <c r="CI44" s="263">
        <v>0.90216284644338041</v>
      </c>
      <c r="CJ44" s="263">
        <v>0.92234769785879311</v>
      </c>
      <c r="CK44" s="263">
        <v>0.95081286797024822</v>
      </c>
      <c r="CL44" s="263">
        <v>0.97294871335629129</v>
      </c>
      <c r="CM44" s="263">
        <v>1</v>
      </c>
      <c r="CN44" s="263">
        <v>1.0371120792715558</v>
      </c>
      <c r="CO44" s="263">
        <v>1.0668476834085139</v>
      </c>
      <c r="CP44" s="263">
        <v>1.1095919855494891</v>
      </c>
      <c r="CQ44" s="263">
        <v>1.1457807621080653</v>
      </c>
      <c r="CR44" s="263">
        <v>1.203642429536993</v>
      </c>
      <c r="CT44" s="263">
        <v>0.87151206299808792</v>
      </c>
      <c r="CU44" s="263">
        <v>0.90216284644338041</v>
      </c>
      <c r="CV44" s="263">
        <v>0.92234769785879311</v>
      </c>
      <c r="CW44" s="263">
        <v>0.95081286797024822</v>
      </c>
      <c r="CX44" s="263">
        <v>0.97294871335629129</v>
      </c>
      <c r="CY44" s="263">
        <v>1</v>
      </c>
      <c r="CZ44" s="263">
        <v>1.0371120792715558</v>
      </c>
      <c r="DA44" s="263">
        <v>1.0668476834085139</v>
      </c>
      <c r="DB44" s="263">
        <v>1.1095919855494891</v>
      </c>
      <c r="DC44" s="263">
        <v>1.1457807621080653</v>
      </c>
      <c r="DD44" s="263">
        <v>1.203642429536993</v>
      </c>
    </row>
    <row r="45" spans="2:108" ht="14.4">
      <c r="E45" s="182"/>
      <c r="F45" s="182"/>
      <c r="G45" s="182"/>
      <c r="H45" s="182"/>
      <c r="I45" s="182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 t="e">
        <f ca="1">_xll.qlBlackFormulaImpliedStdDev("Call",P$36,$AA37,P29)/SQRT(($N45-$D$2)/365)</f>
        <v>#NUM!</v>
      </c>
      <c r="Q45" s="89">
        <f ca="1">_xll.qlBlackFormulaImpliedStdDev("Call",Q$36,$AA37,Q29)/SQRT(($N45-$D$2)/365)</f>
        <v>0.10316342790652842</v>
      </c>
      <c r="R45" s="89">
        <f ca="1">_xll.qlBlackFormulaImpliedStdDev("Call",R$36,$AA37,R29)/SQRT(($N45-$D$2)/365)</f>
        <v>9.4388832110587254E-2</v>
      </c>
      <c r="S45" s="89">
        <f ca="1">_xll.qlBlackFormulaImpliedStdDev("Call",S$36,$AA37,S29)/SQRT(($N45-$D$2)/365)</f>
        <v>8.3614045002370574E-2</v>
      </c>
      <c r="T45" s="89">
        <f ca="1">_xll.qlBlackFormulaImpliedStdDev("Call",T$36,$AA37,T29)/SQRT(($N45-$D$2)/365)</f>
        <v>7.7002976731111464E-2</v>
      </c>
      <c r="U45" s="89">
        <f ca="1">_xll.qlBlackFormulaImpliedStdDev("Call",U$36,$AA37,U29)/SQRT(($N45-$D$2)/365)</f>
        <v>7.4745097665820756E-2</v>
      </c>
      <c r="V45" s="89">
        <f ca="1">_xll.qlBlackFormulaImpliedStdDev("Call",V$36,$AA37,V29)/SQRT(($N45-$D$2)/365)</f>
        <v>8.8206776207909413E-2</v>
      </c>
      <c r="W45" s="89">
        <f ca="1">_xll.qlBlackFormulaImpliedStdDev("Call",W$36,$AA37,W29)/SQRT(($N45-$D$2)/365)</f>
        <v>0.10380180023834987</v>
      </c>
      <c r="X45" s="89">
        <f ca="1">_xll.qlBlackFormulaImpliedStdDev("Call",X$36,$AA37,X29)/SQRT(($N45-$D$2)/365)</f>
        <v>0.12131915575330646</v>
      </c>
      <c r="Y45" s="89">
        <f ca="1">_xll.qlBlackFormulaImpliedStdDev("Call",Y$36,$AA37,Y29)/SQRT(($N45-$D$2)/365)</f>
        <v>0.14019245302124805</v>
      </c>
      <c r="Z45" s="90">
        <f ca="1">_xll.qlBlackFormulaImpliedStdDev("Call",Z$36,$AA37,Z29)/SQRT(($N45-$D$2)/365)</f>
        <v>0</v>
      </c>
      <c r="AB45" t="s">
        <v>22</v>
      </c>
      <c r="AC45">
        <v>43049</v>
      </c>
      <c r="AD45" t="s">
        <v>144</v>
      </c>
      <c r="AE45">
        <v>0.11301776533141515</v>
      </c>
      <c r="AF45">
        <v>0.10462326184650207</v>
      </c>
      <c r="AG45">
        <v>9.5710581246407495E-2</v>
      </c>
      <c r="AH45">
        <v>8.2308166237030175E-2</v>
      </c>
      <c r="AI45">
        <v>7.4555950591218806E-2</v>
      </c>
      <c r="AJ45">
        <v>7.3582542231063225E-2</v>
      </c>
      <c r="AK45">
        <v>8.475347801659619E-2</v>
      </c>
      <c r="AL45">
        <v>9.8154086263917736E-2</v>
      </c>
      <c r="AM45">
        <v>0.1184879211397952</v>
      </c>
      <c r="AN45">
        <v>0.12836598948121661</v>
      </c>
      <c r="AO45">
        <v>0</v>
      </c>
      <c r="AR45" t="s">
        <v>22</v>
      </c>
      <c r="AS45">
        <v>43049</v>
      </c>
      <c r="AT45" t="s">
        <v>144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144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  <c r="CH45" s="263">
        <v>0.11526697422015944</v>
      </c>
      <c r="CI45" s="263">
        <v>0.11108005401489492</v>
      </c>
      <c r="CJ45" s="263">
        <v>9.9338452425998841E-2</v>
      </c>
      <c r="CK45" s="263">
        <v>8.6095462374751436E-2</v>
      </c>
      <c r="CL45" s="263">
        <v>7.7731155388068018E-2</v>
      </c>
      <c r="CM45" s="263">
        <v>7.5104596575142069E-2</v>
      </c>
      <c r="CN45" s="263">
        <v>8.852473563125475E-2</v>
      </c>
      <c r="CO45" s="263">
        <v>0.10342006062507972</v>
      </c>
      <c r="CP45" s="263">
        <v>0.12280816551786514</v>
      </c>
      <c r="CQ45" s="263">
        <v>0.13756258962161216</v>
      </c>
      <c r="CR45" s="263">
        <v>0.15497330871402559</v>
      </c>
      <c r="CT45" s="263" t="e">
        <v>#NUM!</v>
      </c>
      <c r="CU45" s="263">
        <v>9.0000314870594608E-2</v>
      </c>
      <c r="CV45" s="263">
        <v>9.2256021957979883E-2</v>
      </c>
      <c r="CW45" s="263">
        <v>8.4626887648723781E-2</v>
      </c>
      <c r="CX45" s="263">
        <v>7.7606425750315663E-2</v>
      </c>
      <c r="CY45" s="263">
        <v>7.5332222729967757E-2</v>
      </c>
      <c r="CZ45" s="263">
        <v>8.928488811023097E-2</v>
      </c>
      <c r="DA45" s="263">
        <v>0.10635465209717246</v>
      </c>
      <c r="DB45" s="263">
        <v>0.1280298508091674</v>
      </c>
      <c r="DC45" s="263">
        <v>0.15048574419653168</v>
      </c>
      <c r="DD45" s="263">
        <v>0.16716932037610313</v>
      </c>
    </row>
    <row r="46" spans="2:108" ht="14.4">
      <c r="B46" s="186" t="s">
        <v>106</v>
      </c>
      <c r="C46" s="187"/>
      <c r="D46" s="188" t="s">
        <v>228</v>
      </c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>
        <f ca="1">_xll.qlBlackFormulaImpliedStdDev("Call",P$36,$AA38,P30)/SQRT(($N46-$D$2)/365)</f>
        <v>0.10461550275543889</v>
      </c>
      <c r="Q46" s="92">
        <f ca="1">_xll.qlBlackFormulaImpliedStdDev("Call",Q$36,$AA38,Q30)/SQRT(($N46-$D$2)/365)</f>
        <v>9.2802913728760691E-2</v>
      </c>
      <c r="R46" s="92">
        <f ca="1">_xll.qlBlackFormulaImpliedStdDev("Call",R$36,$AA38,R30)/SQRT(($N46-$D$2)/365)</f>
        <v>8.6037243322527435E-2</v>
      </c>
      <c r="S46" s="92">
        <f ca="1">_xll.qlBlackFormulaImpliedStdDev("Call",S$36,$AA38,S30)/SQRT(($N46-$D$2)/365)</f>
        <v>7.9137835808491735E-2</v>
      </c>
      <c r="T46" s="92">
        <f ca="1">_xll.qlBlackFormulaImpliedStdDev("Call",T$36,$AA38,T30)/SQRT(($N46-$D$2)/365)</f>
        <v>7.6571336221585407E-2</v>
      </c>
      <c r="U46" s="92">
        <f ca="1">_xll.qlBlackFormulaImpliedStdDev("Call",U$36,$AA38,U30)/SQRT(($N46-$D$2)/365)</f>
        <v>7.7126942139065499E-2</v>
      </c>
      <c r="V46" s="92">
        <f ca="1">_xll.qlBlackFormulaImpliedStdDev("Call",V$36,$AA38,V30)/SQRT(($N46-$D$2)/365)</f>
        <v>8.476649159364924E-2</v>
      </c>
      <c r="W46" s="92">
        <f ca="1">_xll.qlBlackFormulaImpliedStdDev("Call",W$36,$AA38,W30)/SQRT(($N46-$D$2)/365)</f>
        <v>9.3096894681600886E-2</v>
      </c>
      <c r="X46" s="92">
        <f ca="1">_xll.qlBlackFormulaImpliedStdDev("Call",X$36,$AA38,X30)/SQRT(($N46-$D$2)/365)</f>
        <v>0.10649217273916738</v>
      </c>
      <c r="Y46" s="92">
        <f ca="1">_xll.qlBlackFormulaImpliedStdDev("Call",Y$36,$AA38,Y30)/SQRT(($N46-$D$2)/365)</f>
        <v>0.11652757225997658</v>
      </c>
      <c r="Z46" s="93">
        <f ca="1">_xll.qlBlackFormulaImpliedStdDev("Call",Z$36,$AA38,Z30)/SQRT(($N46-$D$2)/365)</f>
        <v>0.13131872220463331</v>
      </c>
      <c r="AB46" t="s">
        <v>29</v>
      </c>
      <c r="AC46">
        <v>43110</v>
      </c>
      <c r="AD46" t="s">
        <v>145</v>
      </c>
      <c r="AE46">
        <v>9.9840783290934917E-2</v>
      </c>
      <c r="AF46">
        <v>8.8533401518781876E-2</v>
      </c>
      <c r="AG46">
        <v>8.2403904072425746E-2</v>
      </c>
      <c r="AH46">
        <v>7.6139414706353117E-2</v>
      </c>
      <c r="AI46">
        <v>7.3891652902131386E-2</v>
      </c>
      <c r="AJ46">
        <v>7.5005576282240735E-2</v>
      </c>
      <c r="AK46">
        <v>8.2995174263342186E-2</v>
      </c>
      <c r="AL46">
        <v>9.156621186381779E-2</v>
      </c>
      <c r="AM46">
        <v>0.10468744400774316</v>
      </c>
      <c r="AN46">
        <v>0.11613645081150133</v>
      </c>
      <c r="AO46">
        <v>0.13406799200479705</v>
      </c>
      <c r="AR46" t="s">
        <v>29</v>
      </c>
      <c r="AS46">
        <v>43110</v>
      </c>
      <c r="AT46" t="s">
        <v>145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145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  <c r="CH46" s="263">
        <v>0.10340663990141022</v>
      </c>
      <c r="CI46" s="263">
        <v>9.2150626307215697E-2</v>
      </c>
      <c r="CJ46" s="263">
        <v>8.5633385547098193E-2</v>
      </c>
      <c r="CK46" s="263">
        <v>7.8531490704588425E-2</v>
      </c>
      <c r="CL46" s="263">
        <v>7.5682533110645545E-2</v>
      </c>
      <c r="CM46" s="263">
        <v>7.6382131235612216E-2</v>
      </c>
      <c r="CN46" s="263">
        <v>8.4410523732331447E-2</v>
      </c>
      <c r="CO46" s="263">
        <v>9.2971554891726912E-2</v>
      </c>
      <c r="CP46" s="263">
        <v>0.1058927703995285</v>
      </c>
      <c r="CQ46" s="263">
        <v>0.11547958601264068</v>
      </c>
      <c r="CR46" s="263">
        <v>0.1296385817075518</v>
      </c>
      <c r="CT46" s="263">
        <v>0.11107834259771968</v>
      </c>
      <c r="CU46" s="263">
        <v>9.6875068596627908E-2</v>
      </c>
      <c r="CV46" s="263">
        <v>8.8052046555613814E-2</v>
      </c>
      <c r="CW46" s="263">
        <v>7.8982694220401842E-2</v>
      </c>
      <c r="CX46" s="263">
        <v>7.5863414432607232E-2</v>
      </c>
      <c r="CY46" s="263">
        <v>7.6714875053002882E-2</v>
      </c>
      <c r="CZ46" s="263">
        <v>8.5380875691350014E-2</v>
      </c>
      <c r="DA46" s="263">
        <v>9.3746321031803401E-2</v>
      </c>
      <c r="DB46" s="263">
        <v>0.1058849575116821</v>
      </c>
      <c r="DC46" s="263">
        <v>0.11340652357021702</v>
      </c>
      <c r="DD46" s="263">
        <v>0.11988809141034992</v>
      </c>
    </row>
    <row r="47" spans="2:108" ht="14.4">
      <c r="B47" s="189" t="s">
        <v>126</v>
      </c>
      <c r="C47" s="190"/>
      <c r="D47" s="191" t="str">
        <f ca="1">D4</f>
        <v>obj_0004c#0000</v>
      </c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>
        <f ca="1">_xll.qlBlackFormulaImpliedStdDev("Call",P$36,$AA39,P31)/SQRT(($N47-$D$2)/365)</f>
        <v>9.3104059101989434E-2</v>
      </c>
      <c r="Q47" s="92">
        <f ca="1">_xll.qlBlackFormulaImpliedStdDev("Call",Q$36,$AA39,Q31)/SQRT(($N47-$D$2)/365)</f>
        <v>8.6248871891210679E-2</v>
      </c>
      <c r="R47" s="92">
        <f ca="1">_xll.qlBlackFormulaImpliedStdDev("Call",R$36,$AA39,R31)/SQRT(($N47-$D$2)/365)</f>
        <v>8.2879871736505351E-2</v>
      </c>
      <c r="S47" s="92">
        <f ca="1">_xll.qlBlackFormulaImpliedStdDev("Call",S$36,$AA39,S31)/SQRT(($N47-$D$2)/365)</f>
        <v>8.0024815857540704E-2</v>
      </c>
      <c r="T47" s="92">
        <f ca="1">_xll.qlBlackFormulaImpliedStdDev("Call",T$36,$AA39,T31)/SQRT(($N47-$D$2)/365)</f>
        <v>7.9293135623565686E-2</v>
      </c>
      <c r="U47" s="92">
        <f ca="1">_xll.qlBlackFormulaImpliedStdDev("Call",U$36,$AA39,U31)/SQRT(($N47-$D$2)/365)</f>
        <v>8.0552608047231328E-2</v>
      </c>
      <c r="V47" s="92">
        <f ca="1">_xll.qlBlackFormulaImpliedStdDev("Call",V$36,$AA39,V31)/SQRT(($N47-$D$2)/365)</f>
        <v>8.583671183026842E-2</v>
      </c>
      <c r="W47" s="92">
        <f ca="1">_xll.qlBlackFormulaImpliedStdDev("Call",W$36,$AA39,W31)/SQRT(($N47-$D$2)/365)</f>
        <v>9.1317269659883862E-2</v>
      </c>
      <c r="X47" s="92">
        <f ca="1">_xll.qlBlackFormulaImpliedStdDev("Call",X$36,$AA39,X31)/SQRT(($N47-$D$2)/365)</f>
        <v>0.10029777035809423</v>
      </c>
      <c r="Y47" s="92">
        <f ca="1">_xll.qlBlackFormulaImpliedStdDev("Call",Y$36,$AA39,Y31)/SQRT(($N47-$D$2)/365)</f>
        <v>0.10823147289412395</v>
      </c>
      <c r="Z47" s="93">
        <f ca="1">_xll.qlBlackFormulaImpliedStdDev("Call",Z$36,$AA39,Z31)/SQRT(($N47-$D$2)/365)</f>
        <v>0.12005791781901948</v>
      </c>
      <c r="AB47" t="s">
        <v>32</v>
      </c>
      <c r="AC47">
        <v>43200</v>
      </c>
      <c r="AD47" t="s">
        <v>146</v>
      </c>
      <c r="AE47">
        <v>9.1602733399025971E-2</v>
      </c>
      <c r="AF47">
        <v>8.5086997725010147E-2</v>
      </c>
      <c r="AG47">
        <v>8.1483969977559995E-2</v>
      </c>
      <c r="AH47">
        <v>7.8234844893007569E-2</v>
      </c>
      <c r="AI47">
        <v>7.7394186232640549E-2</v>
      </c>
      <c r="AJ47">
        <v>7.8737455097238868E-2</v>
      </c>
      <c r="AK47">
        <v>8.4069853738246797E-2</v>
      </c>
      <c r="AL47">
        <v>8.9978770497792418E-2</v>
      </c>
      <c r="AM47">
        <v>9.9430319364304007E-2</v>
      </c>
      <c r="AN47">
        <v>0.10749995118530774</v>
      </c>
      <c r="AO47">
        <v>0.12055001432717999</v>
      </c>
      <c r="AR47" t="s">
        <v>32</v>
      </c>
      <c r="AS47">
        <v>43200</v>
      </c>
      <c r="AT47" t="s">
        <v>146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146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  <c r="CH47" s="263">
        <v>9.4814999466388286E-2</v>
      </c>
      <c r="CI47" s="263">
        <v>8.7258944051372037E-2</v>
      </c>
      <c r="CJ47" s="263">
        <v>8.3308137358660495E-2</v>
      </c>
      <c r="CK47" s="263">
        <v>7.9456839002306434E-2</v>
      </c>
      <c r="CL47" s="263">
        <v>7.8319284379815557E-2</v>
      </c>
      <c r="CM47" s="263">
        <v>7.956025714256075E-2</v>
      </c>
      <c r="CN47" s="263">
        <v>8.4686065017846451E-2</v>
      </c>
      <c r="CO47" s="263">
        <v>9.0399573204811623E-2</v>
      </c>
      <c r="CP47" s="263">
        <v>9.9454191717582671E-2</v>
      </c>
      <c r="CQ47" s="263">
        <v>0.10735102061577155</v>
      </c>
      <c r="CR47" s="263">
        <v>0.12039503553120266</v>
      </c>
      <c r="CT47" s="263">
        <v>9.3398135397454118E-2</v>
      </c>
      <c r="CU47" s="263">
        <v>8.6029946697767479E-2</v>
      </c>
      <c r="CV47" s="263">
        <v>8.215910516300462E-2</v>
      </c>
      <c r="CW47" s="263">
        <v>7.9024166920786509E-2</v>
      </c>
      <c r="CX47" s="263">
        <v>7.8368618038887103E-2</v>
      </c>
      <c r="CY47" s="263">
        <v>7.9996016379324311E-2</v>
      </c>
      <c r="CZ47" s="263">
        <v>8.5388834591564045E-2</v>
      </c>
      <c r="DA47" s="263">
        <v>9.1062652419659371E-2</v>
      </c>
      <c r="DB47" s="263">
        <v>0.10037775215411772</v>
      </c>
      <c r="DC47" s="263">
        <v>0.10869272684541277</v>
      </c>
      <c r="DD47" s="263">
        <v>0.12190114659923283</v>
      </c>
    </row>
    <row r="48" spans="2:108" ht="14.4">
      <c r="B48" s="189" t="s">
        <v>127</v>
      </c>
      <c r="C48" s="190"/>
      <c r="D48" s="191" t="s">
        <v>129</v>
      </c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>
        <f ca="1">_xll.qlBlackFormulaImpliedStdDev("Call",P$36,$AA40,P32)/SQRT(($N48-$D$2)/365)</f>
        <v>8.9097129061817562E-2</v>
      </c>
      <c r="Q48" s="92">
        <f ca="1">_xll.qlBlackFormulaImpliedStdDev("Call",Q$36,$AA40,Q32)/SQRT(($N48-$D$2)/365)</f>
        <v>8.4274620604291361E-2</v>
      </c>
      <c r="R48" s="92">
        <f ca="1">_xll.qlBlackFormulaImpliedStdDev("Call",R$36,$AA40,R32)/SQRT(($N48-$D$2)/365)</f>
        <v>8.1983520545258565E-2</v>
      </c>
      <c r="S48" s="92">
        <f ca="1">_xll.qlBlackFormulaImpliedStdDev("Call",S$36,$AA40,S32)/SQRT(($N48-$D$2)/365)</f>
        <v>8.0376062396377609E-2</v>
      </c>
      <c r="T48" s="92">
        <f ca="1">_xll.qlBlackFormulaImpliedStdDev("Call",T$36,$AA40,T32)/SQRT(($N48-$D$2)/365)</f>
        <v>8.040571666942109E-2</v>
      </c>
      <c r="U48" s="92">
        <f ca="1">_xll.qlBlackFormulaImpliedStdDev("Call",U$36,$AA40,U32)/SQRT(($N48-$D$2)/365)</f>
        <v>8.162858710212248E-2</v>
      </c>
      <c r="V48" s="92">
        <f ca="1">_xll.qlBlackFormulaImpliedStdDev("Call",V$36,$AA40,V32)/SQRT(($N48-$D$2)/365)</f>
        <v>8.5769027929405259E-2</v>
      </c>
      <c r="W48" s="92">
        <f ca="1">_xll.qlBlackFormulaImpliedStdDev("Call",W$36,$AA40,W32)/SQRT(($N48-$D$2)/365)</f>
        <v>9.0220492844842029E-2</v>
      </c>
      <c r="X48" s="92">
        <f ca="1">_xll.qlBlackFormulaImpliedStdDev("Call",X$36,$AA40,X32)/SQRT(($N48-$D$2)/365)</f>
        <v>9.7296095873703525E-2</v>
      </c>
      <c r="Y48" s="92">
        <f ca="1">_xll.qlBlackFormulaImpliedStdDev("Call",Y$36,$AA40,Y32)/SQRT(($N48-$D$2)/365)</f>
        <v>0.10374627793884506</v>
      </c>
      <c r="Z48" s="93">
        <f ca="1">_xll.qlBlackFormulaImpliedStdDev("Call",Z$36,$AA40,Z32)/SQRT(($N48-$D$2)/365)</f>
        <v>0.11357430086121309</v>
      </c>
      <c r="AB48" t="s">
        <v>33</v>
      </c>
      <c r="AC48">
        <v>43291</v>
      </c>
      <c r="AD48" t="s">
        <v>147</v>
      </c>
      <c r="AE48">
        <v>8.7718041002741026E-2</v>
      </c>
      <c r="AF48">
        <v>8.3349600922957678E-2</v>
      </c>
      <c r="AG48">
        <v>8.0953473587533201E-2</v>
      </c>
      <c r="AH48">
        <v>7.8975968251189577E-2</v>
      </c>
      <c r="AI48">
        <v>7.9063188497477704E-2</v>
      </c>
      <c r="AJ48">
        <v>8.0721912748640212E-2</v>
      </c>
      <c r="AK48">
        <v>8.5209923482095024E-2</v>
      </c>
      <c r="AL48">
        <v>9.001089362709358E-2</v>
      </c>
      <c r="AM48">
        <v>9.761781255114145E-2</v>
      </c>
      <c r="AN48">
        <v>0.10395296120401437</v>
      </c>
      <c r="AO48">
        <v>0.11422220591518187</v>
      </c>
      <c r="AR48" t="s">
        <v>33</v>
      </c>
      <c r="AS48">
        <v>43291</v>
      </c>
      <c r="AT48" t="s">
        <v>147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147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  <c r="CH48" s="263">
        <v>8.873296390140549E-2</v>
      </c>
      <c r="CI48" s="263">
        <v>8.405016281691198E-2</v>
      </c>
      <c r="CJ48" s="263">
        <v>8.1658783737106666E-2</v>
      </c>
      <c r="CK48" s="263">
        <v>7.9679842773653878E-2</v>
      </c>
      <c r="CL48" s="263">
        <v>7.9514807805459747E-2</v>
      </c>
      <c r="CM48" s="263">
        <v>8.1012929571511072E-2</v>
      </c>
      <c r="CN48" s="263">
        <v>8.5224207472323801E-2</v>
      </c>
      <c r="CO48" s="263">
        <v>8.9865871343450546E-2</v>
      </c>
      <c r="CP48" s="263">
        <v>9.7247231452315952E-2</v>
      </c>
      <c r="CQ48" s="263">
        <v>0.10366895517079973</v>
      </c>
      <c r="CR48" s="263">
        <v>0.11388201000785067</v>
      </c>
      <c r="CT48" s="263">
        <v>8.6634596947968739E-2</v>
      </c>
      <c r="CU48" s="263">
        <v>8.2616646978316471E-2</v>
      </c>
      <c r="CV48" s="263">
        <v>8.0385962952501833E-2</v>
      </c>
      <c r="CW48" s="263">
        <v>7.8713678253381297E-2</v>
      </c>
      <c r="CX48" s="263">
        <v>7.8846334016210468E-2</v>
      </c>
      <c r="CY48" s="263">
        <v>8.035979923746539E-2</v>
      </c>
      <c r="CZ48" s="263">
        <v>8.4940948524771992E-2</v>
      </c>
      <c r="DA48" s="263">
        <v>8.9814082834105691E-2</v>
      </c>
      <c r="DB48" s="263">
        <v>9.7583257945806898E-2</v>
      </c>
      <c r="DC48" s="263">
        <v>0.10463912309203365</v>
      </c>
      <c r="DD48" s="263">
        <v>0.1156729763802453</v>
      </c>
    </row>
    <row r="49" spans="2:108" ht="14.4">
      <c r="B49" s="189" t="s">
        <v>108</v>
      </c>
      <c r="C49" s="190"/>
      <c r="D49" s="198" t="s">
        <v>130</v>
      </c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>
        <f ca="1">_xll.qlBlackFormulaImpliedStdDev("Call",P$36,$AA41,P33)/SQRT(($N49-$D$2)/365)</f>
        <v>8.763492837308462E-2</v>
      </c>
      <c r="Q49" s="95">
        <f ca="1">_xll.qlBlackFormulaImpliedStdDev("Call",Q$36,$AA41,Q33)/SQRT(($N49-$D$2)/365)</f>
        <v>8.3629859900673564E-2</v>
      </c>
      <c r="R49" s="95">
        <f ca="1">_xll.qlBlackFormulaImpliedStdDev("Call",R$36,$AA41,R33)/SQRT(($N49-$D$2)/365)</f>
        <v>8.1680898821018949E-2</v>
      </c>
      <c r="S49" s="95">
        <f ca="1">_xll.qlBlackFormulaImpliedStdDev("Call",S$36,$AA41,S33)/SQRT(($N49-$D$2)/365)</f>
        <v>8.0604872547807738E-2</v>
      </c>
      <c r="T49" s="95">
        <f ca="1">_xll.qlBlackFormulaImpliedStdDev("Call",T$36,$AA41,T33)/SQRT(($N49-$D$2)/365)</f>
        <v>8.0818489685260342E-2</v>
      </c>
      <c r="U49" s="95">
        <f ca="1">_xll.qlBlackFormulaImpliedStdDev("Call",U$36,$AA41,U33)/SQRT(($N49-$D$2)/365)</f>
        <v>8.2552808236647873E-2</v>
      </c>
      <c r="V49" s="95">
        <f ca="1">_xll.qlBlackFormulaImpliedStdDev("Call",V$36,$AA41,V33)/SQRT(($N49-$D$2)/365)</f>
        <v>8.6190997044753762E-2</v>
      </c>
      <c r="W49" s="95">
        <f ca="1">_xll.qlBlackFormulaImpliedStdDev("Call",W$36,$AA41,W33)/SQRT(($N49-$D$2)/365)</f>
        <v>8.9911942833327138E-2</v>
      </c>
      <c r="X49" s="95">
        <f ca="1">_xll.qlBlackFormulaImpliedStdDev("Call",X$36,$AA41,X33)/SQRT(($N49-$D$2)/365)</f>
        <v>9.6162501454333152E-2</v>
      </c>
      <c r="Y49" s="95">
        <f ca="1">_xll.qlBlackFormulaImpliedStdDev("Call",Y$36,$AA41,Y33)/SQRT(($N49-$D$2)/365)</f>
        <v>0.10217362015762846</v>
      </c>
      <c r="Z49" s="96">
        <f ca="1">_xll.qlBlackFormulaImpliedStdDev("Call",Z$36,$AA41,Z33)/SQRT(($N49-$D$2)/365)</f>
        <v>0.11155819632610246</v>
      </c>
      <c r="AB49" t="s">
        <v>24</v>
      </c>
      <c r="AC49">
        <v>43383</v>
      </c>
      <c r="AD49" t="s">
        <v>148</v>
      </c>
      <c r="AE49">
        <v>8.6590659631508943E-2</v>
      </c>
      <c r="AF49">
        <v>8.2681363884979403E-2</v>
      </c>
      <c r="AG49">
        <v>8.0955225087320198E-2</v>
      </c>
      <c r="AH49">
        <v>7.9945516865483013E-2</v>
      </c>
      <c r="AI49">
        <v>8.0386911793296933E-2</v>
      </c>
      <c r="AJ49">
        <v>8.2391725210624808E-2</v>
      </c>
      <c r="AK49">
        <v>8.6735472318632115E-2</v>
      </c>
      <c r="AL49">
        <v>9.1142632414349944E-2</v>
      </c>
      <c r="AM49">
        <v>9.8183650423096305E-2</v>
      </c>
      <c r="AN49">
        <v>0.10405660018164126</v>
      </c>
      <c r="AO49">
        <v>0.11346966168557189</v>
      </c>
      <c r="AR49" t="s">
        <v>24</v>
      </c>
      <c r="AS49">
        <v>43383</v>
      </c>
      <c r="AT49" t="s">
        <v>148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148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  <c r="CH49" s="263">
        <v>8.7692672437052283E-2</v>
      </c>
      <c r="CI49" s="263">
        <v>8.346435905723204E-2</v>
      </c>
      <c r="CJ49" s="263">
        <v>8.1599397123677558E-2</v>
      </c>
      <c r="CK49" s="263">
        <v>8.0389769438408948E-2</v>
      </c>
      <c r="CL49" s="263">
        <v>8.0599520383402068E-2</v>
      </c>
      <c r="CM49" s="263">
        <v>8.2092821437638672E-2</v>
      </c>
      <c r="CN49" s="263">
        <v>8.5971157708473453E-2</v>
      </c>
      <c r="CO49" s="263">
        <v>9.0069700439628697E-2</v>
      </c>
      <c r="CP49" s="263">
        <v>9.6722994036430088E-2</v>
      </c>
      <c r="CQ49" s="263">
        <v>0.10283381213492716</v>
      </c>
      <c r="CR49" s="263">
        <v>0.11232735582220178</v>
      </c>
      <c r="CT49" s="263">
        <v>8.7231074733801706E-2</v>
      </c>
      <c r="CU49" s="263">
        <v>8.3007655051518053E-2</v>
      </c>
      <c r="CV49" s="263">
        <v>8.1017741765707141E-2</v>
      </c>
      <c r="CW49" s="263">
        <v>7.9628634694208458E-2</v>
      </c>
      <c r="CX49" s="263">
        <v>7.9791249536094719E-2</v>
      </c>
      <c r="CY49" s="263">
        <v>8.1254424428020541E-2</v>
      </c>
      <c r="CZ49" s="263">
        <v>8.5323731682100362E-2</v>
      </c>
      <c r="DA49" s="263">
        <v>8.9704564467491171E-2</v>
      </c>
      <c r="DB49" s="263">
        <v>9.65619547330476E-2</v>
      </c>
      <c r="DC49" s="263">
        <v>0.10294148381311907</v>
      </c>
      <c r="DD49" s="263">
        <v>0.11290257144527943</v>
      </c>
    </row>
    <row r="50" spans="2:108" ht="14.4">
      <c r="B50" s="189" t="s">
        <v>112</v>
      </c>
      <c r="C50" s="190"/>
      <c r="D50" s="191" t="str">
        <f ca="1">D25</f>
        <v>obj_00718#0000</v>
      </c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</row>
    <row r="51" spans="2:108" ht="14.4">
      <c r="B51" s="192" t="s">
        <v>128</v>
      </c>
      <c r="C51" s="193"/>
      <c r="D51" s="194" t="str">
        <f ca="1">D27</f>
        <v>localInCross1Y#0000</v>
      </c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40</v>
      </c>
      <c r="AE51" t="s">
        <v>31</v>
      </c>
      <c r="AR51" t="s">
        <v>40</v>
      </c>
      <c r="AU51" t="s">
        <v>31</v>
      </c>
      <c r="BG51" t="s">
        <v>31</v>
      </c>
      <c r="BS51" t="s">
        <v>40</v>
      </c>
      <c r="BV51" t="s">
        <v>31</v>
      </c>
      <c r="CH51" s="263" t="s">
        <v>31</v>
      </c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T51" s="263" t="s">
        <v>31</v>
      </c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</row>
    <row r="52" spans="2:108">
      <c r="B52" s="179" t="s">
        <v>124</v>
      </c>
      <c r="C52" s="180"/>
      <c r="D52" s="181" t="str">
        <f ca="1">_xll.qlRealLocalCorrelationSLVModel(D46,D47,C20:C21,D20:D21,D51)</f>
        <v>localCorrModel1y#0000</v>
      </c>
      <c r="M52" s="54" t="s">
        <v>25</v>
      </c>
      <c r="N52" s="55" t="s">
        <v>30</v>
      </c>
      <c r="O52" s="55" t="s">
        <v>4</v>
      </c>
      <c r="P52" s="77">
        <f ca="1">P44</f>
        <v>0.87151206299808792</v>
      </c>
      <c r="Q52" s="78">
        <f ca="1">Q44</f>
        <v>0.90216284644338041</v>
      </c>
      <c r="R52" s="78">
        <f ca="1">R44</f>
        <v>0.92234769785879311</v>
      </c>
      <c r="S52" s="78">
        <f ca="1">S44</f>
        <v>0.95081286797024822</v>
      </c>
      <c r="T52" s="78">
        <f ca="1">T44</f>
        <v>0.97294871335629129</v>
      </c>
      <c r="U52" s="78">
        <f ca="1">U44</f>
        <v>1</v>
      </c>
      <c r="V52" s="78">
        <f ca="1">V44</f>
        <v>1.0371120792715558</v>
      </c>
      <c r="W52" s="78">
        <f ca="1">W44</f>
        <v>1.0668476834085139</v>
      </c>
      <c r="X52" s="78">
        <f ca="1">X44</f>
        <v>1.1095919855494891</v>
      </c>
      <c r="Y52" s="78">
        <f ca="1">Y44</f>
        <v>1.1457807621080653</v>
      </c>
      <c r="Z52" s="67">
        <f ca="1">Z44</f>
        <v>1.203642429536993</v>
      </c>
      <c r="AB52" t="s">
        <v>25</v>
      </c>
      <c r="AC52" t="s">
        <v>30</v>
      </c>
      <c r="AD52" t="s">
        <v>4</v>
      </c>
      <c r="AE52">
        <v>0.87151206299808792</v>
      </c>
      <c r="AF52">
        <v>0.90216284644338041</v>
      </c>
      <c r="AG52">
        <v>0.92234769785879311</v>
      </c>
      <c r="AH52">
        <v>0.95081286797024822</v>
      </c>
      <c r="AI52">
        <v>0.97294871335629129</v>
      </c>
      <c r="AJ52">
        <v>1</v>
      </c>
      <c r="AK52">
        <v>1.0371120792715558</v>
      </c>
      <c r="AL52">
        <v>1.0668476834085139</v>
      </c>
      <c r="AM52">
        <v>1.1095919855494891</v>
      </c>
      <c r="AN52">
        <v>1.1457807621080653</v>
      </c>
      <c r="AO52">
        <v>1.203642429536993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  <c r="CH52" s="263">
        <v>0.87151206299808792</v>
      </c>
      <c r="CI52" s="263">
        <v>0.90216284644338041</v>
      </c>
      <c r="CJ52" s="263">
        <v>0.92234769785879311</v>
      </c>
      <c r="CK52" s="263">
        <v>0.95081286797024822</v>
      </c>
      <c r="CL52" s="263">
        <v>0.97294871335629129</v>
      </c>
      <c r="CM52" s="263">
        <v>1</v>
      </c>
      <c r="CN52" s="263">
        <v>1.0371120792715558</v>
      </c>
      <c r="CO52" s="263">
        <v>1.0668476834085139</v>
      </c>
      <c r="CP52" s="263">
        <v>1.1095919855494891</v>
      </c>
      <c r="CQ52" s="263">
        <v>1.1457807621080653</v>
      </c>
      <c r="CR52" s="263">
        <v>1.203642429536993</v>
      </c>
      <c r="CT52" s="263">
        <v>0.87151206299808792</v>
      </c>
      <c r="CU52" s="263">
        <v>0.90216284644338041</v>
      </c>
      <c r="CV52" s="263">
        <v>0.92234769785879311</v>
      </c>
      <c r="CW52" s="263">
        <v>0.95081286797024822</v>
      </c>
      <c r="CX52" s="263">
        <v>0.97294871335629129</v>
      </c>
      <c r="CY52" s="263">
        <v>1</v>
      </c>
      <c r="CZ52" s="263">
        <v>1.0371120792715558</v>
      </c>
      <c r="DA52" s="263">
        <v>1.0668476834085139</v>
      </c>
      <c r="DB52" s="263">
        <v>1.1095919855494891</v>
      </c>
      <c r="DC52" s="263">
        <v>1.1457807621080653</v>
      </c>
      <c r="DD52" s="263">
        <v>1.203642429536993</v>
      </c>
    </row>
    <row r="53" spans="2:108">
      <c r="B53" s="195" t="s">
        <v>105</v>
      </c>
      <c r="C53" s="196"/>
      <c r="D53" s="197" t="str">
        <f ca="1">_xll.ohRangeRetrieveError(D52)</f>
        <v/>
      </c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>
        <f ca="1">_xll.qlBlackFormulaImpliedStdDev("Put",P$44,$AA37,P37)/SQRT(($N53-$D$2)/365)</f>
        <v>0</v>
      </c>
      <c r="Q53" s="89">
        <f ca="1">_xll.qlBlackFormulaImpliedStdDev("Put",Q$44,$AA37,Q37)/SQRT(($N53-$D$2)/365)</f>
        <v>0.10311458426716934</v>
      </c>
      <c r="R53" s="89">
        <f ca="1">_xll.qlBlackFormulaImpliedStdDev("Put",R$44,$AA37,R37)/SQRT(($N53-$D$2)/365)</f>
        <v>9.436373423337692E-2</v>
      </c>
      <c r="S53" s="89">
        <f ca="1">_xll.qlBlackFormulaImpliedStdDev("Put",S$44,$AA37,S37)/SQRT(($N53-$D$2)/365)</f>
        <v>8.3607684083549183E-2</v>
      </c>
      <c r="T53" s="89">
        <f ca="1">_xll.qlBlackFormulaImpliedStdDev("Put",T$44,$AA37,T37)/SQRT(($N53-$D$2)/365)</f>
        <v>7.7004754591641994E-2</v>
      </c>
      <c r="U53" s="89">
        <f ca="1">_xll.qlBlackFormulaImpliedStdDev("Put",U$44,$AA37,U37)/SQRT(($N53-$D$2)/365)</f>
        <v>7.4740745210101128E-2</v>
      </c>
      <c r="V53" s="89">
        <f ca="1">_xll.qlBlackFormulaImpliedStdDev("Put",V$44,$AA37,V37)/SQRT(($N53-$D$2)/365)</f>
        <v>8.8201743390704551E-2</v>
      </c>
      <c r="W53" s="89">
        <f ca="1">_xll.qlBlackFormulaImpliedStdDev("Put",W$44,$AA37,W37)/SQRT(($N53-$D$2)/365)</f>
        <v>0.10378022574979767</v>
      </c>
      <c r="X53" s="89">
        <f ca="1">_xll.qlBlackFormulaImpliedStdDev("Put",X$44,$AA37,X37)/SQRT(($N53-$D$2)/365)</f>
        <v>0.12111578596504301</v>
      </c>
      <c r="Y53" s="89">
        <f ca="1">_xll.qlBlackFormulaImpliedStdDev("Put",Y$44,$AA37,Y37)/SQRT(($N53-$D$2)/365)</f>
        <v>0.13938058163193431</v>
      </c>
      <c r="Z53" s="90" t="e">
        <f ca="1">_xll.qlBlackFormulaImpliedStdDev("Put",Z$44,$AA37,Z37)/SQRT(($N53-$D$2)/365)</f>
        <v>#NUM!</v>
      </c>
      <c r="AB53" t="s">
        <v>22</v>
      </c>
      <c r="AC53">
        <v>43049</v>
      </c>
      <c r="AD53" t="s">
        <v>144</v>
      </c>
      <c r="AE53">
        <v>0.11301776533143033</v>
      </c>
      <c r="AF53">
        <v>0.1046232618465355</v>
      </c>
      <c r="AG53">
        <v>9.5710581246438234E-2</v>
      </c>
      <c r="AH53">
        <v>8.230816623707396E-2</v>
      </c>
      <c r="AI53">
        <v>7.4555950591259496E-2</v>
      </c>
      <c r="AJ53">
        <v>7.3582542231041742E-2</v>
      </c>
      <c r="AK53">
        <v>8.4753478016640765E-2</v>
      </c>
      <c r="AL53">
        <v>9.8154086263271462E-2</v>
      </c>
      <c r="AM53">
        <v>0.11848792113911162</v>
      </c>
      <c r="AN53">
        <v>0.1283659894965026</v>
      </c>
      <c r="AO53" t="e">
        <v>#NUM!</v>
      </c>
      <c r="AR53" t="s">
        <v>22</v>
      </c>
      <c r="AS53">
        <v>43049</v>
      </c>
      <c r="AT53" t="s">
        <v>144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144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  <c r="CH53" s="263">
        <v>0.11757199710009134</v>
      </c>
      <c r="CI53" s="263">
        <v>0.11111245897507763</v>
      </c>
      <c r="CJ53" s="263">
        <v>9.9332130052711312E-2</v>
      </c>
      <c r="CK53" s="263">
        <v>8.6092384986908799E-2</v>
      </c>
      <c r="CL53" s="263">
        <v>7.7732307175595122E-2</v>
      </c>
      <c r="CM53" s="263">
        <v>7.5100568388553848E-2</v>
      </c>
      <c r="CN53" s="263">
        <v>8.8520751351316374E-2</v>
      </c>
      <c r="CO53" s="263">
        <v>0.10340191097273678</v>
      </c>
      <c r="CP53" s="263">
        <v>0.12265164826788333</v>
      </c>
      <c r="CQ53" s="263">
        <v>0.13668091092806509</v>
      </c>
      <c r="CR53" s="263" t="e">
        <v>#NUM!</v>
      </c>
      <c r="CT53" s="263">
        <v>0</v>
      </c>
      <c r="CU53" s="263">
        <v>9.0106451321893877E-2</v>
      </c>
      <c r="CV53" s="263">
        <v>9.2230664893898542E-2</v>
      </c>
      <c r="CW53" s="263">
        <v>8.4624081727207645E-2</v>
      </c>
      <c r="CX53" s="263">
        <v>7.7602950995569006E-2</v>
      </c>
      <c r="CY53" s="263">
        <v>7.5327998004758229E-2</v>
      </c>
      <c r="CZ53" s="263">
        <v>8.928051167974696E-2</v>
      </c>
      <c r="DA53" s="263">
        <v>0.10633710000358484</v>
      </c>
      <c r="DB53" s="263">
        <v>0.12790966703946716</v>
      </c>
      <c r="DC53" s="263">
        <v>0.15012987021950336</v>
      </c>
      <c r="DD53" s="263">
        <v>0.16087845088060931</v>
      </c>
    </row>
    <row r="54" spans="2:108"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>
        <f ca="1">_xll.qlBlackFormulaImpliedStdDev("Put",P$44,$AA38,P38)/SQRT(($N54-$D$2)/365)</f>
        <v>0.10461550275545171</v>
      </c>
      <c r="Q54" s="92">
        <f ca="1">_xll.qlBlackFormulaImpliedStdDev("Put",Q$44,$AA38,Q38)/SQRT(($N54-$D$2)/365)</f>
        <v>9.280291372878538E-2</v>
      </c>
      <c r="R54" s="92">
        <f ca="1">_xll.qlBlackFormulaImpliedStdDev("Put",R$44,$AA38,R38)/SQRT(($N54-$D$2)/365)</f>
        <v>8.6037243322548196E-2</v>
      </c>
      <c r="S54" s="92">
        <f ca="1">_xll.qlBlackFormulaImpliedStdDev("Put",S$44,$AA38,S38)/SQRT(($N54-$D$2)/365)</f>
        <v>7.9137835808514675E-2</v>
      </c>
      <c r="T54" s="92">
        <f ca="1">_xll.qlBlackFormulaImpliedStdDev("Put",T$44,$AA38,T38)/SQRT(($N54-$D$2)/365)</f>
        <v>7.6571336221568365E-2</v>
      </c>
      <c r="U54" s="92">
        <f ca="1">_xll.qlBlackFormulaImpliedStdDev("Put",U$44,$AA38,U38)/SQRT(($N54-$D$2)/365)</f>
        <v>7.7127262491092613E-2</v>
      </c>
      <c r="V54" s="92">
        <f ca="1">_xll.qlBlackFormulaImpliedStdDev("Put",V$44,$AA38,V38)/SQRT(($N54-$D$2)/365)</f>
        <v>8.4766491593664242E-2</v>
      </c>
      <c r="W54" s="92">
        <f ca="1">_xll.qlBlackFormulaImpliedStdDev("Put",W$44,$AA38,W38)/SQRT(($N54-$D$2)/365)</f>
        <v>9.3096894681524378E-2</v>
      </c>
      <c r="X54" s="92">
        <f ca="1">_xll.qlBlackFormulaImpliedStdDev("Put",X$44,$AA38,X38)/SQRT(($N54-$D$2)/365)</f>
        <v>0.1064921727391327</v>
      </c>
      <c r="Y54" s="92">
        <f ca="1">_xll.qlBlackFormulaImpliedStdDev("Put",Y$44,$AA38,Y38)/SQRT(($N54-$D$2)/365)</f>
        <v>0.11652757226015502</v>
      </c>
      <c r="Z54" s="93">
        <f ca="1">_xll.qlBlackFormulaImpliedStdDev("Put",Z$44,$AA38,Z38)/SQRT(($N54-$D$2)/365)</f>
        <v>0.1313187222034024</v>
      </c>
      <c r="AB54" t="s">
        <v>29</v>
      </c>
      <c r="AC54">
        <v>43110</v>
      </c>
      <c r="AD54" t="s">
        <v>145</v>
      </c>
      <c r="AE54">
        <v>9.9840783290916627E-2</v>
      </c>
      <c r="AF54">
        <v>8.8533401518760879E-2</v>
      </c>
      <c r="AG54">
        <v>8.240390407239985E-2</v>
      </c>
      <c r="AH54">
        <v>7.6139414706326305E-2</v>
      </c>
      <c r="AI54">
        <v>7.3891652902148219E-2</v>
      </c>
      <c r="AJ54">
        <v>7.5005576282253753E-2</v>
      </c>
      <c r="AK54">
        <v>8.2995174263390731E-2</v>
      </c>
      <c r="AL54">
        <v>9.1566211863802621E-2</v>
      </c>
      <c r="AM54">
        <v>0.10468744400785232</v>
      </c>
      <c r="AN54">
        <v>0.11613645081204359</v>
      </c>
      <c r="AO54">
        <v>0.13406799200472269</v>
      </c>
      <c r="AR54" t="s">
        <v>29</v>
      </c>
      <c r="AS54">
        <v>43110</v>
      </c>
      <c r="AT54" t="s">
        <v>145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145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  <c r="CH54" s="263">
        <v>0.10340663990141757</v>
      </c>
      <c r="CI54" s="263">
        <v>9.2150626307236486E-2</v>
      </c>
      <c r="CJ54" s="263">
        <v>8.5633385547112584E-2</v>
      </c>
      <c r="CK54" s="263">
        <v>7.8531490704609921E-2</v>
      </c>
      <c r="CL54" s="263">
        <v>7.5682533110630085E-2</v>
      </c>
      <c r="CM54" s="263">
        <v>7.6382728215628248E-2</v>
      </c>
      <c r="CN54" s="263">
        <v>8.4410523732345963E-2</v>
      </c>
      <c r="CO54" s="263">
        <v>9.2971554891663158E-2</v>
      </c>
      <c r="CP54" s="263">
        <v>0.10589277039950371</v>
      </c>
      <c r="CQ54" s="263">
        <v>0.11547958601273718</v>
      </c>
      <c r="CR54" s="263">
        <v>0.12963858170600018</v>
      </c>
      <c r="CT54" s="263">
        <v>0.1110783425976767</v>
      </c>
      <c r="CU54" s="263">
        <v>9.6875068596583652E-2</v>
      </c>
      <c r="CV54" s="263">
        <v>8.8052046555557845E-2</v>
      </c>
      <c r="CW54" s="263">
        <v>7.8982694220353186E-2</v>
      </c>
      <c r="CX54" s="263">
        <v>7.5863414432645951E-2</v>
      </c>
      <c r="CY54" s="263">
        <v>7.6715349112593548E-2</v>
      </c>
      <c r="CZ54" s="263">
        <v>8.5380875691424066E-2</v>
      </c>
      <c r="DA54" s="263">
        <v>9.374632103183686E-2</v>
      </c>
      <c r="DB54" s="263">
        <v>0.10588495751193665</v>
      </c>
      <c r="DC54" s="263">
        <v>0.11340652357112722</v>
      </c>
      <c r="DD54" s="263">
        <v>0.11988809141214321</v>
      </c>
    </row>
    <row r="55" spans="2:108">
      <c r="B55" s="283" t="s">
        <v>8</v>
      </c>
      <c r="C55" s="284" t="s">
        <v>102</v>
      </c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>
        <f ca="1">_xll.qlBlackFormulaImpliedStdDev("Put",P$44,$AA39,P39)/SQRT(($N55-$D$2)/365)</f>
        <v>9.3104059101994457E-2</v>
      </c>
      <c r="Q55" s="92">
        <f ca="1">_xll.qlBlackFormulaImpliedStdDev("Put",Q$44,$AA39,Q39)/SQRT(($N55-$D$2)/365)</f>
        <v>8.6248871891223697E-2</v>
      </c>
      <c r="R55" s="92">
        <f ca="1">_xll.qlBlackFormulaImpliedStdDev("Put",R$44,$AA39,R39)/SQRT(($N55-$D$2)/365)</f>
        <v>8.2879871736517952E-2</v>
      </c>
      <c r="S55" s="92">
        <f ca="1">_xll.qlBlackFormulaImpliedStdDev("Put",S$44,$AA39,S39)/SQRT(($N55-$D$2)/365)</f>
        <v>8.0024815857528867E-2</v>
      </c>
      <c r="T55" s="92">
        <f ca="1">_xll.qlBlackFormulaImpliedStdDev("Put",T$44,$AA39,T39)/SQRT(($N55-$D$2)/365)</f>
        <v>7.9293135623559802E-2</v>
      </c>
      <c r="U55" s="92">
        <f ca="1">_xll.qlBlackFormulaImpliedStdDev("Put",U$44,$AA39,U39)/SQRT(($N55-$D$2)/365)</f>
        <v>8.055211263928895E-2</v>
      </c>
      <c r="V55" s="92">
        <f ca="1">_xll.qlBlackFormulaImpliedStdDev("Put",V$44,$AA39,V39)/SQRT(($N55-$D$2)/365)</f>
        <v>8.5836711830280507E-2</v>
      </c>
      <c r="W55" s="92">
        <f ca="1">_xll.qlBlackFormulaImpliedStdDev("Put",W$44,$AA39,W39)/SQRT(($N55-$D$2)/365)</f>
        <v>9.131726965985669E-2</v>
      </c>
      <c r="X55" s="92">
        <f ca="1">_xll.qlBlackFormulaImpliedStdDev("Put",X$44,$AA39,X39)/SQRT(($N55-$D$2)/365)</f>
        <v>0.10029777035809338</v>
      </c>
      <c r="Y55" s="92">
        <f ca="1">_xll.qlBlackFormulaImpliedStdDev("Put",Y$44,$AA39,Y39)/SQRT(($N55-$D$2)/365)</f>
        <v>0.10823147289418084</v>
      </c>
      <c r="Z55" s="93">
        <f ca="1">_xll.qlBlackFormulaImpliedStdDev("Put",Z$44,$AA39,Z39)/SQRT(($N55-$D$2)/365)</f>
        <v>0.12005791781888772</v>
      </c>
      <c r="AB55" t="s">
        <v>32</v>
      </c>
      <c r="AC55">
        <v>43200</v>
      </c>
      <c r="AD55" t="s">
        <v>146</v>
      </c>
      <c r="AE55">
        <v>9.1602733399003808E-2</v>
      </c>
      <c r="AF55">
        <v>8.5086997724992244E-2</v>
      </c>
      <c r="AG55">
        <v>8.1483969977536569E-2</v>
      </c>
      <c r="AH55">
        <v>7.823484489304057E-2</v>
      </c>
      <c r="AI55">
        <v>7.7394186232654177E-2</v>
      </c>
      <c r="AJ55">
        <v>7.8737455097251455E-2</v>
      </c>
      <c r="AK55">
        <v>8.4069853738278619E-2</v>
      </c>
      <c r="AL55">
        <v>8.9978770497789268E-2</v>
      </c>
      <c r="AM55">
        <v>9.9430319364344016E-2</v>
      </c>
      <c r="AN55">
        <v>0.10749995118543273</v>
      </c>
      <c r="AO55">
        <v>0.12055001432721565</v>
      </c>
      <c r="AR55" t="s">
        <v>32</v>
      </c>
      <c r="AS55">
        <v>43200</v>
      </c>
      <c r="AT55" t="s">
        <v>146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146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  <c r="CH55" s="263">
        <v>9.4814999466372091E-2</v>
      </c>
      <c r="CI55" s="263">
        <v>8.7258944051356535E-2</v>
      </c>
      <c r="CJ55" s="263">
        <v>8.330813735864262E-2</v>
      </c>
      <c r="CK55" s="263">
        <v>7.9456839002325808E-2</v>
      </c>
      <c r="CL55" s="263">
        <v>7.8319284379823301E-2</v>
      </c>
      <c r="CM55" s="263">
        <v>7.9560555030007654E-2</v>
      </c>
      <c r="CN55" s="263">
        <v>8.4686065017873721E-2</v>
      </c>
      <c r="CO55" s="263">
        <v>9.0399573204803088E-2</v>
      </c>
      <c r="CP55" s="263">
        <v>9.9454191717612314E-2</v>
      </c>
      <c r="CQ55" s="263">
        <v>0.10735102061588944</v>
      </c>
      <c r="CR55" s="263">
        <v>0.12039503553121188</v>
      </c>
      <c r="CT55" s="263">
        <v>9.3398135397436313E-2</v>
      </c>
      <c r="CU55" s="263">
        <v>8.6029946697748355E-2</v>
      </c>
      <c r="CV55" s="263">
        <v>8.2159105162985441E-2</v>
      </c>
      <c r="CW55" s="263">
        <v>7.9024166920806896E-2</v>
      </c>
      <c r="CX55" s="263">
        <v>7.836861803889783E-2</v>
      </c>
      <c r="CY55" s="263">
        <v>7.999596833530459E-2</v>
      </c>
      <c r="CZ55" s="263">
        <v>8.5388834591594187E-2</v>
      </c>
      <c r="DA55" s="263">
        <v>9.1062652419654763E-2</v>
      </c>
      <c r="DB55" s="263">
        <v>0.10037775215415765</v>
      </c>
      <c r="DC55" s="263">
        <v>0.10869272684552989</v>
      </c>
      <c r="DD55" s="263">
        <v>0.12190114659926859</v>
      </c>
    </row>
    <row r="56" spans="2:108">
      <c r="B56" s="1" t="s">
        <v>8</v>
      </c>
      <c r="C56" s="2"/>
      <c r="D56" s="285" t="str">
        <f ca="1">IF(C55="multiasset",_xll.qlMultiAssetBSModel(,D4,C20:C21,D20:D21,C11:D12),D52)</f>
        <v>localCorrModel1y#0000</v>
      </c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>
        <f ca="1">_xll.qlBlackFormulaImpliedStdDev("Put",P$44,$AA40,P40)/SQRT(($N56-$D$2)/365)</f>
        <v>8.9091299199942506E-2</v>
      </c>
      <c r="Q56" s="92">
        <f ca="1">_xll.qlBlackFormulaImpliedStdDev("Put",Q$44,$AA40,Q40)/SQRT(($N56-$D$2)/365)</f>
        <v>8.4268630745442746E-2</v>
      </c>
      <c r="R56" s="92">
        <f ca="1">_xll.qlBlackFormulaImpliedStdDev("Put",R$44,$AA40,R40)/SQRT(($N56-$D$2)/365)</f>
        <v>8.198022554410847E-2</v>
      </c>
      <c r="S56" s="92">
        <f ca="1">_xll.qlBlackFormulaImpliedStdDev("Put",S$44,$AA40,S40)/SQRT(($N56-$D$2)/365)</f>
        <v>8.0372084822653553E-2</v>
      </c>
      <c r="T56" s="92">
        <f ca="1">_xll.qlBlackFormulaImpliedStdDev("Put",T$44,$AA40,T40)/SQRT(($N56-$D$2)/365)</f>
        <v>8.0402299376960168E-2</v>
      </c>
      <c r="U56" s="92">
        <f ca="1">_xll.qlBlackFormulaImpliedStdDev("Put",U$44,$AA40,U40)/SQRT(($N56-$D$2)/365)</f>
        <v>8.1624899849632476E-2</v>
      </c>
      <c r="V56" s="92">
        <f ca="1">_xll.qlBlackFormulaImpliedStdDev("Put",V$44,$AA40,V40)/SQRT(($N56-$D$2)/365)</f>
        <v>8.5764266775368192E-2</v>
      </c>
      <c r="W56" s="92">
        <f ca="1">_xll.qlBlackFormulaImpliedStdDev("Put",W$44,$AA40,W40)/SQRT(($N56-$D$2)/365)</f>
        <v>9.0213867373507506E-2</v>
      </c>
      <c r="X56" s="92">
        <f ca="1">_xll.qlBlackFormulaImpliedStdDev("Put",X$44,$AA40,X40)/SQRT(($N56-$D$2)/365)</f>
        <v>9.728458530258835E-2</v>
      </c>
      <c r="Y56" s="92">
        <f ca="1">_xll.qlBlackFormulaImpliedStdDev("Put",Y$44,$AA40,Y40)/SQRT(($N56-$D$2)/365)</f>
        <v>0.1037276104978466</v>
      </c>
      <c r="Z56" s="93">
        <f ca="1">_xll.qlBlackFormulaImpliedStdDev("Put",Z$44,$AA40,Z40)/SQRT(($N56-$D$2)/365)</f>
        <v>0.11353423732409948</v>
      </c>
      <c r="AB56" t="s">
        <v>33</v>
      </c>
      <c r="AC56">
        <v>43291</v>
      </c>
      <c r="AD56" t="s">
        <v>147</v>
      </c>
      <c r="AE56">
        <v>8.7718041002719627E-2</v>
      </c>
      <c r="AF56">
        <v>8.3349600922937722E-2</v>
      </c>
      <c r="AG56">
        <v>8.0953473587512467E-2</v>
      </c>
      <c r="AH56">
        <v>7.8975968251207229E-2</v>
      </c>
      <c r="AI56">
        <v>7.9063188497489667E-2</v>
      </c>
      <c r="AJ56">
        <v>8.0721912748652119E-2</v>
      </c>
      <c r="AK56">
        <v>8.5209923482121433E-2</v>
      </c>
      <c r="AL56">
        <v>9.0010893627095037E-2</v>
      </c>
      <c r="AM56">
        <v>9.7617812551164126E-2</v>
      </c>
      <c r="AN56">
        <v>0.10395296120407747</v>
      </c>
      <c r="AO56">
        <v>0.11422220591517093</v>
      </c>
      <c r="AR56" t="s">
        <v>33</v>
      </c>
      <c r="AS56">
        <v>43291</v>
      </c>
      <c r="AT56" t="s">
        <v>147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147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  <c r="CH56" s="263">
        <v>8.8732779651356231E-2</v>
      </c>
      <c r="CI56" s="263">
        <v>8.4049493113603616E-2</v>
      </c>
      <c r="CJ56" s="263">
        <v>8.1658359901888314E-2</v>
      </c>
      <c r="CK56" s="263">
        <v>7.9679572413145786E-2</v>
      </c>
      <c r="CL56" s="263">
        <v>7.9512965686996132E-2</v>
      </c>
      <c r="CM56" s="263">
        <v>8.1011472144033647E-2</v>
      </c>
      <c r="CN56" s="263">
        <v>8.522112580408471E-2</v>
      </c>
      <c r="CO56" s="263">
        <v>8.9861364733420157E-2</v>
      </c>
      <c r="CP56" s="263">
        <v>9.7239012972950484E-2</v>
      </c>
      <c r="CQ56" s="263">
        <v>0.10365518795915891</v>
      </c>
      <c r="CR56" s="263">
        <v>0.11385169440955505</v>
      </c>
      <c r="CT56" s="263">
        <v>8.6631721600329961E-2</v>
      </c>
      <c r="CU56" s="263">
        <v>8.2615127251339029E-2</v>
      </c>
      <c r="CV56" s="263">
        <v>8.0384480247321671E-2</v>
      </c>
      <c r="CW56" s="263">
        <v>7.8711203402762511E-2</v>
      </c>
      <c r="CX56" s="263">
        <v>7.8844101180703688E-2</v>
      </c>
      <c r="CY56" s="263">
        <v>8.0357136530309861E-2</v>
      </c>
      <c r="CZ56" s="263">
        <v>8.4937471241279511E-2</v>
      </c>
      <c r="DA56" s="263">
        <v>8.980908735595769E-2</v>
      </c>
      <c r="DB56" s="263">
        <v>9.7574356582420918E-2</v>
      </c>
      <c r="DC56" s="263">
        <v>0.10462460381176646</v>
      </c>
      <c r="DD56" s="263">
        <v>0.11564242417466331</v>
      </c>
    </row>
    <row r="57" spans="2:108"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>
        <f ca="1">_xll.qlBlackFormulaImpliedStdDev("Put",P$44,$AA41,P41)/SQRT(($N57-$D$2)/365)</f>
        <v>8.7628996435319684E-2</v>
      </c>
      <c r="Q57" s="95">
        <f ca="1">_xll.qlBlackFormulaImpliedStdDev("Put",Q$44,$AA41,Q41)/SQRT(($N57-$D$2)/365)</f>
        <v>8.3624944525460945E-2</v>
      </c>
      <c r="R57" s="95">
        <f ca="1">_xll.qlBlackFormulaImpliedStdDev("Put",R$44,$AA41,R41)/SQRT(($N57-$D$2)/365)</f>
        <v>8.1677286791696252E-2</v>
      </c>
      <c r="S57" s="95">
        <f ca="1">_xll.qlBlackFormulaImpliedStdDev("Put",S$44,$AA41,S41)/SQRT(($N57-$D$2)/365)</f>
        <v>8.0601087688076001E-2</v>
      </c>
      <c r="T57" s="95">
        <f ca="1">_xll.qlBlackFormulaImpliedStdDev("Put",T$44,$AA41,T41)/SQRT(($N57-$D$2)/365)</f>
        <v>8.0814966155031823E-2</v>
      </c>
      <c r="U57" s="235">
        <f ca="1">_xll.qlBlackFormulaImpliedStdDev("Put",U$44,$AA41,U41)/SQRT(($N57-$D$2)/365)</f>
        <v>8.2548527949166381E-2</v>
      </c>
      <c r="V57" s="235">
        <f ca="1">_xll.qlBlackFormulaImpliedStdDev("Put",V$44,$AA41,V41)/SQRT(($N57-$D$2)/365)</f>
        <v>8.6186276898971501E-2</v>
      </c>
      <c r="W57" s="235">
        <f ca="1">_xll.qlBlackFormulaImpliedStdDev("Put",W$44,$AA41,W41)/SQRT(($N57-$D$2)/365)</f>
        <v>8.9905776814864946E-2</v>
      </c>
      <c r="X57" s="235">
        <f ca="1">_xll.qlBlackFormulaImpliedStdDev("Put",X$44,$AA41,X41)/SQRT(($N57-$D$2)/365)</f>
        <v>9.6152853526289148E-2</v>
      </c>
      <c r="Y57" s="235">
        <f ca="1">_xll.qlBlackFormulaImpliedStdDev("Put",Y$44,$AA41,Y41)/SQRT(($N57-$D$2)/365)</f>
        <v>0.10215933834751222</v>
      </c>
      <c r="Z57" s="236">
        <f ca="1">_xll.qlBlackFormulaImpliedStdDev("Put",Z$44,$AA41,Z41)/SQRT(($N57-$D$2)/365)</f>
        <v>0.11153170088653611</v>
      </c>
      <c r="AB57" t="s">
        <v>24</v>
      </c>
      <c r="AC57">
        <v>43383</v>
      </c>
      <c r="AD57" t="s">
        <v>148</v>
      </c>
      <c r="AE57">
        <v>8.6590659631541361E-2</v>
      </c>
      <c r="AF57">
        <v>8.2681363885009351E-2</v>
      </c>
      <c r="AG57">
        <v>8.0955225087222221E-2</v>
      </c>
      <c r="AH57">
        <v>7.9945516865464555E-2</v>
      </c>
      <c r="AI57">
        <v>8.0386911793281612E-2</v>
      </c>
      <c r="AJ57">
        <v>8.2391725210611708E-2</v>
      </c>
      <c r="AK57">
        <v>8.6735472318628978E-2</v>
      </c>
      <c r="AL57">
        <v>9.1142632414322772E-2</v>
      </c>
      <c r="AM57">
        <v>9.818365042308147E-2</v>
      </c>
      <c r="AN57">
        <v>0.10405660018163616</v>
      </c>
      <c r="AO57">
        <v>0.11346966168549789</v>
      </c>
      <c r="AR57" t="s">
        <v>24</v>
      </c>
      <c r="AS57">
        <v>43383</v>
      </c>
      <c r="AT57" t="s">
        <v>148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148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  <c r="CH57" s="263">
        <v>8.7689311377401324E-2</v>
      </c>
      <c r="CI57" s="263">
        <v>8.3461130603522837E-2</v>
      </c>
      <c r="CJ57" s="263">
        <v>8.1596541003408685E-2</v>
      </c>
      <c r="CK57" s="263">
        <v>8.0386888819066055E-2</v>
      </c>
      <c r="CL57" s="263">
        <v>8.0596760226868236E-2</v>
      </c>
      <c r="CM57" s="263">
        <v>8.2090050591321934E-2</v>
      </c>
      <c r="CN57" s="263">
        <v>8.5967250511153975E-2</v>
      </c>
      <c r="CO57" s="263">
        <v>9.0064518985234931E-2</v>
      </c>
      <c r="CP57" s="263">
        <v>9.6714787501963551E-2</v>
      </c>
      <c r="CQ57" s="263">
        <v>0.10282157713974618</v>
      </c>
      <c r="CR57" s="263">
        <v>0.11230450193684753</v>
      </c>
      <c r="CT57" s="263">
        <v>8.7226026088360026E-2</v>
      </c>
      <c r="CU57" s="263">
        <v>8.300386521254513E-2</v>
      </c>
      <c r="CV57" s="263">
        <v>8.1014370312486567E-2</v>
      </c>
      <c r="CW57" s="263">
        <v>7.9625088741145045E-2</v>
      </c>
      <c r="CX57" s="263">
        <v>7.9787944774607794E-2</v>
      </c>
      <c r="CY57" s="263">
        <v>8.1251111930958714E-2</v>
      </c>
      <c r="CZ57" s="263">
        <v>8.5319243282776097E-2</v>
      </c>
      <c r="DA57" s="263">
        <v>8.9698680233758238E-2</v>
      </c>
      <c r="DB57" s="263">
        <v>9.6552760311660601E-2</v>
      </c>
      <c r="DC57" s="263">
        <v>0.10292794515154002</v>
      </c>
      <c r="DD57" s="263">
        <v>0.1128778463855389</v>
      </c>
    </row>
    <row r="58" spans="2:108">
      <c r="B58" s="4" t="s">
        <v>9</v>
      </c>
      <c r="C58" s="24"/>
      <c r="D58" s="30" t="s">
        <v>21</v>
      </c>
      <c r="P58" s="49">
        <f ca="1">P57</f>
        <v>8.7628996435319684E-2</v>
      </c>
      <c r="Q58" s="49">
        <f ca="1">Q57</f>
        <v>8.3624944525460945E-2</v>
      </c>
      <c r="R58" s="49">
        <f ca="1">R57</f>
        <v>8.1677286791696252E-2</v>
      </c>
      <c r="S58" s="49">
        <f ca="1">S57</f>
        <v>8.0601087688076001E-2</v>
      </c>
      <c r="T58" s="49">
        <f ca="1">T57</f>
        <v>8.0814966155031823E-2</v>
      </c>
      <c r="U58" s="49">
        <f ca="1">U57</f>
        <v>8.2548527949166381E-2</v>
      </c>
      <c r="V58" s="49">
        <f ca="1">V49</f>
        <v>8.6190997044753762E-2</v>
      </c>
      <c r="W58" s="49">
        <f ca="1">W49</f>
        <v>8.9911942833327138E-2</v>
      </c>
      <c r="X58" s="49">
        <f ca="1">X49</f>
        <v>9.6162501454333152E-2</v>
      </c>
      <c r="Y58" s="49">
        <f ca="1">Y49</f>
        <v>0.10217362015762846</v>
      </c>
      <c r="Z58" s="49">
        <f ca="1">Z49</f>
        <v>0.11155819632610246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  <c r="CH58" s="263">
        <v>8.7689311377401324E-2</v>
      </c>
      <c r="CI58" s="263">
        <v>8.3461130603522837E-2</v>
      </c>
      <c r="CJ58" s="263">
        <v>8.1596541003408685E-2</v>
      </c>
      <c r="CK58" s="263">
        <v>8.0386888819066055E-2</v>
      </c>
      <c r="CL58" s="263">
        <v>8.0596760226868236E-2</v>
      </c>
      <c r="CM58" s="263">
        <v>8.2090050591321934E-2</v>
      </c>
      <c r="CN58" s="263">
        <v>8.5971157708473453E-2</v>
      </c>
      <c r="CO58" s="263">
        <v>9.0069700439628697E-2</v>
      </c>
      <c r="CP58" s="263">
        <v>9.6722994036430088E-2</v>
      </c>
      <c r="CQ58" s="263">
        <v>0.10283381213492716</v>
      </c>
      <c r="CR58" s="263">
        <v>0.11232735582220178</v>
      </c>
      <c r="CT58" s="263">
        <v>8.7226026088360026E-2</v>
      </c>
      <c r="CU58" s="263">
        <v>8.300386521254513E-2</v>
      </c>
      <c r="CV58" s="263">
        <v>8.1014370312486567E-2</v>
      </c>
      <c r="CW58" s="263">
        <v>7.9625088741145045E-2</v>
      </c>
      <c r="CX58" s="263">
        <v>7.9787944774607794E-2</v>
      </c>
      <c r="CY58" s="263">
        <v>8.1251111930958714E-2</v>
      </c>
      <c r="CZ58" s="263">
        <v>8.5323731682100362E-2</v>
      </c>
      <c r="DA58" s="263">
        <v>8.9704564467491171E-2</v>
      </c>
      <c r="DB58" s="263">
        <v>9.65619547330476E-2</v>
      </c>
      <c r="DC58" s="263">
        <v>0.10294148381311907</v>
      </c>
      <c r="DD58" s="263">
        <v>0.11290257144527943</v>
      </c>
    </row>
    <row r="59" spans="2:108">
      <c r="B59" s="7" t="s">
        <v>10</v>
      </c>
      <c r="C59" s="31"/>
      <c r="D59" s="32" t="s">
        <v>323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89</v>
      </c>
      <c r="AE59" t="s">
        <v>31</v>
      </c>
      <c r="AR59" t="s">
        <v>89</v>
      </c>
      <c r="AU59" t="s">
        <v>31</v>
      </c>
      <c r="BG59" t="s">
        <v>31</v>
      </c>
      <c r="BS59" t="s">
        <v>89</v>
      </c>
      <c r="BV59" t="s">
        <v>31</v>
      </c>
      <c r="CH59" s="263" t="s">
        <v>31</v>
      </c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T59" s="263" t="s">
        <v>31</v>
      </c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</row>
    <row r="60" spans="2:108">
      <c r="B60" s="7" t="s">
        <v>11</v>
      </c>
      <c r="C60" s="31"/>
      <c r="D60" s="9" t="str">
        <f ca="1">_xll.qlSchedule(,D2,D58,D59)</f>
        <v>obj_0071b#0000</v>
      </c>
      <c r="M60" s="54" t="s">
        <v>25</v>
      </c>
      <c r="N60" s="55" t="s">
        <v>30</v>
      </c>
      <c r="O60" s="55" t="s">
        <v>4</v>
      </c>
      <c r="P60" s="77">
        <f ca="1">P52</f>
        <v>0.87151206299808792</v>
      </c>
      <c r="Q60" s="78">
        <f ca="1">Q52</f>
        <v>0.90216284644338041</v>
      </c>
      <c r="R60" s="78">
        <f ca="1">R52</f>
        <v>0.92234769785879311</v>
      </c>
      <c r="S60" s="78">
        <f ca="1">S52</f>
        <v>0.95081286797024822</v>
      </c>
      <c r="T60" s="78">
        <f ca="1">T52</f>
        <v>0.97294871335629129</v>
      </c>
      <c r="U60" s="78">
        <f ca="1">U52</f>
        <v>1</v>
      </c>
      <c r="V60" s="78">
        <f ca="1">V52</f>
        <v>1.0371120792715558</v>
      </c>
      <c r="W60" s="78">
        <f ca="1">W52</f>
        <v>1.0668476834085139</v>
      </c>
      <c r="X60" s="78">
        <f ca="1">X52</f>
        <v>1.1095919855494891</v>
      </c>
      <c r="Y60" s="78">
        <f ca="1">Y52</f>
        <v>1.1457807621080653</v>
      </c>
      <c r="Z60" s="67">
        <f ca="1">Z52</f>
        <v>1.203642429536993</v>
      </c>
      <c r="AB60" t="s">
        <v>25</v>
      </c>
      <c r="AC60" t="s">
        <v>30</v>
      </c>
      <c r="AD60" t="s">
        <v>4</v>
      </c>
      <c r="AE60">
        <v>0.87151206299808792</v>
      </c>
      <c r="AF60">
        <v>0.90216284644338041</v>
      </c>
      <c r="AG60">
        <v>0.92234769785879311</v>
      </c>
      <c r="AH60">
        <v>0.95081286797024822</v>
      </c>
      <c r="AI60">
        <v>0.97294871335629129</v>
      </c>
      <c r="AJ60">
        <v>1</v>
      </c>
      <c r="AK60">
        <v>1.0371120792715558</v>
      </c>
      <c r="AL60">
        <v>1.0668476834085139</v>
      </c>
      <c r="AM60">
        <v>1.1095919855494891</v>
      </c>
      <c r="AN60">
        <v>1.1457807621080653</v>
      </c>
      <c r="AO60">
        <v>1.203642429536993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  <c r="CH60" s="263">
        <v>0.87151206299808792</v>
      </c>
      <c r="CI60" s="263">
        <v>0.90216284644338041</v>
      </c>
      <c r="CJ60" s="263">
        <v>0.92234769785879311</v>
      </c>
      <c r="CK60" s="263">
        <v>0.95081286797024822</v>
      </c>
      <c r="CL60" s="263">
        <v>0.97294871335629129</v>
      </c>
      <c r="CM60" s="263">
        <v>1</v>
      </c>
      <c r="CN60" s="263">
        <v>1.0371120792715558</v>
      </c>
      <c r="CO60" s="263">
        <v>1.0668476834085139</v>
      </c>
      <c r="CP60" s="263">
        <v>1.1095919855494891</v>
      </c>
      <c r="CQ60" s="263">
        <v>1.1457807621080653</v>
      </c>
      <c r="CR60" s="263">
        <v>1.203642429536993</v>
      </c>
      <c r="CT60" s="263">
        <v>0.87151206299808792</v>
      </c>
      <c r="CU60" s="263">
        <v>0.90216284644338041</v>
      </c>
      <c r="CV60" s="263">
        <v>0.92234769785879311</v>
      </c>
      <c r="CW60" s="263">
        <v>0.95081286797024822</v>
      </c>
      <c r="CX60" s="263">
        <v>0.97294871335629129</v>
      </c>
      <c r="CY60" s="263">
        <v>1</v>
      </c>
      <c r="CZ60" s="263">
        <v>1.0371120792715558</v>
      </c>
      <c r="DA60" s="263">
        <v>1.0668476834085139</v>
      </c>
      <c r="DB60" s="263">
        <v>1.1095919855494891</v>
      </c>
      <c r="DC60" s="263">
        <v>1.1457807621080653</v>
      </c>
      <c r="DD60" s="263">
        <v>1.203642429536993</v>
      </c>
    </row>
    <row r="61" spans="2:108">
      <c r="B61" s="7" t="s">
        <v>12</v>
      </c>
      <c r="C61" s="31"/>
      <c r="D61" s="33">
        <v>10000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_xll.qlBlackVolTermStructureBlackVol(VolSurface_EURGBP!$C$33,$N61,P$60/$AA37,TRUE)</f>
        <v>0.12014831118669253</v>
      </c>
      <c r="Q61" s="89">
        <f ca="1">_xll.qlBlackVolTermStructureBlackVol(VolSurface_EURGBP!$C$33,$N61,Q$60/$AA37,TRUE)</f>
        <v>0.10467813682574384</v>
      </c>
      <c r="R61" s="89">
        <f ca="1">_xll.qlBlackVolTermStructureBlackVol(VolSurface_EURGBP!$C$33,$N61,R$60/$AA37,TRUE)</f>
        <v>9.4894550880002024E-2</v>
      </c>
      <c r="S61" s="89">
        <f ca="1">_xll.qlBlackVolTermStructureBlackVol(VolSurface_EURGBP!$C$33,$N61,S$60/$AA37,TRUE)</f>
        <v>8.2427040735771173E-2</v>
      </c>
      <c r="T61" s="89">
        <f ca="1">_xll.qlBlackVolTermStructureBlackVol(VolSurface_EURGBP!$C$33,$N61,T$60/$AA37,TRUE)</f>
        <v>7.5424740493325274E-2</v>
      </c>
      <c r="U61" s="89">
        <f ca="1">_xll.qlBlackVolTermStructureBlackVol(VolSurface_EURGBP!$C$33,$N61,U$60/$AA37,TRUE)</f>
        <v>7.4156369822302767E-2</v>
      </c>
      <c r="V61" s="89">
        <f ca="1">_xll.qlBlackVolTermStructureBlackVol(VolSurface_EURGBP!$C$33,$N61,V$60/$AA37,TRUE)</f>
        <v>8.5753826275385983E-2</v>
      </c>
      <c r="W61" s="89">
        <f ca="1">_xll.qlBlackVolTermStructureBlackVol(VolSurface_EURGBP!$C$33,$N61,W$60/$AA37,TRUE)</f>
        <v>9.8846783589976145E-2</v>
      </c>
      <c r="X61" s="89">
        <f ca="1">_xll.qlBlackVolTermStructureBlackVol(VolSurface_EURGBP!$C$33,$N61,X$60/$AA37,TRUE)</f>
        <v>0.11785321368177587</v>
      </c>
      <c r="Y61" s="89">
        <f ca="1">_xll.qlBlackVolTermStructureBlackVol(VolSurface_EURGBP!$C$33,$N61,Y$60/$AA37,TRUE)</f>
        <v>0.1331410672722465</v>
      </c>
      <c r="Z61" s="90">
        <f ca="1">_xll.qlBlackVolTermStructureBlackVol(VolSurface_EURGBP!$C$33,$N61,Z$60/$AA37,TRUE)</f>
        <v>0.15583370309104472</v>
      </c>
      <c r="AB61" t="s">
        <v>22</v>
      </c>
      <c r="AC61">
        <v>43049</v>
      </c>
      <c r="AD61" t="s">
        <v>144</v>
      </c>
      <c r="AE61">
        <v>0.12027719708205419</v>
      </c>
      <c r="AF61">
        <v>0.10480706357875788</v>
      </c>
      <c r="AG61">
        <v>9.5020197262226241E-2</v>
      </c>
      <c r="AH61">
        <v>8.2534014874116129E-2</v>
      </c>
      <c r="AI61">
        <v>7.5487298015494017E-2</v>
      </c>
      <c r="AJ61">
        <v>7.4116676041441815E-2</v>
      </c>
      <c r="AK61">
        <v>8.5628977653871882E-2</v>
      </c>
      <c r="AL61">
        <v>9.8708082459567498E-2</v>
      </c>
      <c r="AM61">
        <v>0.11771415129627233</v>
      </c>
      <c r="AN61">
        <v>0.13300526428290516</v>
      </c>
      <c r="AO61">
        <v>0.15570350923130505</v>
      </c>
      <c r="AR61" t="s">
        <v>22</v>
      </c>
      <c r="AS61">
        <v>43049</v>
      </c>
      <c r="AT61" t="s">
        <v>144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144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  <c r="CH61" s="263">
        <v>0.12014831118669253</v>
      </c>
      <c r="CI61" s="263">
        <v>0.10467813682574384</v>
      </c>
      <c r="CJ61" s="263">
        <v>9.4894550880002024E-2</v>
      </c>
      <c r="CK61" s="263">
        <v>8.2427040735771173E-2</v>
      </c>
      <c r="CL61" s="263">
        <v>7.5424740493325274E-2</v>
      </c>
      <c r="CM61" s="263">
        <v>7.4156369822302767E-2</v>
      </c>
      <c r="CN61" s="263">
        <v>8.5753826275385983E-2</v>
      </c>
      <c r="CO61" s="263">
        <v>9.8846783589976145E-2</v>
      </c>
      <c r="CP61" s="263">
        <v>0.11785321368177587</v>
      </c>
      <c r="CQ61" s="263">
        <v>0.1331410672722465</v>
      </c>
      <c r="CR61" s="263">
        <v>0.15583370309104472</v>
      </c>
      <c r="CT61" s="263">
        <v>0.12014831118669253</v>
      </c>
      <c r="CU61" s="263">
        <v>0.10467813682574384</v>
      </c>
      <c r="CV61" s="263">
        <v>9.4894550880002024E-2</v>
      </c>
      <c r="CW61" s="263">
        <v>8.2427040735771173E-2</v>
      </c>
      <c r="CX61" s="263">
        <v>7.5424740493325274E-2</v>
      </c>
      <c r="CY61" s="263">
        <v>7.4156369822302767E-2</v>
      </c>
      <c r="CZ61" s="263">
        <v>8.5753826275385983E-2</v>
      </c>
      <c r="DA61" s="263">
        <v>9.8846783589976145E-2</v>
      </c>
      <c r="DB61" s="263">
        <v>0.11785321368177587</v>
      </c>
      <c r="DC61" s="263">
        <v>0.1331410672722465</v>
      </c>
      <c r="DD61" s="263">
        <v>0.15583370309104472</v>
      </c>
    </row>
    <row r="62" spans="2:108">
      <c r="B62" s="7" t="s">
        <v>13</v>
      </c>
      <c r="C62" s="31"/>
      <c r="D62" s="33">
        <v>1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91">
        <f ca="1">_xll.qlBlackVolTermStructureBlackVol(VolSurface_EURGBP!$C$33,$N62,P$60/$AA38,TRUE)</f>
        <v>9.9726170530673258E-2</v>
      </c>
      <c r="Q62" s="92">
        <f ca="1">_xll.qlBlackVolTermStructureBlackVol(VolSurface_EURGBP!$C$33,$N62,Q$60/$AA38,TRUE)</f>
        <v>8.9570648998203981E-2</v>
      </c>
      <c r="R62" s="92">
        <f ca="1">_xll.qlBlackVolTermStructureBlackVol(VolSurface_EURGBP!$C$33,$N62,R$60/$AA38,TRUE)</f>
        <v>8.3578509629164272E-2</v>
      </c>
      <c r="S62" s="92">
        <f ca="1">_xll.qlBlackVolTermStructureBlackVol(VolSurface_EURGBP!$C$33,$N62,S$60/$AA38,TRUE)</f>
        <v>7.6926803462345317E-2</v>
      </c>
      <c r="T62" s="92">
        <f ca="1">_xll.qlBlackVolTermStructureBlackVol(VolSurface_EURGBP!$C$33,$N62,T$60/$AA38,TRUE)</f>
        <v>7.4288313657404612E-2</v>
      </c>
      <c r="U62" s="92">
        <f ca="1">_xll.qlBlackVolTermStructureBlackVol(VolSurface_EURGBP!$C$33,$N62,U$60/$AA38,TRUE)</f>
        <v>7.5357265045065402E-2</v>
      </c>
      <c r="V62" s="92">
        <f ca="1">_xll.qlBlackVolTermStructureBlackVol(VolSurface_EURGBP!$C$33,$N62,V$60/$AA38,TRUE)</f>
        <v>8.3182193771791424E-2</v>
      </c>
      <c r="W62" s="92">
        <f ca="1">_xll.qlBlackVolTermStructureBlackVol(VolSurface_EURGBP!$C$33,$N62,W$60/$AA38,TRUE)</f>
        <v>9.1805968209605265E-2</v>
      </c>
      <c r="X62" s="92">
        <f ca="1">_xll.qlBlackVolTermStructureBlackVol(VolSurface_EURGBP!$C$33,$N62,X$60/$AA38,TRUE)</f>
        <v>0.10489570530780634</v>
      </c>
      <c r="Y62" s="92">
        <f ca="1">_xll.qlBlackVolTermStructureBlackVol(VolSurface_EURGBP!$C$33,$N62,Y$60/$AA38,TRUE)</f>
        <v>0.11574785836000398</v>
      </c>
      <c r="Z62" s="93">
        <f ca="1">_xll.qlBlackVolTermStructureBlackVol(VolSurface_EURGBP!$C$33,$N62,Z$60/$AA38,TRUE)</f>
        <v>0.13215198044248067</v>
      </c>
      <c r="AB62" t="s">
        <v>29</v>
      </c>
      <c r="AC62">
        <v>43110</v>
      </c>
      <c r="AD62" t="s">
        <v>145</v>
      </c>
      <c r="AE62">
        <v>0.10016906699911469</v>
      </c>
      <c r="AF62">
        <v>8.9987914093922733E-2</v>
      </c>
      <c r="AG62">
        <v>8.395571719684651E-2</v>
      </c>
      <c r="AH62">
        <v>7.7181865504136679E-2</v>
      </c>
      <c r="AI62">
        <v>7.4369078249398646E-2</v>
      </c>
      <c r="AJ62">
        <v>7.5176704269360753E-2</v>
      </c>
      <c r="AK62">
        <v>8.2773593628858694E-2</v>
      </c>
      <c r="AL62">
        <v>9.133179802198059E-2</v>
      </c>
      <c r="AM62">
        <v>0.10439838643129284</v>
      </c>
      <c r="AN62">
        <v>0.11525227056347377</v>
      </c>
      <c r="AO62">
        <v>0.13166894607416646</v>
      </c>
      <c r="AR62" t="s">
        <v>29</v>
      </c>
      <c r="AS62">
        <v>43110</v>
      </c>
      <c r="AT62" t="s">
        <v>145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145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  <c r="CH62" s="263">
        <v>9.9726170530673258E-2</v>
      </c>
      <c r="CI62" s="263">
        <v>8.9570648998203981E-2</v>
      </c>
      <c r="CJ62" s="263">
        <v>8.3578509629164272E-2</v>
      </c>
      <c r="CK62" s="263">
        <v>7.6926803462345317E-2</v>
      </c>
      <c r="CL62" s="263">
        <v>7.4288313657404612E-2</v>
      </c>
      <c r="CM62" s="263">
        <v>7.5357265045065402E-2</v>
      </c>
      <c r="CN62" s="263">
        <v>8.3182193771791424E-2</v>
      </c>
      <c r="CO62" s="263">
        <v>9.1805968209605265E-2</v>
      </c>
      <c r="CP62" s="263">
        <v>0.10489570530780634</v>
      </c>
      <c r="CQ62" s="263">
        <v>0.11574785836000398</v>
      </c>
      <c r="CR62" s="263">
        <v>0.13215198044248067</v>
      </c>
      <c r="CT62" s="263">
        <v>9.9726170530673258E-2</v>
      </c>
      <c r="CU62" s="263">
        <v>8.9570648998203981E-2</v>
      </c>
      <c r="CV62" s="263">
        <v>8.3578509629164272E-2</v>
      </c>
      <c r="CW62" s="263">
        <v>7.6926803462345317E-2</v>
      </c>
      <c r="CX62" s="263">
        <v>7.4288313657404612E-2</v>
      </c>
      <c r="CY62" s="263">
        <v>7.5357265045065402E-2</v>
      </c>
      <c r="CZ62" s="263">
        <v>8.3182193771791424E-2</v>
      </c>
      <c r="DA62" s="263">
        <v>9.1805968209605265E-2</v>
      </c>
      <c r="DB62" s="263">
        <v>0.10489570530780634</v>
      </c>
      <c r="DC62" s="263">
        <v>0.11574785836000398</v>
      </c>
      <c r="DD62" s="263">
        <v>0.13215198044248067</v>
      </c>
    </row>
    <row r="63" spans="2:108">
      <c r="B63" s="7" t="s">
        <v>14</v>
      </c>
      <c r="C63" s="31"/>
      <c r="D63" s="32" t="b">
        <v>1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_xll.qlBlackVolTermStructureBlackVol(VolSurface_EURGBP!$C$33,$N63,P$60/$AA39,TRUE)</f>
        <v>9.121407417671934E-2</v>
      </c>
      <c r="Q63" s="92">
        <f ca="1">_xll.qlBlackVolTermStructureBlackVol(VolSurface_EURGBP!$C$33,$N63,Q$60/$AA39,TRUE)</f>
        <v>8.4786061531095969E-2</v>
      </c>
      <c r="R63" s="92">
        <f ca="1">_xll.qlBlackVolTermStructureBlackVol(VolSurface_EURGBP!$C$33,$N63,R$60/$AA39,TRUE)</f>
        <v>8.1367299558303713E-2</v>
      </c>
      <c r="S63" s="92">
        <f ca="1">_xll.qlBlackVolTermStructureBlackVol(VolSurface_EURGBP!$C$33,$N63,S$60/$AA39,TRUE)</f>
        <v>7.8187334609904985E-2</v>
      </c>
      <c r="T63" s="92">
        <f ca="1">_xll.qlBlackVolTermStructureBlackVol(VolSurface_EURGBP!$C$33,$N63,T$60/$AA39,TRUE)</f>
        <v>7.7445790619663779E-2</v>
      </c>
      <c r="U63" s="92">
        <f ca="1">_xll.qlBlackVolTermStructureBlackVol(VolSurface_EURGBP!$C$33,$N63,U$60/$AA39,TRUE)</f>
        <v>7.8787763519221551E-2</v>
      </c>
      <c r="V63" s="92">
        <f ca="1">_xll.qlBlackVolTermStructureBlackVol(VolSurface_EURGBP!$C$33,$N63,V$60/$AA39,TRUE)</f>
        <v>8.3830426350078383E-2</v>
      </c>
      <c r="W63" s="92">
        <f ca="1">_xll.qlBlackVolTermStructureBlackVol(VolSurface_EURGBP!$C$33,$N63,W$60/$AA39,TRUE)</f>
        <v>8.9383978552919324E-2</v>
      </c>
      <c r="X63" s="92">
        <f ca="1">_xll.qlBlackVolTermStructureBlackVol(VolSurface_EURGBP!$C$33,$N63,X$60/$AA39,TRUE)</f>
        <v>9.8230726572830732E-2</v>
      </c>
      <c r="Y63" s="92">
        <f ca="1">_xll.qlBlackVolTermStructureBlackVol(VolSurface_EURGBP!$C$33,$N63,Y$60/$AA39,TRUE)</f>
        <v>0.10586121782122131</v>
      </c>
      <c r="Z63" s="93">
        <f ca="1">_xll.qlBlackVolTermStructureBlackVol(VolSurface_EURGBP!$C$33,$N63,Z$60/$AA39,TRUE)</f>
        <v>0.11772403335814388</v>
      </c>
      <c r="AB63" t="s">
        <v>32</v>
      </c>
      <c r="AC63">
        <v>43200</v>
      </c>
      <c r="AD63" t="s">
        <v>146</v>
      </c>
      <c r="AE63">
        <v>9.1653213622779658E-2</v>
      </c>
      <c r="AF63">
        <v>8.5162416839730318E-2</v>
      </c>
      <c r="AG63">
        <v>8.167342627294312E-2</v>
      </c>
      <c r="AH63">
        <v>7.8341469662812843E-2</v>
      </c>
      <c r="AI63">
        <v>7.7444254867583495E-2</v>
      </c>
      <c r="AJ63">
        <v>7.8592364348794935E-2</v>
      </c>
      <c r="AK63">
        <v>8.3445151086559241E-2</v>
      </c>
      <c r="AL63">
        <v>8.8918618887938422E-2</v>
      </c>
      <c r="AM63">
        <v>9.7715709812261478E-2</v>
      </c>
      <c r="AN63">
        <v>0.10533275625787972</v>
      </c>
      <c r="AO63">
        <v>0.11719468083740479</v>
      </c>
      <c r="AR63" t="s">
        <v>32</v>
      </c>
      <c r="AS63">
        <v>43200</v>
      </c>
      <c r="AT63" t="s">
        <v>146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146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  <c r="CH63" s="263">
        <v>9.121407417671934E-2</v>
      </c>
      <c r="CI63" s="263">
        <v>8.4786061531095969E-2</v>
      </c>
      <c r="CJ63" s="263">
        <v>8.1367299558303713E-2</v>
      </c>
      <c r="CK63" s="263">
        <v>7.8187334609904985E-2</v>
      </c>
      <c r="CL63" s="263">
        <v>7.7445790619663779E-2</v>
      </c>
      <c r="CM63" s="263">
        <v>7.8787763519221551E-2</v>
      </c>
      <c r="CN63" s="263">
        <v>8.3830426350078383E-2</v>
      </c>
      <c r="CO63" s="263">
        <v>8.9383978552919324E-2</v>
      </c>
      <c r="CP63" s="263">
        <v>9.8230726572830732E-2</v>
      </c>
      <c r="CQ63" s="263">
        <v>0.10586121782122131</v>
      </c>
      <c r="CR63" s="263">
        <v>0.11772403335814388</v>
      </c>
      <c r="CT63" s="263">
        <v>9.121407417671934E-2</v>
      </c>
      <c r="CU63" s="263">
        <v>8.4786061531095969E-2</v>
      </c>
      <c r="CV63" s="263">
        <v>8.1367299558303713E-2</v>
      </c>
      <c r="CW63" s="263">
        <v>7.8187334609904985E-2</v>
      </c>
      <c r="CX63" s="263">
        <v>7.7445790619663779E-2</v>
      </c>
      <c r="CY63" s="263">
        <v>7.8787763519221551E-2</v>
      </c>
      <c r="CZ63" s="263">
        <v>8.3830426350078383E-2</v>
      </c>
      <c r="DA63" s="263">
        <v>8.9383978552919324E-2</v>
      </c>
      <c r="DB63" s="263">
        <v>9.8230726572830732E-2</v>
      </c>
      <c r="DC63" s="263">
        <v>0.10586121782122131</v>
      </c>
      <c r="DD63" s="263">
        <v>0.11772403335814388</v>
      </c>
    </row>
    <row r="64" spans="2:108">
      <c r="B64" s="7" t="s">
        <v>15</v>
      </c>
      <c r="C64" s="31"/>
      <c r="D64" s="32" t="b">
        <v>1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_xll.qlBlackVolTermStructureBlackVol(VolSurface_EURGBP!$C$33,$N64,P$60/$AA40,TRUE)</f>
        <v>8.7075540272062296E-2</v>
      </c>
      <c r="Q64" s="92">
        <f ca="1">_xll.qlBlackVolTermStructureBlackVol(VolSurface_EURGBP!$C$33,$N64,Q$60/$AA40,TRUE)</f>
        <v>8.2488562854449055E-2</v>
      </c>
      <c r="R64" s="92">
        <f ca="1">_xll.qlBlackVolTermStructureBlackVol(VolSurface_EURGBP!$C$33,$N64,R$60/$AA40,TRUE)</f>
        <v>8.0278223008513172E-2</v>
      </c>
      <c r="S64" s="92">
        <f ca="1">_xll.qlBlackVolTermStructureBlackVol(VolSurface_EURGBP!$C$33,$N64,S$60/$AA40,TRUE)</f>
        <v>7.8594474077952933E-2</v>
      </c>
      <c r="T64" s="92">
        <f ca="1">_xll.qlBlackVolTermStructureBlackVol(VolSurface_EURGBP!$C$33,$N64,T$60/$AA40,TRUE)</f>
        <v>7.8613655663537216E-2</v>
      </c>
      <c r="U64" s="92">
        <f ca="1">_xll.qlBlackVolTermStructureBlackVol(VolSurface_EURGBP!$C$33,$N64,U$60/$AA40,TRUE)</f>
        <v>8.0185112419941543E-2</v>
      </c>
      <c r="V64" s="92">
        <f ca="1">_xll.qlBlackVolTermStructureBlackVol(VolSurface_EURGBP!$C$33,$N64,V$60/$AA40,TRUE)</f>
        <v>8.4483015435280806E-2</v>
      </c>
      <c r="W64" s="92">
        <f ca="1">_xll.qlBlackVolTermStructureBlackVol(VolSurface_EURGBP!$C$33,$N64,W$60/$AA40,TRUE)</f>
        <v>8.9004556059788797E-2</v>
      </c>
      <c r="X64" s="92">
        <f ca="1">_xll.qlBlackVolTermStructureBlackVol(VolSurface_EURGBP!$C$33,$N64,X$60/$AA40,TRUE)</f>
        <v>9.6228176716798938E-2</v>
      </c>
      <c r="Y64" s="92">
        <f ca="1">_xll.qlBlackVolTermStructureBlackVol(VolSurface_EURGBP!$C$33,$N64,Y$60/$AA40,TRUE)</f>
        <v>0.10253239532667176</v>
      </c>
      <c r="Z64" s="93">
        <f ca="1">_xll.qlBlackVolTermStructureBlackVol(VolSurface_EURGBP!$C$33,$N64,Z$60/$AA40,TRUE)</f>
        <v>0.11245430417822148</v>
      </c>
      <c r="AB64" t="s">
        <v>33</v>
      </c>
      <c r="AC64">
        <v>43291</v>
      </c>
      <c r="AD64" t="s">
        <v>147</v>
      </c>
      <c r="AE64">
        <v>8.7581623360151253E-2</v>
      </c>
      <c r="AF64">
        <v>8.288661147986838E-2</v>
      </c>
      <c r="AG64">
        <v>8.0571122748181956E-2</v>
      </c>
      <c r="AH64">
        <v>7.8691411572773456E-2</v>
      </c>
      <c r="AI64">
        <v>7.8535182183006577E-2</v>
      </c>
      <c r="AJ64">
        <v>7.9903054748176716E-2</v>
      </c>
      <c r="AK64">
        <v>8.3996713254609459E-2</v>
      </c>
      <c r="AL64">
        <v>8.8421661068996418E-2</v>
      </c>
      <c r="AM64">
        <v>9.5575064133418569E-2</v>
      </c>
      <c r="AN64">
        <v>0.10185443941162646</v>
      </c>
      <c r="AO64">
        <v>0.11176591793771942</v>
      </c>
      <c r="AR64" t="s">
        <v>33</v>
      </c>
      <c r="AS64">
        <v>43291</v>
      </c>
      <c r="AT64" t="s">
        <v>147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147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  <c r="CH64" s="263">
        <v>8.7075540272062296E-2</v>
      </c>
      <c r="CI64" s="263">
        <v>8.2488562854449055E-2</v>
      </c>
      <c r="CJ64" s="263">
        <v>8.0278223008513172E-2</v>
      </c>
      <c r="CK64" s="263">
        <v>7.8594474077952933E-2</v>
      </c>
      <c r="CL64" s="263">
        <v>7.8613655663537216E-2</v>
      </c>
      <c r="CM64" s="263">
        <v>8.0185112419941543E-2</v>
      </c>
      <c r="CN64" s="263">
        <v>8.4483015435280806E-2</v>
      </c>
      <c r="CO64" s="263">
        <v>8.9004556059788797E-2</v>
      </c>
      <c r="CP64" s="263">
        <v>9.6228176716798938E-2</v>
      </c>
      <c r="CQ64" s="263">
        <v>0.10253239532667176</v>
      </c>
      <c r="CR64" s="263">
        <v>0.11245430417822148</v>
      </c>
      <c r="CT64" s="263">
        <v>8.7075540272062296E-2</v>
      </c>
      <c r="CU64" s="263">
        <v>8.2488562854449055E-2</v>
      </c>
      <c r="CV64" s="263">
        <v>8.0278223008513172E-2</v>
      </c>
      <c r="CW64" s="263">
        <v>7.8594474077952933E-2</v>
      </c>
      <c r="CX64" s="263">
        <v>7.8613655663537216E-2</v>
      </c>
      <c r="CY64" s="263">
        <v>8.0185112419941543E-2</v>
      </c>
      <c r="CZ64" s="263">
        <v>8.4483015435280806E-2</v>
      </c>
      <c r="DA64" s="263">
        <v>8.9004556059788797E-2</v>
      </c>
      <c r="DB64" s="263">
        <v>9.6228176716798938E-2</v>
      </c>
      <c r="DC64" s="263">
        <v>0.10253239532667176</v>
      </c>
      <c r="DD64" s="263">
        <v>0.11245430417822148</v>
      </c>
    </row>
    <row r="65" spans="2:108">
      <c r="B65" s="7" t="s">
        <v>16</v>
      </c>
      <c r="C65" s="31"/>
      <c r="D65" s="32" t="b">
        <v>0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_xll.qlBlackVolTermStructureBlackVol(VolSurface_EURGBP!$C$33,$N65,P$60/$AA41,TRUE)</f>
        <v>8.6398845629197071E-2</v>
      </c>
      <c r="Q65" s="95">
        <f ca="1">_xll.qlBlackVolTermStructureBlackVol(VolSurface_EURGBP!$C$33,$N65,Q$60/$AA41,TRUE)</f>
        <v>8.251309397062416E-2</v>
      </c>
      <c r="R65" s="95">
        <f ca="1">_xll.qlBlackVolTermStructureBlackVol(VolSurface_EURGBP!$C$33,$N65,R$60/$AA41,TRUE)</f>
        <v>8.0731351593366613E-2</v>
      </c>
      <c r="S65" s="95">
        <f ca="1">_xll.qlBlackVolTermStructureBlackVol(VolSurface_EURGBP!$C$33,$N65,S$60/$AA41,TRUE)</f>
        <v>7.9517968835842126E-2</v>
      </c>
      <c r="T65" s="95">
        <f ca="1">_xll.qlBlackVolTermStructureBlackVol(VolSurface_EURGBP!$C$33,$N65,T$60/$AA41,TRUE)</f>
        <v>7.9722938058606432E-2</v>
      </c>
      <c r="U65" s="95">
        <f ca="1">_xll.qlBlackVolTermStructureBlackVol(VolSurface_EURGBP!$C$33,$N65,U$60/$AA41,TRUE)</f>
        <v>8.1269363029003214E-2</v>
      </c>
      <c r="V65" s="95">
        <f ca="1">_xll.qlBlackVolTermStructureBlackVol(VolSurface_EURGBP!$C$33,$N65,V$60/$AA41,TRUE)</f>
        <v>8.5185865900935659E-2</v>
      </c>
      <c r="W65" s="95">
        <f ca="1">_xll.qlBlackVolTermStructureBlackVol(VolSurface_EURGBP!$C$33,$N65,W$60/$AA41,TRUE)</f>
        <v>8.925986812376209E-2</v>
      </c>
      <c r="X65" s="95">
        <f ca="1">_xll.qlBlackVolTermStructureBlackVol(VolSurface_EURGBP!$C$33,$N65,X$60/$AA41,TRUE)</f>
        <v>9.5795165214728792E-2</v>
      </c>
      <c r="Y65" s="95">
        <f ca="1">_xll.qlBlackVolTermStructureBlackVol(VolSurface_EURGBP!$C$33,$N65,Y$60/$AA41,TRUE)</f>
        <v>0.10153871577942293</v>
      </c>
      <c r="Z65" s="96">
        <f ca="1">_xll.qlBlackVolTermStructureBlackVol(VolSurface_EURGBP!$C$33,$N65,Z$60/$AA41,TRUE)</f>
        <v>0.1106419237141483</v>
      </c>
      <c r="AB65" t="s">
        <v>24</v>
      </c>
      <c r="AC65">
        <v>43383</v>
      </c>
      <c r="AD65" t="s">
        <v>148</v>
      </c>
      <c r="AE65">
        <v>8.7033174734326618E-2</v>
      </c>
      <c r="AF65">
        <v>8.2992513981861915E-2</v>
      </c>
      <c r="AG65">
        <v>8.1068474481625727E-2</v>
      </c>
      <c r="AH65">
        <v>7.9604210032748202E-2</v>
      </c>
      <c r="AI65">
        <v>7.9593907224929553E-2</v>
      </c>
      <c r="AJ65">
        <v>8.0893792931694686E-2</v>
      </c>
      <c r="AK65">
        <v>8.4557055429533609E-2</v>
      </c>
      <c r="AL65">
        <v>8.8504533253757622E-2</v>
      </c>
      <c r="AM65">
        <v>9.4941084509963192E-2</v>
      </c>
      <c r="AN65">
        <v>0.10064584858447612</v>
      </c>
      <c r="AO65">
        <v>0.1097278739083431</v>
      </c>
      <c r="AR65" t="s">
        <v>24</v>
      </c>
      <c r="AS65">
        <v>43383</v>
      </c>
      <c r="AT65" t="s">
        <v>148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148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  <c r="CH65" s="263">
        <v>8.6398845629197071E-2</v>
      </c>
      <c r="CI65" s="263">
        <v>8.251309397062416E-2</v>
      </c>
      <c r="CJ65" s="263">
        <v>8.0731351593366613E-2</v>
      </c>
      <c r="CK65" s="263">
        <v>7.9517968835842126E-2</v>
      </c>
      <c r="CL65" s="263">
        <v>7.9722938058606432E-2</v>
      </c>
      <c r="CM65" s="263">
        <v>8.1269363029003214E-2</v>
      </c>
      <c r="CN65" s="263">
        <v>8.5185865900935659E-2</v>
      </c>
      <c r="CO65" s="263">
        <v>8.925986812376209E-2</v>
      </c>
      <c r="CP65" s="263">
        <v>9.5795165214728792E-2</v>
      </c>
      <c r="CQ65" s="263">
        <v>0.10153871577942293</v>
      </c>
      <c r="CR65" s="263">
        <v>0.1106419237141483</v>
      </c>
      <c r="CT65" s="263">
        <v>8.6398845629197071E-2</v>
      </c>
      <c r="CU65" s="263">
        <v>8.251309397062416E-2</v>
      </c>
      <c r="CV65" s="263">
        <v>8.0731351593366613E-2</v>
      </c>
      <c r="CW65" s="263">
        <v>7.9517968835842126E-2</v>
      </c>
      <c r="CX65" s="263">
        <v>7.9722938058606432E-2</v>
      </c>
      <c r="CY65" s="263">
        <v>8.1269363029003214E-2</v>
      </c>
      <c r="CZ65" s="263">
        <v>8.5185865900935659E-2</v>
      </c>
      <c r="DA65" s="263">
        <v>8.925986812376209E-2</v>
      </c>
      <c r="DB65" s="263">
        <v>9.5795165214728792E-2</v>
      </c>
      <c r="DC65" s="263">
        <v>0.10153871577942293</v>
      </c>
      <c r="DD65" s="263">
        <v>0.1106419237141483</v>
      </c>
    </row>
    <row r="66" spans="2:108">
      <c r="B66" s="10" t="s">
        <v>17</v>
      </c>
      <c r="C66" s="26"/>
      <c r="D66" s="218" t="str">
        <f ca="1">_xll.qlRealMCSimulation(,D56,B72:B255,B72:B255,D61,D62,D63,D64,D65)</f>
        <v>obj_0071c#0000</v>
      </c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</row>
    <row r="67" spans="2:108">
      <c r="B67" s="13" t="s">
        <v>18</v>
      </c>
      <c r="C67" s="24"/>
      <c r="D67" s="234" t="s">
        <v>320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93</v>
      </c>
      <c r="AE67" t="s">
        <v>31</v>
      </c>
      <c r="AR67" t="s">
        <v>93</v>
      </c>
      <c r="AU67" t="s">
        <v>31</v>
      </c>
      <c r="BG67" t="s">
        <v>31</v>
      </c>
      <c r="BS67" t="s">
        <v>93</v>
      </c>
      <c r="BV67" t="s">
        <v>31</v>
      </c>
      <c r="CH67" s="263" t="s">
        <v>31</v>
      </c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T67" s="263" t="s">
        <v>31</v>
      </c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</row>
    <row r="68" spans="2:108">
      <c r="B68" s="34" t="s">
        <v>19</v>
      </c>
      <c r="C68" s="31"/>
      <c r="D68" s="35" t="b">
        <v>1</v>
      </c>
      <c r="M68" s="54" t="s">
        <v>25</v>
      </c>
      <c r="N68" s="55" t="s">
        <v>30</v>
      </c>
      <c r="O68" s="55" t="s">
        <v>4</v>
      </c>
      <c r="P68" s="77">
        <f ca="1">P60</f>
        <v>0.87151206299808792</v>
      </c>
      <c r="Q68" s="78">
        <f ca="1">Q60</f>
        <v>0.90216284644338041</v>
      </c>
      <c r="R68" s="78">
        <f ca="1">R60</f>
        <v>0.92234769785879311</v>
      </c>
      <c r="S68" s="78">
        <f ca="1">S60</f>
        <v>0.95081286797024822</v>
      </c>
      <c r="T68" s="78">
        <f ca="1">T60</f>
        <v>0.97294871335629129</v>
      </c>
      <c r="U68" s="78">
        <f ca="1">U60</f>
        <v>1</v>
      </c>
      <c r="V68" s="78">
        <f ca="1">V60</f>
        <v>1.0371120792715558</v>
      </c>
      <c r="W68" s="78">
        <f ca="1">W60</f>
        <v>1.0668476834085139</v>
      </c>
      <c r="X68" s="78">
        <f ca="1">X60</f>
        <v>1.1095919855494891</v>
      </c>
      <c r="Y68" s="78">
        <f ca="1">Y60</f>
        <v>1.1457807621080653</v>
      </c>
      <c r="Z68" s="67">
        <f ca="1">Z60</f>
        <v>1.203642429536993</v>
      </c>
      <c r="AB68" t="s">
        <v>25</v>
      </c>
      <c r="AC68" t="s">
        <v>30</v>
      </c>
      <c r="AD68" t="s">
        <v>4</v>
      </c>
      <c r="AE68">
        <v>0.87151206299808792</v>
      </c>
      <c r="AF68">
        <v>0.90216284644338041</v>
      </c>
      <c r="AG68">
        <v>0.92234769785879311</v>
      </c>
      <c r="AH68">
        <v>0.95081286797024822</v>
      </c>
      <c r="AI68">
        <v>0.97294871335629129</v>
      </c>
      <c r="AJ68">
        <v>1</v>
      </c>
      <c r="AK68">
        <v>1.0371120792715558</v>
      </c>
      <c r="AL68">
        <v>1.0668476834085139</v>
      </c>
      <c r="AM68">
        <v>1.1095919855494891</v>
      </c>
      <c r="AN68">
        <v>1.1457807621080653</v>
      </c>
      <c r="AO68">
        <v>1.203642429536993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  <c r="CH68" s="263">
        <v>0.87151206299808792</v>
      </c>
      <c r="CI68" s="263">
        <v>0.90216284644338041</v>
      </c>
      <c r="CJ68" s="263">
        <v>0.92234769785879311</v>
      </c>
      <c r="CK68" s="263">
        <v>0.95081286797024822</v>
      </c>
      <c r="CL68" s="263">
        <v>0.97294871335629129</v>
      </c>
      <c r="CM68" s="263">
        <v>1</v>
      </c>
      <c r="CN68" s="263">
        <v>1.0371120792715558</v>
      </c>
      <c r="CO68" s="263">
        <v>1.0668476834085139</v>
      </c>
      <c r="CP68" s="263">
        <v>1.1095919855494891</v>
      </c>
      <c r="CQ68" s="263">
        <v>1.1457807621080653</v>
      </c>
      <c r="CR68" s="263">
        <v>1.203642429536993</v>
      </c>
      <c r="CT68" s="263">
        <v>0.87151206299808792</v>
      </c>
      <c r="CU68" s="263">
        <v>0.90216284644338041</v>
      </c>
      <c r="CV68" s="263">
        <v>0.92234769785879311</v>
      </c>
      <c r="CW68" s="263">
        <v>0.95081286797024822</v>
      </c>
      <c r="CX68" s="263">
        <v>0.97294871335629129</v>
      </c>
      <c r="CY68" s="263">
        <v>1</v>
      </c>
      <c r="CZ68" s="263">
        <v>1.0371120792715558</v>
      </c>
      <c r="DA68" s="263">
        <v>1.0668476834085139</v>
      </c>
      <c r="DB68" s="263">
        <v>1.1095919855494891</v>
      </c>
      <c r="DC68" s="263">
        <v>1.1457807621080653</v>
      </c>
      <c r="DD68" s="263">
        <v>1.203642429536993</v>
      </c>
    </row>
    <row r="69" spans="2:108">
      <c r="B69" s="15" t="s">
        <v>20</v>
      </c>
      <c r="C69" s="26"/>
      <c r="D69" s="36" t="b">
        <f ca="1">IF(D68,_xll.qlRealMCSimulationCalcAssetAdjuster(D66,B72:B255,C20:C21,D67),"[DISABLED]")</f>
        <v>1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#NUM!</v>
      </c>
      <c r="Q69" s="171" t="e">
        <f ca="1">_xll.qlLocalVTSLocalVol($K$26,$N69,Q$68,TRUE)</f>
        <v>#NUM!</v>
      </c>
      <c r="R69" s="171" t="e">
        <f ca="1">_xll.qlLocalVTSLocalVol($K$26,$N69,R$68,TRUE)</f>
        <v>#NUM!</v>
      </c>
      <c r="S69" s="171" t="e">
        <f ca="1">_xll.qlLocalVTSLocalVol($K$26,$N69,S$68,TRUE)</f>
        <v>#NUM!</v>
      </c>
      <c r="T69" s="171" t="e">
        <f ca="1">_xll.qlLocalVTSLocalVol($K$26,$N69,T$68,TRUE)</f>
        <v>#NUM!</v>
      </c>
      <c r="U69" s="171" t="e">
        <f ca="1">_xll.qlLocalVTSLocalVol($K$26,$N69,U$68,TRUE)</f>
        <v>#NUM!</v>
      </c>
      <c r="V69" s="171" t="e">
        <f ca="1">_xll.qlLocalVTSLocalVol($K$26,$N69,V$68,TRUE)</f>
        <v>#NUM!</v>
      </c>
      <c r="W69" s="171" t="e">
        <f ca="1">_xll.qlLocalVTSLocalVol($K$26,$N69,W$68,TRUE)</f>
        <v>#NUM!</v>
      </c>
      <c r="X69" s="171" t="e">
        <f ca="1">_xll.qlLocalVTSLocalVol($K$26,$N69,X$68,TRUE)</f>
        <v>#NUM!</v>
      </c>
      <c r="Y69" s="171" t="e">
        <f ca="1">_xll.qlLocalVTSLocalVol($K$26,$N69,Y$68,TRUE)</f>
        <v>#NUM!</v>
      </c>
      <c r="Z69" s="172" t="e">
        <f ca="1">_xll.qlLocalVTSLocalVol($K$26,$N69,Z$68,TRUE)</f>
        <v>#NUM!</v>
      </c>
      <c r="AB69" t="s">
        <v>22</v>
      </c>
      <c r="AC69">
        <v>43049</v>
      </c>
      <c r="AD69" t="s">
        <v>144</v>
      </c>
      <c r="AE69">
        <v>0.15934101237278331</v>
      </c>
      <c r="AF69">
        <v>0.11919902139391206</v>
      </c>
      <c r="AG69">
        <v>9.4672150548288092E-2</v>
      </c>
      <c r="AH69">
        <v>6.4230112860524699E-2</v>
      </c>
      <c r="AI69">
        <v>4.7256641121022583E-2</v>
      </c>
      <c r="AJ69">
        <v>4.3356710206360706E-2</v>
      </c>
      <c r="AK69">
        <v>6.69454233590491E-2</v>
      </c>
      <c r="AL69">
        <v>9.4482246859751845E-2</v>
      </c>
      <c r="AM69">
        <v>0.13618361432452847</v>
      </c>
      <c r="AN69">
        <v>0.17112876662431648</v>
      </c>
      <c r="AO69">
        <v>0.22497139558913265</v>
      </c>
      <c r="AR69" t="s">
        <v>22</v>
      </c>
      <c r="AS69">
        <v>43049</v>
      </c>
      <c r="AT69" t="s">
        <v>144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144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  <c r="CH69" s="263" t="e">
        <v>#VALUE!</v>
      </c>
      <c r="CI69" s="263" t="e">
        <v>#VALUE!</v>
      </c>
      <c r="CJ69" s="263" t="e">
        <v>#VALUE!</v>
      </c>
      <c r="CK69" s="263" t="e">
        <v>#VALUE!</v>
      </c>
      <c r="CL69" s="263" t="e">
        <v>#VALUE!</v>
      </c>
      <c r="CM69" s="263" t="e">
        <v>#VALUE!</v>
      </c>
      <c r="CN69" s="263" t="e">
        <v>#VALUE!</v>
      </c>
      <c r="CO69" s="263" t="e">
        <v>#VALUE!</v>
      </c>
      <c r="CP69" s="263" t="e">
        <v>#VALUE!</v>
      </c>
      <c r="CQ69" s="263" t="e">
        <v>#VALUE!</v>
      </c>
      <c r="CR69" s="263" t="e">
        <v>#VALUE!</v>
      </c>
      <c r="CT69" s="263" t="e">
        <v>#VALUE!</v>
      </c>
      <c r="CU69" s="263" t="e">
        <v>#VALUE!</v>
      </c>
      <c r="CV69" s="263" t="e">
        <v>#VALUE!</v>
      </c>
      <c r="CW69" s="263" t="e">
        <v>#VALUE!</v>
      </c>
      <c r="CX69" s="263" t="e">
        <v>#VALUE!</v>
      </c>
      <c r="CY69" s="263" t="e">
        <v>#VALUE!</v>
      </c>
      <c r="CZ69" s="263" t="e">
        <v>#VALUE!</v>
      </c>
      <c r="DA69" s="263" t="e">
        <v>#VALUE!</v>
      </c>
      <c r="DB69" s="263" t="e">
        <v>#VALUE!</v>
      </c>
      <c r="DC69" s="263" t="e">
        <v>#VALUE!</v>
      </c>
      <c r="DD69" s="263" t="e">
        <v>#VALUE!</v>
      </c>
    </row>
    <row r="70" spans="2:108"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#NUM!</v>
      </c>
      <c r="Q70" s="174" t="e">
        <f ca="1">_xll.qlLocalVTSLocalVol($K$26,$N70,Q$68,TRUE)</f>
        <v>#NUM!</v>
      </c>
      <c r="R70" s="174" t="e">
        <f ca="1">_xll.qlLocalVTSLocalVol($K$26,$N70,R$68,TRUE)</f>
        <v>#NUM!</v>
      </c>
      <c r="S70" s="174" t="e">
        <f ca="1">_xll.qlLocalVTSLocalVol($K$26,$N70,S$68,TRUE)</f>
        <v>#NUM!</v>
      </c>
      <c r="T70" s="174" t="e">
        <f ca="1">_xll.qlLocalVTSLocalVol($K$26,$N70,T$68,TRUE)</f>
        <v>#NUM!</v>
      </c>
      <c r="U70" s="174" t="e">
        <f ca="1">_xll.qlLocalVTSLocalVol($K$26,$N70,U$68,TRUE)</f>
        <v>#NUM!</v>
      </c>
      <c r="V70" s="174" t="e">
        <f ca="1">_xll.qlLocalVTSLocalVol($K$26,$N70,V$68,TRUE)</f>
        <v>#NUM!</v>
      </c>
      <c r="W70" s="174" t="e">
        <f ca="1">_xll.qlLocalVTSLocalVol($K$26,$N70,W$68,TRUE)</f>
        <v>#NUM!</v>
      </c>
      <c r="X70" s="174" t="e">
        <f ca="1">_xll.qlLocalVTSLocalVol($K$26,$N70,X$68,TRUE)</f>
        <v>#NUM!</v>
      </c>
      <c r="Y70" s="174" t="e">
        <f ca="1">_xll.qlLocalVTSLocalVol($K$26,$N70,Y$68,TRUE)</f>
        <v>#NUM!</v>
      </c>
      <c r="Z70" s="175" t="e">
        <f ca="1">_xll.qlLocalVTSLocalVol($K$26,$N70,Z$68,TRUE)</f>
        <v>#NUM!</v>
      </c>
      <c r="AB70" t="s">
        <v>29</v>
      </c>
      <c r="AC70">
        <v>43110</v>
      </c>
      <c r="AD70" t="s">
        <v>145</v>
      </c>
      <c r="AE70">
        <v>0.15286510968038938</v>
      </c>
      <c r="AF70">
        <v>0.12141794895040556</v>
      </c>
      <c r="AG70">
        <v>0.10281774909291215</v>
      </c>
      <c r="AH70">
        <v>8.1283093779903892E-2</v>
      </c>
      <c r="AI70">
        <v>7.0768779364614565E-2</v>
      </c>
      <c r="AJ70">
        <v>6.8480726777785508E-2</v>
      </c>
      <c r="AK70">
        <v>8.145895972807668E-2</v>
      </c>
      <c r="AL70">
        <v>9.832379905659254E-2</v>
      </c>
      <c r="AM70">
        <v>0.12557968953212534</v>
      </c>
      <c r="AN70">
        <v>0.14917586010508044</v>
      </c>
      <c r="AO70">
        <v>0.18613388165880976</v>
      </c>
      <c r="AR70" t="s">
        <v>29</v>
      </c>
      <c r="AS70">
        <v>43110</v>
      </c>
      <c r="AT70" t="s">
        <v>145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145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  <c r="CH70" s="263" t="e">
        <v>#VALUE!</v>
      </c>
      <c r="CI70" s="263" t="e">
        <v>#VALUE!</v>
      </c>
      <c r="CJ70" s="263" t="e">
        <v>#VALUE!</v>
      </c>
      <c r="CK70" s="263" t="e">
        <v>#VALUE!</v>
      </c>
      <c r="CL70" s="263" t="e">
        <v>#VALUE!</v>
      </c>
      <c r="CM70" s="263" t="e">
        <v>#VALUE!</v>
      </c>
      <c r="CN70" s="263" t="e">
        <v>#VALUE!</v>
      </c>
      <c r="CO70" s="263" t="e">
        <v>#VALUE!</v>
      </c>
      <c r="CP70" s="263" t="e">
        <v>#VALUE!</v>
      </c>
      <c r="CQ70" s="263" t="e">
        <v>#VALUE!</v>
      </c>
      <c r="CR70" s="263" t="e">
        <v>#VALUE!</v>
      </c>
      <c r="CT70" s="263" t="e">
        <v>#VALUE!</v>
      </c>
      <c r="CU70" s="263" t="e">
        <v>#VALUE!</v>
      </c>
      <c r="CV70" s="263" t="e">
        <v>#VALUE!</v>
      </c>
      <c r="CW70" s="263" t="e">
        <v>#VALUE!</v>
      </c>
      <c r="CX70" s="263" t="e">
        <v>#VALUE!</v>
      </c>
      <c r="CY70" s="263" t="e">
        <v>#VALUE!</v>
      </c>
      <c r="CZ70" s="263" t="e">
        <v>#VALUE!</v>
      </c>
      <c r="DA70" s="263" t="e">
        <v>#VALUE!</v>
      </c>
      <c r="DB70" s="263" t="e">
        <v>#VALUE!</v>
      </c>
      <c r="DC70" s="263" t="e">
        <v>#VALUE!</v>
      </c>
      <c r="DD70" s="263" t="e">
        <v>#VALUE!</v>
      </c>
    </row>
    <row r="71" spans="2:108"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#NUM!</v>
      </c>
      <c r="Q71" s="174" t="e">
        <f ca="1">_xll.qlLocalVTSLocalVol($K$26,$N71,Q$68,TRUE)</f>
        <v>#NUM!</v>
      </c>
      <c r="R71" s="174" t="e">
        <f ca="1">_xll.qlLocalVTSLocalVol($K$26,$N71,R$68,TRUE)</f>
        <v>#NUM!</v>
      </c>
      <c r="S71" s="174" t="e">
        <f ca="1">_xll.qlLocalVTSLocalVol($K$26,$N71,S$68,TRUE)</f>
        <v>#NUM!</v>
      </c>
      <c r="T71" s="174" t="e">
        <f ca="1">_xll.qlLocalVTSLocalVol($K$26,$N71,T$68,TRUE)</f>
        <v>#NUM!</v>
      </c>
      <c r="U71" s="174" t="e">
        <f ca="1">_xll.qlLocalVTSLocalVol($K$26,$N71,U$68,TRUE)</f>
        <v>#NUM!</v>
      </c>
      <c r="V71" s="174" t="e">
        <f ca="1">_xll.qlLocalVTSLocalVol($K$26,$N71,V$68,TRUE)</f>
        <v>#NUM!</v>
      </c>
      <c r="W71" s="174" t="e">
        <f ca="1">_xll.qlLocalVTSLocalVol($K$26,$N71,W$68,TRUE)</f>
        <v>#NUM!</v>
      </c>
      <c r="X71" s="174" t="e">
        <f ca="1">_xll.qlLocalVTSLocalVol($K$26,$N71,X$68,TRUE)</f>
        <v>#NUM!</v>
      </c>
      <c r="Y71" s="174" t="e">
        <f ca="1">_xll.qlLocalVTSLocalVol($K$26,$N71,Y$68,TRUE)</f>
        <v>#NUM!</v>
      </c>
      <c r="Z71" s="175" t="e">
        <f ca="1">_xll.qlLocalVTSLocalVol($K$26,$N71,Z$68,TRUE)</f>
        <v>#NUM!</v>
      </c>
      <c r="AB71" t="s">
        <v>32</v>
      </c>
      <c r="AC71">
        <v>43200</v>
      </c>
      <c r="AD71" t="s">
        <v>146</v>
      </c>
      <c r="AE71">
        <v>0.12028275398763123</v>
      </c>
      <c r="AF71">
        <v>0.10041519470988668</v>
      </c>
      <c r="AG71">
        <v>8.9144893102752004E-2</v>
      </c>
      <c r="AH71">
        <v>7.6980983594155436E-2</v>
      </c>
      <c r="AI71">
        <v>7.1810418123624417E-2</v>
      </c>
      <c r="AJ71">
        <v>7.1787070187456808E-2</v>
      </c>
      <c r="AK71">
        <v>8.1616546930755998E-2</v>
      </c>
      <c r="AL71">
        <v>9.4320828766159659E-2</v>
      </c>
      <c r="AM71">
        <v>0.11540321618664542</v>
      </c>
      <c r="AN71">
        <v>0.13387718842385266</v>
      </c>
      <c r="AO71">
        <v>0.16286292550216025</v>
      </c>
      <c r="AR71" t="s">
        <v>32</v>
      </c>
      <c r="AS71">
        <v>43200</v>
      </c>
      <c r="AT71" t="s">
        <v>146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146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  <c r="CH71" s="263" t="e">
        <v>#VALUE!</v>
      </c>
      <c r="CI71" s="263" t="e">
        <v>#VALUE!</v>
      </c>
      <c r="CJ71" s="263" t="e">
        <v>#VALUE!</v>
      </c>
      <c r="CK71" s="263" t="e">
        <v>#VALUE!</v>
      </c>
      <c r="CL71" s="263" t="e">
        <v>#VALUE!</v>
      </c>
      <c r="CM71" s="263" t="e">
        <v>#VALUE!</v>
      </c>
      <c r="CN71" s="263" t="e">
        <v>#VALUE!</v>
      </c>
      <c r="CO71" s="263" t="e">
        <v>#VALUE!</v>
      </c>
      <c r="CP71" s="263" t="e">
        <v>#VALUE!</v>
      </c>
      <c r="CQ71" s="263" t="e">
        <v>#VALUE!</v>
      </c>
      <c r="CR71" s="263" t="e">
        <v>#VALUE!</v>
      </c>
      <c r="CT71" s="263" t="e">
        <v>#VALUE!</v>
      </c>
      <c r="CU71" s="263" t="e">
        <v>#VALUE!</v>
      </c>
      <c r="CV71" s="263" t="e">
        <v>#VALUE!</v>
      </c>
      <c r="CW71" s="263" t="e">
        <v>#VALUE!</v>
      </c>
      <c r="CX71" s="263" t="e">
        <v>#VALUE!</v>
      </c>
      <c r="CY71" s="263" t="e">
        <v>#VALUE!</v>
      </c>
      <c r="CZ71" s="263" t="e">
        <v>#VALUE!</v>
      </c>
      <c r="DA71" s="263" t="e">
        <v>#VALUE!</v>
      </c>
      <c r="DB71" s="263" t="e">
        <v>#VALUE!</v>
      </c>
      <c r="DC71" s="263" t="e">
        <v>#VALUE!</v>
      </c>
      <c r="DD71" s="263" t="e">
        <v>#VALUE!</v>
      </c>
    </row>
    <row r="72" spans="2:108">
      <c r="B72">
        <f t="array" aca="1" ref="B72:B794" ca="1">(_xll.qlScheduleDates(D60)-D2)/365</f>
        <v>0</v>
      </c>
      <c r="D72">
        <v>1.2500000000000001E-2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#NUM!</v>
      </c>
      <c r="Q72" s="174" t="e">
        <f ca="1">_xll.qlLocalVTSLocalVol($K$26,$N72,Q$68,TRUE)</f>
        <v>#NUM!</v>
      </c>
      <c r="R72" s="174" t="e">
        <f ca="1">_xll.qlLocalVTSLocalVol($K$26,$N72,R$68,TRUE)</f>
        <v>#NUM!</v>
      </c>
      <c r="S72" s="174" t="e">
        <f ca="1">_xll.qlLocalVTSLocalVol($K$26,$N72,S$68,TRUE)</f>
        <v>#NUM!</v>
      </c>
      <c r="T72" s="174" t="e">
        <f ca="1">_xll.qlLocalVTSLocalVol($K$26,$N72,T$68,TRUE)</f>
        <v>#NUM!</v>
      </c>
      <c r="U72" s="174" t="e">
        <f ca="1">_xll.qlLocalVTSLocalVol($K$26,$N72,U$68,TRUE)</f>
        <v>#NUM!</v>
      </c>
      <c r="V72" s="174" t="e">
        <f ca="1">_xll.qlLocalVTSLocalVol($K$26,$N72,V$68,TRUE)</f>
        <v>#NUM!</v>
      </c>
      <c r="W72" s="174" t="e">
        <f ca="1">_xll.qlLocalVTSLocalVol($K$26,$N72,W$68,TRUE)</f>
        <v>#NUM!</v>
      </c>
      <c r="X72" s="174" t="e">
        <f ca="1">_xll.qlLocalVTSLocalVol($K$26,$N72,X$68,TRUE)</f>
        <v>#NUM!</v>
      </c>
      <c r="Y72" s="174" t="e">
        <f ca="1">_xll.qlLocalVTSLocalVol($K$26,$N72,Y$68,TRUE)</f>
        <v>#NUM!</v>
      </c>
      <c r="Z72" s="175" t="e">
        <f ca="1">_xll.qlLocalVTSLocalVol($K$26,$N72,Z$68,TRUE)</f>
        <v>#NUM!</v>
      </c>
      <c r="AB72" t="s">
        <v>33</v>
      </c>
      <c r="AC72">
        <v>43291</v>
      </c>
      <c r="AD72" t="s">
        <v>147</v>
      </c>
      <c r="AE72">
        <v>0.11670896688953736</v>
      </c>
      <c r="AF72">
        <v>9.7959086190683914E-2</v>
      </c>
      <c r="AG72">
        <v>8.7621738942903996E-2</v>
      </c>
      <c r="AH72">
        <v>7.6770648217256807E-2</v>
      </c>
      <c r="AI72">
        <v>7.2165165194123762E-2</v>
      </c>
      <c r="AJ72">
        <v>7.1681459080631282E-2</v>
      </c>
      <c r="AK72">
        <v>7.9074951080568556E-2</v>
      </c>
      <c r="AL72">
        <v>8.9387666715035133E-2</v>
      </c>
      <c r="AM72">
        <v>0.10742751677683138</v>
      </c>
      <c r="AN72">
        <v>0.1238353426685237</v>
      </c>
      <c r="AO72">
        <v>0.15028306435039426</v>
      </c>
      <c r="AR72" t="s">
        <v>33</v>
      </c>
      <c r="AS72">
        <v>43291</v>
      </c>
      <c r="AT72" t="s">
        <v>147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147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  <c r="CH72" s="263" t="e">
        <v>#VALUE!</v>
      </c>
      <c r="CI72" s="263" t="e">
        <v>#VALUE!</v>
      </c>
      <c r="CJ72" s="263" t="e">
        <v>#VALUE!</v>
      </c>
      <c r="CK72" s="263" t="e">
        <v>#VALUE!</v>
      </c>
      <c r="CL72" s="263" t="e">
        <v>#VALUE!</v>
      </c>
      <c r="CM72" s="263" t="e">
        <v>#VALUE!</v>
      </c>
      <c r="CN72" s="263" t="e">
        <v>#VALUE!</v>
      </c>
      <c r="CO72" s="263" t="e">
        <v>#VALUE!</v>
      </c>
      <c r="CP72" s="263" t="e">
        <v>#VALUE!</v>
      </c>
      <c r="CQ72" s="263" t="e">
        <v>#VALUE!</v>
      </c>
      <c r="CR72" s="263" t="e">
        <v>#VALUE!</v>
      </c>
      <c r="CT72" s="263" t="e">
        <v>#VALUE!</v>
      </c>
      <c r="CU72" s="263" t="e">
        <v>#VALUE!</v>
      </c>
      <c r="CV72" s="263" t="e">
        <v>#VALUE!</v>
      </c>
      <c r="CW72" s="263" t="e">
        <v>#VALUE!</v>
      </c>
      <c r="CX72" s="263" t="e">
        <v>#VALUE!</v>
      </c>
      <c r="CY72" s="263" t="e">
        <v>#VALUE!</v>
      </c>
      <c r="CZ72" s="263" t="e">
        <v>#VALUE!</v>
      </c>
      <c r="DA72" s="263" t="e">
        <v>#VALUE!</v>
      </c>
      <c r="DB72" s="263" t="e">
        <v>#VALUE!</v>
      </c>
      <c r="DC72" s="263" t="e">
        <v>#VALUE!</v>
      </c>
      <c r="DD72" s="263" t="e">
        <v>#VALUE!</v>
      </c>
    </row>
    <row r="73" spans="2:108">
      <c r="B73">
        <f ca="1"/>
        <v>5.4794520547945206E-3</v>
      </c>
      <c r="D73">
        <f ca="1">D72+$D$72</f>
        <v>2.5000000000000001E-2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#NUM!</v>
      </c>
      <c r="Q73" s="177" t="e">
        <f ca="1">_xll.qlLocalVTSLocalVol($K$26,$N73,Q$68,TRUE)</f>
        <v>#NUM!</v>
      </c>
      <c r="R73" s="177" t="e">
        <f ca="1">_xll.qlLocalVTSLocalVol($K$26,$N73,R$68,TRUE)</f>
        <v>#NUM!</v>
      </c>
      <c r="S73" s="177" t="e">
        <f ca="1">_xll.qlLocalVTSLocalVol($K$26,$N73,S$68,TRUE)</f>
        <v>#NUM!</v>
      </c>
      <c r="T73" s="177" t="e">
        <f ca="1">_xll.qlLocalVTSLocalVol($K$26,$N73,T$68,TRUE)</f>
        <v>#NUM!</v>
      </c>
      <c r="U73" s="177" t="e">
        <f ca="1">_xll.qlLocalVTSLocalVol($K$26,$N73,U$68,TRUE)</f>
        <v>#NUM!</v>
      </c>
      <c r="V73" s="177" t="e">
        <f ca="1">_xll.qlLocalVTSLocalVol($K$26,$N73,V$68,TRUE)</f>
        <v>#NUM!</v>
      </c>
      <c r="W73" s="177" t="e">
        <f ca="1">_xll.qlLocalVTSLocalVol($K$26,$N73,W$68,TRUE)</f>
        <v>#NUM!</v>
      </c>
      <c r="X73" s="177" t="e">
        <f ca="1">_xll.qlLocalVTSLocalVol($K$26,$N73,X$68,TRUE)</f>
        <v>#NUM!</v>
      </c>
      <c r="Y73" s="177" t="e">
        <f ca="1">_xll.qlLocalVTSLocalVol($K$26,$N73,Y$68,TRUE)</f>
        <v>#NUM!</v>
      </c>
      <c r="Z73" s="178" t="e">
        <f ca="1">_xll.qlLocalVTSLocalVol($K$26,$N73,Z$68,TRUE)</f>
        <v>#NUM!</v>
      </c>
      <c r="AB73" t="s">
        <v>24</v>
      </c>
      <c r="AC73">
        <v>43383</v>
      </c>
      <c r="AD73" t="s">
        <v>148</v>
      </c>
      <c r="AE73">
        <v>0.10957634573772355</v>
      </c>
      <c r="AF73">
        <v>9.4624528543282016E-2</v>
      </c>
      <c r="AG73">
        <v>8.6428976365395982E-2</v>
      </c>
      <c r="AH73">
        <v>7.7909269384724159E-2</v>
      </c>
      <c r="AI73">
        <v>7.4343175964198455E-2</v>
      </c>
      <c r="AJ73">
        <v>7.3991559332113294E-2</v>
      </c>
      <c r="AK73">
        <v>7.9754450555332923E-2</v>
      </c>
      <c r="AL73">
        <v>8.7839690807626547E-2</v>
      </c>
      <c r="AM73">
        <v>0.1020571810388593</v>
      </c>
      <c r="AN73">
        <v>0.11500118615377665</v>
      </c>
      <c r="AO73">
        <v>0.13580915050672401</v>
      </c>
      <c r="AR73" t="s">
        <v>24</v>
      </c>
      <c r="AS73">
        <v>43383</v>
      </c>
      <c r="AT73" t="s">
        <v>148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148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  <c r="CH73" s="263" t="e">
        <v>#VALUE!</v>
      </c>
      <c r="CI73" s="263" t="e">
        <v>#VALUE!</v>
      </c>
      <c r="CJ73" s="263" t="e">
        <v>#VALUE!</v>
      </c>
      <c r="CK73" s="263" t="e">
        <v>#VALUE!</v>
      </c>
      <c r="CL73" s="263" t="e">
        <v>#VALUE!</v>
      </c>
      <c r="CM73" s="263" t="e">
        <v>#VALUE!</v>
      </c>
      <c r="CN73" s="263" t="e">
        <v>#VALUE!</v>
      </c>
      <c r="CO73" s="263" t="e">
        <v>#VALUE!</v>
      </c>
      <c r="CP73" s="263" t="e">
        <v>#VALUE!</v>
      </c>
      <c r="CQ73" s="263" t="e">
        <v>#VALUE!</v>
      </c>
      <c r="CR73" s="263" t="e">
        <v>#VALUE!</v>
      </c>
      <c r="CT73" s="263" t="e">
        <v>#VALUE!</v>
      </c>
      <c r="CU73" s="263" t="e">
        <v>#VALUE!</v>
      </c>
      <c r="CV73" s="263" t="e">
        <v>#VALUE!</v>
      </c>
      <c r="CW73" s="263" t="e">
        <v>#VALUE!</v>
      </c>
      <c r="CX73" s="263" t="e">
        <v>#VALUE!</v>
      </c>
      <c r="CY73" s="263" t="e">
        <v>#VALUE!</v>
      </c>
      <c r="CZ73" s="263" t="e">
        <v>#VALUE!</v>
      </c>
      <c r="DA73" s="263" t="e">
        <v>#VALUE!</v>
      </c>
      <c r="DB73" s="263" t="e">
        <v>#VALUE!</v>
      </c>
      <c r="DC73" s="263" t="e">
        <v>#VALUE!</v>
      </c>
      <c r="DD73" s="263" t="e">
        <v>#VALUE!</v>
      </c>
    </row>
    <row r="74" spans="2:108">
      <c r="B74">
        <f ca="1"/>
        <v>1.0958904109589041E-2</v>
      </c>
      <c r="D74">
        <f ca="1">D73+$D$72</f>
        <v>3.7500000000000006E-2</v>
      </c>
    </row>
    <row r="75" spans="2:108">
      <c r="B75">
        <f ca="1"/>
        <v>1.643835616438356E-2</v>
      </c>
      <c r="D75">
        <f ca="1">D74+$D$72</f>
        <v>0.05</v>
      </c>
      <c r="CH75" t="s">
        <v>31</v>
      </c>
    </row>
    <row r="76" spans="2:108">
      <c r="B76">
        <f ca="1"/>
        <v>2.1917808219178082E-2</v>
      </c>
      <c r="D76">
        <f ca="1">D75+$D$72</f>
        <v>6.25E-2</v>
      </c>
      <c r="M76" t="s">
        <v>150</v>
      </c>
      <c r="N76">
        <v>0.99999889661383001</v>
      </c>
      <c r="CH76">
        <v>0.87151206299808792</v>
      </c>
      <c r="CI76">
        <v>0.90216284644338041</v>
      </c>
      <c r="CJ76">
        <v>0.92234769785879311</v>
      </c>
      <c r="CK76">
        <v>0.95081286797024822</v>
      </c>
      <c r="CL76">
        <v>0.97294871335629129</v>
      </c>
      <c r="CM76">
        <v>1</v>
      </c>
      <c r="CN76">
        <v>1.0371120792715558</v>
      </c>
      <c r="CO76">
        <v>1.0668476834085139</v>
      </c>
      <c r="CP76">
        <v>1.1095919855494891</v>
      </c>
      <c r="CQ76">
        <v>1.1457807621080653</v>
      </c>
      <c r="CR76">
        <v>1.203642429536993</v>
      </c>
    </row>
    <row r="77" spans="2:108">
      <c r="B77">
        <f ca="1"/>
        <v>2.7397260273972601E-2</v>
      </c>
      <c r="D77">
        <f ca="1">D76+$D$72</f>
        <v>7.4999999999999997E-2</v>
      </c>
      <c r="M77" t="s">
        <v>79</v>
      </c>
      <c r="N77">
        <v>0.95068493150684896</v>
      </c>
      <c r="O77" s="232">
        <f ca="1">ValuationDate!C2+VanillasCross1Y!N77*365</f>
        <v>43365</v>
      </c>
      <c r="P77" s="232">
        <f ca="1">_xll.qlCalendarAdjust("NullCalendar",O77,"Following")</f>
        <v>43365</v>
      </c>
      <c r="CH77">
        <v>0.15934101237278331</v>
      </c>
      <c r="CI77">
        <v>0.11919902139391206</v>
      </c>
      <c r="CJ77">
        <v>9.4672150548288092E-2</v>
      </c>
      <c r="CK77">
        <v>6.4230112860524699E-2</v>
      </c>
      <c r="CL77">
        <v>4.7256641121022583E-2</v>
      </c>
      <c r="CM77">
        <v>4.3356710206360706E-2</v>
      </c>
      <c r="CN77">
        <v>6.69454233590491E-2</v>
      </c>
      <c r="CO77">
        <v>9.4482246859751845E-2</v>
      </c>
      <c r="CP77">
        <v>0.13618361432452847</v>
      </c>
      <c r="CQ77">
        <v>0.17112876662431648</v>
      </c>
      <c r="CR77">
        <v>0.22497139558913265</v>
      </c>
    </row>
    <row r="78" spans="2:108">
      <c r="B78">
        <f ca="1"/>
        <v>3.287671232876712E-2</v>
      </c>
      <c r="D78">
        <f ca="1">D77+$D$72</f>
        <v>8.7499999999999994E-2</v>
      </c>
      <c r="N78" t="str">
        <f t="array" aca="1" ref="N78:P78" ca="1">TRANSPOSE(Vanillas!C23:C25)</f>
        <v>EURUSD</v>
      </c>
      <c r="O78" t="str">
        <f ca="1"/>
        <v>GBPUSD</v>
      </c>
      <c r="P78" t="str">
        <f ca="1"/>
        <v>EURGBP</v>
      </c>
      <c r="CH78">
        <v>0.15286510968038938</v>
      </c>
      <c r="CI78">
        <v>0.12141794895040556</v>
      </c>
      <c r="CJ78">
        <v>0.10281774909291215</v>
      </c>
      <c r="CK78">
        <v>8.1283093779903892E-2</v>
      </c>
      <c r="CL78">
        <v>7.0768779364614565E-2</v>
      </c>
      <c r="CM78">
        <v>6.8480726777785508E-2</v>
      </c>
      <c r="CN78">
        <v>8.145895972807668E-2</v>
      </c>
      <c r="CO78">
        <v>9.832379905659254E-2</v>
      </c>
      <c r="CP78">
        <v>0.12557968953212534</v>
      </c>
      <c r="CQ78">
        <v>0.14917586010508044</v>
      </c>
      <c r="CR78">
        <v>0.18613388165880976</v>
      </c>
    </row>
    <row r="79" spans="2:108">
      <c r="B79">
        <f ca="1"/>
        <v>3.8356164383561646E-2</v>
      </c>
      <c r="D79">
        <f ca="1">D78+$D$72</f>
        <v>9.9999999999999992E-2</v>
      </c>
      <c r="M79" t="s">
        <v>108</v>
      </c>
      <c r="N79" t="str">
        <f ca="1">D20</f>
        <v>obj_00286#0000</v>
      </c>
      <c r="O79" t="str">
        <f ca="1">D21</f>
        <v>obj_004bc#0000</v>
      </c>
      <c r="P79" t="str">
        <f ca="1">D50</f>
        <v>obj_00718#0000</v>
      </c>
      <c r="CH79">
        <v>0.12028275398763123</v>
      </c>
      <c r="CI79">
        <v>0.10041519470988668</v>
      </c>
      <c r="CJ79">
        <v>8.9144893102752004E-2</v>
      </c>
      <c r="CK79">
        <v>7.6980983594155436E-2</v>
      </c>
      <c r="CL79">
        <v>7.1810418123624417E-2</v>
      </c>
      <c r="CM79">
        <v>7.1787070187456808E-2</v>
      </c>
      <c r="CN79">
        <v>8.1616546930755998E-2</v>
      </c>
      <c r="CO79">
        <v>9.4320828766159659E-2</v>
      </c>
      <c r="CP79">
        <v>0.11540321618664542</v>
      </c>
      <c r="CQ79">
        <v>0.13387718842385266</v>
      </c>
      <c r="CR79">
        <v>0.16286292550216025</v>
      </c>
    </row>
    <row r="80" spans="2:108">
      <c r="B80">
        <f ca="1"/>
        <v>4.3835616438356165E-2</v>
      </c>
      <c r="D80">
        <f ca="1">D79+$D$72</f>
        <v>0.11249999999999999</v>
      </c>
      <c r="M80" t="s">
        <v>151</v>
      </c>
      <c r="N80" t="e">
        <f ca="1">_xll.qlLocalVTSFromGBSProcess(,N79)</f>
        <v>#NUM!</v>
      </c>
      <c r="O80" t="e">
        <f ca="1">_xll.qlLocalVTSFromGBSProcess(,O79)</f>
        <v>#NUM!</v>
      </c>
      <c r="P80" t="str">
        <f ca="1">_xll.qlLocalVTSFromGBSProcess(,P79)</f>
        <v>obj_0071d#0001</v>
      </c>
      <c r="CH80">
        <v>0.11670896688953736</v>
      </c>
      <c r="CI80">
        <v>9.7959086190683914E-2</v>
      </c>
      <c r="CJ80">
        <v>8.7621738942903996E-2</v>
      </c>
      <c r="CK80">
        <v>7.6770648217256807E-2</v>
      </c>
      <c r="CL80">
        <v>7.2165165194123762E-2</v>
      </c>
      <c r="CM80">
        <v>7.1681459080631282E-2</v>
      </c>
      <c r="CN80">
        <v>7.9074951080568556E-2</v>
      </c>
      <c r="CO80">
        <v>8.9387666715035133E-2</v>
      </c>
      <c r="CP80">
        <v>0.10742751677683138</v>
      </c>
      <c r="CQ80">
        <v>0.1238353426685237</v>
      </c>
      <c r="CR80">
        <v>0.15028306435039426</v>
      </c>
    </row>
    <row r="81" spans="2:96">
      <c r="B81">
        <f ca="1"/>
        <v>4.9315068493150684E-2</v>
      </c>
      <c r="D81">
        <f ca="1">D80+$D$72</f>
        <v>0.12499999999999999</v>
      </c>
      <c r="M81" t="s">
        <v>134</v>
      </c>
      <c r="N81" t="e">
        <f ca="1">_xll.qlLocalVTSLocalVol(N80,$P77,$N$76,TRUE)</f>
        <v>#VALUE!</v>
      </c>
      <c r="O81" t="e">
        <f ca="1">_xll.qlLocalVTSLocalVol(O80,$P77,$N$76,TRUE)</f>
        <v>#VALUE!</v>
      </c>
      <c r="P81">
        <f ca="1">_xll.qlLocalVTSLocalVol(P80,$P77,$N$76,TRUE)</f>
        <v>8.0075562371780318E-2</v>
      </c>
      <c r="CH81">
        <v>0.10957634573772355</v>
      </c>
      <c r="CI81">
        <v>9.4624528543282016E-2</v>
      </c>
      <c r="CJ81">
        <v>8.6428976365395982E-2</v>
      </c>
      <c r="CK81">
        <v>7.7909269384724159E-2</v>
      </c>
      <c r="CL81">
        <v>7.4343175964198455E-2</v>
      </c>
      <c r="CM81">
        <v>7.3991559332113294E-2</v>
      </c>
      <c r="CN81">
        <v>7.9754450555332923E-2</v>
      </c>
      <c r="CO81">
        <v>8.7839690807626547E-2</v>
      </c>
      <c r="CP81">
        <v>0.1020571810388593</v>
      </c>
      <c r="CQ81">
        <v>0.11500118615377665</v>
      </c>
      <c r="CR81">
        <v>0.13580915050672401</v>
      </c>
    </row>
    <row r="82" spans="2:96">
      <c r="B82">
        <f ca="1"/>
        <v>5.4794520547945202E-2</v>
      </c>
      <c r="D82">
        <f ca="1">D81+$D$72</f>
        <v>0.13749999999999998</v>
      </c>
      <c r="O82" t="str">
        <f ca="1">_xll.ohRangeRetrieveError(O81)</f>
        <v/>
      </c>
    </row>
    <row r="83" spans="2:96">
      <c r="B83">
        <f ca="1"/>
        <v>6.0273972602739728E-2</v>
      </c>
      <c r="D83">
        <f ca="1">D82+$D$72</f>
        <v>0.15</v>
      </c>
    </row>
    <row r="84" spans="2:96">
      <c r="B84">
        <f ca="1"/>
        <v>6.575342465753424E-2</v>
      </c>
      <c r="D84">
        <f ca="1">D83+$D$72</f>
        <v>0.16250000000000001</v>
      </c>
      <c r="BS84" s="263" t="s">
        <v>324</v>
      </c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H84" s="263" t="s">
        <v>326</v>
      </c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</row>
    <row r="85" spans="2:96">
      <c r="B85">
        <f ca="1"/>
        <v>7.1232876712328766E-2</v>
      </c>
      <c r="D85">
        <f ca="1">D84+$D$72</f>
        <v>0.17500000000000002</v>
      </c>
      <c r="BS85" s="263">
        <v>0.87151206299808792</v>
      </c>
      <c r="BT85" s="263">
        <v>0.90216284644338041</v>
      </c>
      <c r="BU85" s="263">
        <v>0.92234769785879311</v>
      </c>
      <c r="BV85" s="263">
        <v>0.95081286797024822</v>
      </c>
      <c r="BW85" s="263">
        <v>0.97294871335629129</v>
      </c>
      <c r="BX85" s="263">
        <v>1</v>
      </c>
      <c r="BY85" s="263">
        <v>1.0371120792715558</v>
      </c>
      <c r="BZ85" s="263">
        <v>1.0668476834085139</v>
      </c>
      <c r="CA85" s="263">
        <v>1.1095919855494891</v>
      </c>
      <c r="CB85" s="263">
        <v>1.1457807621080653</v>
      </c>
      <c r="CC85" s="263">
        <v>1.203642429536993</v>
      </c>
      <c r="CH85" s="263">
        <v>0.87151206299808792</v>
      </c>
      <c r="CI85" s="263">
        <v>0.90216284644338041</v>
      </c>
      <c r="CJ85" s="263">
        <v>0.92234769785879311</v>
      </c>
      <c r="CK85" s="263">
        <v>0.95081286797024822</v>
      </c>
      <c r="CL85" s="263">
        <v>0.97294871335629129</v>
      </c>
      <c r="CM85" s="263">
        <v>1</v>
      </c>
      <c r="CN85" s="263">
        <v>1.0371120792715558</v>
      </c>
      <c r="CO85" s="263">
        <v>1.0668476834085139</v>
      </c>
      <c r="CP85" s="263">
        <v>1.1095919855494891</v>
      </c>
      <c r="CQ85" s="263">
        <v>1.1457807621080653</v>
      </c>
      <c r="CR85" s="263">
        <v>1.203642429536993</v>
      </c>
    </row>
    <row r="86" spans="2:96">
      <c r="B86">
        <f ca="1"/>
        <v>7.6712328767123292E-2</v>
      </c>
      <c r="D86">
        <f ca="1">D85+$D$72</f>
        <v>0.18750000000000003</v>
      </c>
      <c r="BS86" s="263" t="e">
        <v>#NUM!</v>
      </c>
      <c r="BT86" s="263">
        <v>0.10597027471047203</v>
      </c>
      <c r="BU86" s="263">
        <v>9.6669956045712643E-2</v>
      </c>
      <c r="BV86" s="263">
        <v>8.4829354627308728E-2</v>
      </c>
      <c r="BW86" s="263">
        <v>7.6972942296588742E-2</v>
      </c>
      <c r="BX86" s="263">
        <v>7.4454195905245241E-2</v>
      </c>
      <c r="BY86" s="263">
        <v>8.7573206538412218E-2</v>
      </c>
      <c r="BZ86" s="263">
        <v>0.10224305683947883</v>
      </c>
      <c r="CA86" s="263">
        <v>0.11972498947118036</v>
      </c>
      <c r="CB86" s="263">
        <v>0.13209768061708338</v>
      </c>
      <c r="CC86" s="263">
        <v>0</v>
      </c>
      <c r="CH86" s="263">
        <v>0.12848789026101221</v>
      </c>
      <c r="CI86" s="263">
        <v>9.7837152074829195E-2</v>
      </c>
      <c r="CJ86" s="263">
        <v>7.7657858485496167E-2</v>
      </c>
      <c r="CK86" s="263">
        <v>4.9354440825336764E-2</v>
      </c>
      <c r="CL86" s="263">
        <v>2.8236828729203228E-2</v>
      </c>
      <c r="CM86" s="263">
        <v>8.6992253785580682E-3</v>
      </c>
      <c r="CN86" s="263">
        <v>9.4351133096644388E-4</v>
      </c>
      <c r="CO86" s="263">
        <v>1.991219972408123E-4</v>
      </c>
      <c r="CP86" s="263">
        <v>2.2807445432728226E-5</v>
      </c>
      <c r="CQ86" s="263">
        <v>8.1197615676510522E-6</v>
      </c>
      <c r="CR86" s="263">
        <v>0</v>
      </c>
    </row>
    <row r="87" spans="2:96">
      <c r="B87">
        <f ca="1"/>
        <v>8.2191780821917804E-2</v>
      </c>
      <c r="D87">
        <f ca="1">D86+$D$72</f>
        <v>0.20000000000000004</v>
      </c>
      <c r="BS87" s="263">
        <v>0.10018979542479892</v>
      </c>
      <c r="BT87" s="263">
        <v>9.0018311553013861E-2</v>
      </c>
      <c r="BU87" s="263">
        <v>8.4470361004452266E-2</v>
      </c>
      <c r="BV87" s="263">
        <v>7.8050290959193913E-2</v>
      </c>
      <c r="BW87" s="263">
        <v>7.5416128406268837E-2</v>
      </c>
      <c r="BX87" s="263">
        <v>7.6141020600279385E-2</v>
      </c>
      <c r="BY87" s="263">
        <v>8.3944826541372558E-2</v>
      </c>
      <c r="BZ87" s="263">
        <v>9.2586379953397968E-2</v>
      </c>
      <c r="CA87" s="263">
        <v>0.10553256102637396</v>
      </c>
      <c r="CB87" s="263">
        <v>0.1157615880403801</v>
      </c>
      <c r="CC87" s="263">
        <v>0.13056602779612522</v>
      </c>
      <c r="CH87" s="263">
        <v>0.128569927919405</v>
      </c>
      <c r="CI87" s="263">
        <v>9.807072436367395E-2</v>
      </c>
      <c r="CJ87" s="263">
        <v>7.8172484493459551E-2</v>
      </c>
      <c r="CK87" s="263">
        <v>5.1044417154601618E-2</v>
      </c>
      <c r="CL87" s="263">
        <v>3.2252645168366879E-2</v>
      </c>
      <c r="CM87" s="263">
        <v>1.5352490684284202E-2</v>
      </c>
      <c r="CN87" s="263">
        <v>4.7411625288488442E-3</v>
      </c>
      <c r="CO87" s="263">
        <v>1.8353781567895919E-3</v>
      </c>
      <c r="CP87" s="263">
        <v>5.3534716258827209E-4</v>
      </c>
      <c r="CQ87" s="263">
        <v>1.8745382845344164E-4</v>
      </c>
      <c r="CR87" s="263">
        <v>3.5418608448805613E-5</v>
      </c>
    </row>
    <row r="88" spans="2:96">
      <c r="B88">
        <f ca="1"/>
        <v>8.7671232876712329E-2</v>
      </c>
      <c r="D88">
        <f ca="1">D87+$D$72</f>
        <v>0.21250000000000005</v>
      </c>
      <c r="BS88" s="263">
        <v>9.4303497011774748E-2</v>
      </c>
      <c r="BT88" s="263">
        <v>8.6753009569401088E-2</v>
      </c>
      <c r="BU88" s="263">
        <v>8.2989324623650648E-2</v>
      </c>
      <c r="BV88" s="263">
        <v>7.9395291101201707E-2</v>
      </c>
      <c r="BW88" s="263">
        <v>7.8518018562885136E-2</v>
      </c>
      <c r="BX88" s="263">
        <v>7.9592090183496195E-2</v>
      </c>
      <c r="BY88" s="263">
        <v>8.4687236789811632E-2</v>
      </c>
      <c r="BZ88" s="263">
        <v>9.032379979499594E-2</v>
      </c>
      <c r="CA88" s="263">
        <v>9.9422358350998191E-2</v>
      </c>
      <c r="CB88" s="263">
        <v>0.10768596905425556</v>
      </c>
      <c r="CC88" s="263">
        <v>0.12055558081225722</v>
      </c>
      <c r="CH88" s="263">
        <v>0.12887321360710868</v>
      </c>
      <c r="CI88" s="263">
        <v>9.8843757715729855E-2</v>
      </c>
      <c r="CJ88" s="263">
        <v>7.9690142480760714E-2</v>
      </c>
      <c r="CK88" s="263">
        <v>5.4642478783450028E-2</v>
      </c>
      <c r="CL88" s="263">
        <v>3.79856415354725E-2</v>
      </c>
      <c r="CM88" s="263">
        <v>2.2544065530575357E-2</v>
      </c>
      <c r="CN88" s="263">
        <v>1.0342948591985267E-2</v>
      </c>
      <c r="CO88" s="263">
        <v>5.4967795167241611E-3</v>
      </c>
      <c r="CP88" s="263">
        <v>2.3417587099688227E-3</v>
      </c>
      <c r="CQ88" s="263">
        <v>1.25013219855784E-3</v>
      </c>
      <c r="CR88" s="263">
        <v>5.1119441892847652E-4</v>
      </c>
    </row>
    <row r="89" spans="2:96">
      <c r="B89">
        <f ca="1"/>
        <v>9.3150684931506855E-2</v>
      </c>
      <c r="D89">
        <f ca="1">D88+$D$72</f>
        <v>0.22500000000000006</v>
      </c>
      <c r="BS89" s="263">
        <v>8.8957935283637365E-2</v>
      </c>
      <c r="BT89" s="263">
        <v>8.4002692725118414E-2</v>
      </c>
      <c r="BU89" s="263">
        <v>8.1740303464990657E-2</v>
      </c>
      <c r="BV89" s="263">
        <v>7.9930075113123916E-2</v>
      </c>
      <c r="BW89" s="263">
        <v>7.9799575750574475E-2</v>
      </c>
      <c r="BX89" s="263">
        <v>8.107452664298033E-2</v>
      </c>
      <c r="BY89" s="263">
        <v>8.5381237248011083E-2</v>
      </c>
      <c r="BZ89" s="263">
        <v>8.9937514523857592E-2</v>
      </c>
      <c r="CA89" s="263">
        <v>9.7307693585456947E-2</v>
      </c>
      <c r="CB89" s="263">
        <v>0.10384507742138888</v>
      </c>
      <c r="CC89" s="263">
        <v>0.11393819283414496</v>
      </c>
      <c r="CH89" s="263">
        <v>0.12942194239718191</v>
      </c>
      <c r="CI89" s="263">
        <v>0.10011010069714875</v>
      </c>
      <c r="CJ89" s="263">
        <v>8.1715625779049367E-2</v>
      </c>
      <c r="CK89" s="263">
        <v>5.8100751863014048E-2</v>
      </c>
      <c r="CL89" s="263">
        <v>4.2587321991013546E-2</v>
      </c>
      <c r="CM89" s="263">
        <v>2.7791009681103422E-2</v>
      </c>
      <c r="CN89" s="263">
        <v>1.5022236558779127E-2</v>
      </c>
      <c r="CO89" s="263">
        <v>9.1475807288814177E-3</v>
      </c>
      <c r="CP89" s="263">
        <v>4.5828192237354444E-3</v>
      </c>
      <c r="CQ89" s="263">
        <v>2.656230138386834E-3</v>
      </c>
      <c r="CR89" s="263">
        <v>1.2350346759495002E-3</v>
      </c>
    </row>
    <row r="90" spans="2:96">
      <c r="B90">
        <f ca="1"/>
        <v>9.8630136986301367E-2</v>
      </c>
      <c r="D90">
        <f ca="1">D89+$D$72</f>
        <v>0.23750000000000007</v>
      </c>
      <c r="BS90" s="263">
        <v>8.7354033921636015E-2</v>
      </c>
      <c r="BT90" s="263">
        <v>8.3357145813747965E-2</v>
      </c>
      <c r="BU90" s="263">
        <v>8.1620920866152136E-2</v>
      </c>
      <c r="BV90" s="263">
        <v>8.0409716868754852E-2</v>
      </c>
      <c r="BW90" s="263">
        <v>8.0587873486342027E-2</v>
      </c>
      <c r="BX90" s="263">
        <v>8.2182780661841356E-2</v>
      </c>
      <c r="BY90" s="263">
        <v>8.606167257095497E-2</v>
      </c>
      <c r="BZ90" s="263">
        <v>9.013534159151268E-2</v>
      </c>
      <c r="CA90" s="263">
        <v>9.6447880480081294E-2</v>
      </c>
      <c r="CB90" s="263">
        <v>0.10248319748309821</v>
      </c>
      <c r="CC90" s="263">
        <v>0.11195881284469143</v>
      </c>
      <c r="CH90" s="263">
        <v>0.13048856096572728</v>
      </c>
      <c r="CI90" s="263">
        <v>0.10192215187314514</v>
      </c>
      <c r="CJ90" s="263">
        <v>8.4215422849542046E-2</v>
      </c>
      <c r="CK90" s="263">
        <v>6.1645969657251734E-2</v>
      </c>
      <c r="CL90" s="263">
        <v>4.6844226532825051E-2</v>
      </c>
      <c r="CM90" s="263">
        <v>3.2553679542789947E-2</v>
      </c>
      <c r="CN90" s="263">
        <v>1.9388794186773948E-2</v>
      </c>
      <c r="CO90" s="263">
        <v>1.2798189778660986E-2</v>
      </c>
      <c r="CP90" s="263">
        <v>7.2213559590804952E-3</v>
      </c>
      <c r="CQ90" s="263">
        <v>4.668886015097652E-3</v>
      </c>
      <c r="CR90" s="263">
        <v>2.4641475892039568E-3</v>
      </c>
    </row>
    <row r="91" spans="2:96">
      <c r="B91">
        <f ca="1"/>
        <v>0.10410958904109589</v>
      </c>
      <c r="D91">
        <f ca="1">D90+$D$72</f>
        <v>0.25000000000000006</v>
      </c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H91" s="263" t="s">
        <v>325</v>
      </c>
      <c r="CI91" s="263"/>
      <c r="CJ91" s="263"/>
      <c r="CK91" s="263"/>
      <c r="CL91" s="263"/>
      <c r="CM91" s="263">
        <v>-2.2206609492524815E-4</v>
      </c>
      <c r="CN91" s="263"/>
      <c r="CO91" s="263"/>
      <c r="CP91" s="263"/>
      <c r="CQ91" s="263"/>
      <c r="CR91" s="263"/>
    </row>
    <row r="92" spans="2:96">
      <c r="B92">
        <f ca="1"/>
        <v>0.1095890410958904</v>
      </c>
      <c r="D92">
        <f ca="1">D91+$D$72</f>
        <v>0.26250000000000007</v>
      </c>
      <c r="BS92" s="263" t="s">
        <v>31</v>
      </c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H92" s="263" t="s">
        <v>31</v>
      </c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</row>
    <row r="93" spans="2:96">
      <c r="B93">
        <f ca="1"/>
        <v>0.11506849315068493</v>
      </c>
      <c r="D93">
        <f ca="1">D92+$D$72</f>
        <v>0.27500000000000008</v>
      </c>
      <c r="BS93" s="263">
        <v>0.87151206299808792</v>
      </c>
      <c r="BT93" s="263">
        <v>0.90216284644338041</v>
      </c>
      <c r="BU93" s="263">
        <v>0.92234769785879311</v>
      </c>
      <c r="BV93" s="263">
        <v>0.95081286797024822</v>
      </c>
      <c r="BW93" s="263">
        <v>0.97294871335629129</v>
      </c>
      <c r="BX93" s="263">
        <v>1</v>
      </c>
      <c r="BY93" s="263">
        <v>1.0371120792715558</v>
      </c>
      <c r="BZ93" s="263">
        <v>1.0668476834085139</v>
      </c>
      <c r="CA93" s="263">
        <v>1.1095919855494891</v>
      </c>
      <c r="CB93" s="263">
        <v>1.1457807621080653</v>
      </c>
      <c r="CC93" s="263">
        <v>1.203642429536993</v>
      </c>
      <c r="CH93" s="263">
        <v>0.87151206299808792</v>
      </c>
      <c r="CI93" s="263">
        <v>0.90216284644338041</v>
      </c>
      <c r="CJ93" s="263">
        <v>0.92234769785879311</v>
      </c>
      <c r="CK93" s="263">
        <v>0.95081286797024822</v>
      </c>
      <c r="CL93" s="263">
        <v>0.97294871335629129</v>
      </c>
      <c r="CM93" s="263">
        <v>1</v>
      </c>
      <c r="CN93" s="263">
        <v>1.0371120792715558</v>
      </c>
      <c r="CO93" s="263">
        <v>1.0668476834085139</v>
      </c>
      <c r="CP93" s="263">
        <v>1.1095919855494891</v>
      </c>
      <c r="CQ93" s="263">
        <v>1.1457807621080653</v>
      </c>
      <c r="CR93" s="263">
        <v>1.203642429536993</v>
      </c>
    </row>
    <row r="94" spans="2:96">
      <c r="B94">
        <f ca="1"/>
        <v>0.12054794520547946</v>
      </c>
      <c r="D94">
        <f ca="1">D93+$D$72</f>
        <v>0.28750000000000009</v>
      </c>
      <c r="BS94" s="263">
        <v>0.10800761517438305</v>
      </c>
      <c r="BT94" s="263">
        <v>0.10602718005269045</v>
      </c>
      <c r="BU94" s="263">
        <v>9.6670009123967934E-2</v>
      </c>
      <c r="BV94" s="263">
        <v>8.4822353478117535E-2</v>
      </c>
      <c r="BW94" s="263">
        <v>7.6974081614118797E-2</v>
      </c>
      <c r="BX94" s="263">
        <v>7.4450266032130855E-2</v>
      </c>
      <c r="BY94" s="263">
        <v>8.7569199321122906E-2</v>
      </c>
      <c r="BZ94" s="263">
        <v>0.10222417816612121</v>
      </c>
      <c r="CA94" s="263">
        <v>0.11953193687578753</v>
      </c>
      <c r="CB94" s="263">
        <v>0.13063286514536876</v>
      </c>
      <c r="CC94" s="263" t="e">
        <v>#NUM!</v>
      </c>
      <c r="CH94" s="263">
        <v>0</v>
      </c>
      <c r="CI94" s="263">
        <v>0</v>
      </c>
      <c r="CJ94" s="263">
        <v>5.5280210209050715E-6</v>
      </c>
      <c r="CK94" s="263">
        <v>1.6723844049486427E-4</v>
      </c>
      <c r="CL94" s="263">
        <v>1.1854390444973589E-3</v>
      </c>
      <c r="CM94" s="263">
        <v>8.6990823934874704E-3</v>
      </c>
      <c r="CN94" s="263">
        <v>3.8055392817562289E-2</v>
      </c>
      <c r="CO94" s="263">
        <v>6.7046563713035828E-2</v>
      </c>
      <c r="CP94" s="263">
        <v>0.10961448818574362</v>
      </c>
      <c r="CQ94" s="263">
        <v>0.14578852362391884</v>
      </c>
      <c r="CR94" s="263">
        <v>0.20364198585242574</v>
      </c>
    </row>
    <row r="95" spans="2:96">
      <c r="B95">
        <f ca="1"/>
        <v>0.12602739726027398</v>
      </c>
      <c r="D95">
        <f ca="1">D94+$D$72</f>
        <v>0.3000000000000001</v>
      </c>
      <c r="BS95" s="263">
        <v>0.10018979542486735</v>
      </c>
      <c r="BT95" s="263">
        <v>9.0018311553103414E-2</v>
      </c>
      <c r="BU95" s="263">
        <v>8.4470361004551034E-2</v>
      </c>
      <c r="BV95" s="263">
        <v>7.805029095928602E-2</v>
      </c>
      <c r="BW95" s="263">
        <v>7.5416128406194258E-2</v>
      </c>
      <c r="BX95" s="263">
        <v>7.614170598397485E-2</v>
      </c>
      <c r="BY95" s="263">
        <v>8.3944826541326928E-2</v>
      </c>
      <c r="BZ95" s="263">
        <v>9.2586379953203596E-2</v>
      </c>
      <c r="CA95" s="263">
        <v>0.10553256102602598</v>
      </c>
      <c r="CB95" s="263">
        <v>0.11576158803985384</v>
      </c>
      <c r="CC95" s="263">
        <v>0.13056602779226359</v>
      </c>
      <c r="CH95" s="263">
        <v>8.1990917486969027E-5</v>
      </c>
      <c r="CI95" s="263">
        <v>2.3357080704817227E-4</v>
      </c>
      <c r="CJ95" s="263">
        <v>5.2018235224625235E-4</v>
      </c>
      <c r="CK95" s="263">
        <v>1.8572851248433147E-3</v>
      </c>
      <c r="CL95" s="263">
        <v>5.2013585246516638E-3</v>
      </c>
      <c r="CM95" s="263">
        <v>1.535249068427768E-2</v>
      </c>
      <c r="CN95" s="263">
        <v>4.185324180040232E-2</v>
      </c>
      <c r="CO95" s="263">
        <v>6.8683061565293246E-2</v>
      </c>
      <c r="CP95" s="263">
        <v>0.11012733271207054</v>
      </c>
      <c r="CQ95" s="263">
        <v>0.14596821593651613</v>
      </c>
      <c r="CR95" s="263">
        <v>0.20367784814543163</v>
      </c>
    </row>
    <row r="96" spans="2:96">
      <c r="B96">
        <f ca="1"/>
        <v>0.13150684931506848</v>
      </c>
      <c r="D96">
        <f ca="1">D95+$D$72</f>
        <v>0.31250000000000011</v>
      </c>
      <c r="BS96" s="263">
        <v>9.4303497011846441E-2</v>
      </c>
      <c r="BT96" s="263">
        <v>8.6753009569495318E-2</v>
      </c>
      <c r="BU96" s="263">
        <v>8.2989324623733138E-2</v>
      </c>
      <c r="BV96" s="263">
        <v>7.9395291101111903E-2</v>
      </c>
      <c r="BW96" s="263">
        <v>7.851801856283637E-2</v>
      </c>
      <c r="BX96" s="263">
        <v>7.9592362927662724E-2</v>
      </c>
      <c r="BY96" s="263">
        <v>8.4687236789776146E-2</v>
      </c>
      <c r="BZ96" s="263">
        <v>9.0323799794899587E-2</v>
      </c>
      <c r="CA96" s="263">
        <v>9.9422358350874138E-2</v>
      </c>
      <c r="CB96" s="263">
        <v>0.10768596905408109</v>
      </c>
      <c r="CC96" s="263">
        <v>0.12055558081167374</v>
      </c>
      <c r="CH96" s="263">
        <v>3.8527660519698984E-4</v>
      </c>
      <c r="CI96" s="263">
        <v>1.0066041591104333E-3</v>
      </c>
      <c r="CJ96" s="263">
        <v>2.0378403395544136E-3</v>
      </c>
      <c r="CK96" s="263">
        <v>5.4553467536983024E-3</v>
      </c>
      <c r="CL96" s="263">
        <v>1.0934354891763809E-2</v>
      </c>
      <c r="CM96" s="263">
        <v>2.2544065530575828E-2</v>
      </c>
      <c r="CN96" s="263">
        <v>4.7455027863545933E-2</v>
      </c>
      <c r="CO96" s="263">
        <v>7.2344462925234901E-2</v>
      </c>
      <c r="CP96" s="263">
        <v>0.11193374425945979</v>
      </c>
      <c r="CQ96" s="263">
        <v>0.14703089430662833</v>
      </c>
      <c r="CR96" s="263">
        <v>0.20415362395591916</v>
      </c>
    </row>
    <row r="97" spans="2:96">
      <c r="B97">
        <f ca="1"/>
        <v>0.13698630136986301</v>
      </c>
      <c r="D97">
        <f ca="1">D96+$D$72</f>
        <v>0.32500000000000012</v>
      </c>
      <c r="BS97" s="263">
        <v>8.8955403916618672E-2</v>
      </c>
      <c r="BT97" s="263">
        <v>8.3999817662030407E-2</v>
      </c>
      <c r="BU97" s="263">
        <v>8.1737358073275937E-2</v>
      </c>
      <c r="BV97" s="263">
        <v>7.9927382203571581E-2</v>
      </c>
      <c r="BW97" s="263">
        <v>7.9797143140572027E-2</v>
      </c>
      <c r="BX97" s="263">
        <v>8.1072442739661979E-2</v>
      </c>
      <c r="BY97" s="263">
        <v>8.5377522300010805E-2</v>
      </c>
      <c r="BZ97" s="263">
        <v>8.9932204506453034E-2</v>
      </c>
      <c r="CA97" s="263">
        <v>9.7298234356860164E-2</v>
      </c>
      <c r="CB97" s="263">
        <v>0.10382949886766298</v>
      </c>
      <c r="CC97" s="263">
        <v>0.11390436796927561</v>
      </c>
      <c r="CH97" s="263">
        <v>9.3358050358496457E-4</v>
      </c>
      <c r="CI97" s="263">
        <v>2.2723285531282577E-3</v>
      </c>
      <c r="CJ97" s="263">
        <v>4.0625774935320845E-3</v>
      </c>
      <c r="CK97" s="263">
        <v>8.9126938050838773E-3</v>
      </c>
      <c r="CL97" s="263">
        <v>1.5534969433031964E-2</v>
      </c>
      <c r="CM97" s="263">
        <v>2.7789772817911576E-2</v>
      </c>
      <c r="CN97" s="263">
        <v>5.2132844439676411E-2</v>
      </c>
      <c r="CO97" s="263">
        <v>7.5993604834432626E-2</v>
      </c>
      <c r="CP97" s="263">
        <v>0.11417287535031416</v>
      </c>
      <c r="CQ97" s="263">
        <v>0.14843483413082734</v>
      </c>
      <c r="CR97" s="263">
        <v>0.20487494044411209</v>
      </c>
    </row>
    <row r="98" spans="2:96">
      <c r="B98">
        <f ca="1"/>
        <v>0.14246575342465753</v>
      </c>
      <c r="D98">
        <f ca="1">D97+$D$72</f>
        <v>0.33750000000000013</v>
      </c>
      <c r="BS98" s="263">
        <v>8.7350685391809124E-2</v>
      </c>
      <c r="BT98" s="263">
        <v>8.3353955871807967E-2</v>
      </c>
      <c r="BU98" s="263">
        <v>8.1618003172845038E-2</v>
      </c>
      <c r="BV98" s="263">
        <v>8.0406802420276369E-2</v>
      </c>
      <c r="BW98" s="263">
        <v>8.0585081343661269E-2</v>
      </c>
      <c r="BX98" s="263">
        <v>8.2179824055419542E-2</v>
      </c>
      <c r="BY98" s="263">
        <v>8.6057723239616746E-2</v>
      </c>
      <c r="BZ98" s="263">
        <v>9.0130106127529891E-2</v>
      </c>
      <c r="CA98" s="263">
        <v>9.6439559427604585E-2</v>
      </c>
      <c r="CB98" s="263">
        <v>0.10247075968155174</v>
      </c>
      <c r="CC98" s="263">
        <v>0.11193551408912052</v>
      </c>
      <c r="CH98" s="263">
        <v>2.0000708837556742E-3</v>
      </c>
      <c r="CI98" s="263">
        <v>4.0842315843870559E-3</v>
      </c>
      <c r="CJ98" s="263">
        <v>6.5622132771684036E-3</v>
      </c>
      <c r="CK98" s="263">
        <v>1.2457731779128955E-2</v>
      </c>
      <c r="CL98" s="263">
        <v>1.9791679742262553E-2</v>
      </c>
      <c r="CM98" s="263">
        <v>3.2552230834243599E-2</v>
      </c>
      <c r="CN98" s="263">
        <v>5.649916605907964E-2</v>
      </c>
      <c r="CO98" s="263">
        <v>7.9643958515119059E-2</v>
      </c>
      <c r="CP98" s="263">
        <v>0.116811128886255</v>
      </c>
      <c r="CQ98" s="263">
        <v>0.15044718324605028</v>
      </c>
      <c r="CR98" s="263">
        <v>0.20610370892282773</v>
      </c>
    </row>
    <row r="99" spans="2:96">
      <c r="B99">
        <f ca="1"/>
        <v>0.14794520547945206</v>
      </c>
      <c r="D99">
        <f ca="1">D98+$D$72</f>
        <v>0.35000000000000014</v>
      </c>
      <c r="BS99" s="263">
        <v>8.7350685391809124E-2</v>
      </c>
      <c r="BT99" s="263">
        <v>8.3353955871807967E-2</v>
      </c>
      <c r="BU99" s="263">
        <v>8.1618003172845038E-2</v>
      </c>
      <c r="BV99" s="263">
        <v>8.0406802420276369E-2</v>
      </c>
      <c r="BW99" s="263">
        <v>8.0585081343661269E-2</v>
      </c>
      <c r="BX99" s="263">
        <v>8.2179824055419542E-2</v>
      </c>
      <c r="BY99" s="263">
        <v>8.606167257095497E-2</v>
      </c>
      <c r="BZ99" s="263">
        <v>9.013534159151268E-2</v>
      </c>
      <c r="CA99" s="263">
        <v>9.6447880480081294E-2</v>
      </c>
      <c r="CB99" s="263">
        <v>0.10248319748309821</v>
      </c>
      <c r="CC99" s="263">
        <v>0.11195881284469143</v>
      </c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</row>
    <row r="100" spans="2:96">
      <c r="B100">
        <f ca="1"/>
        <v>0.15342465753424658</v>
      </c>
      <c r="D100">
        <f ca="1">D99+$D$72</f>
        <v>0.36250000000000016</v>
      </c>
      <c r="BS100" s="263" t="s">
        <v>31</v>
      </c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H100" s="263" t="s">
        <v>31</v>
      </c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</row>
    <row r="101" spans="2:96">
      <c r="B101">
        <f ca="1"/>
        <v>0.15890410958904111</v>
      </c>
      <c r="D101">
        <f ca="1">D100+$D$72</f>
        <v>0.37500000000000017</v>
      </c>
      <c r="BS101" s="263">
        <v>0.87151206299808792</v>
      </c>
      <c r="BT101" s="263">
        <v>0.90216284644338041</v>
      </c>
      <c r="BU101" s="263">
        <v>0.92234769785879311</v>
      </c>
      <c r="BV101" s="263">
        <v>0.95081286797024822</v>
      </c>
      <c r="BW101" s="263">
        <v>0.97294871335629129</v>
      </c>
      <c r="BX101" s="263">
        <v>1</v>
      </c>
      <c r="BY101" s="263">
        <v>1.0371120792715558</v>
      </c>
      <c r="BZ101" s="263">
        <v>1.0668476834085139</v>
      </c>
      <c r="CA101" s="263">
        <v>1.1095919855494891</v>
      </c>
      <c r="CB101" s="263">
        <v>1.1457807621080653</v>
      </c>
      <c r="CC101" s="263">
        <v>1.203642429536993</v>
      </c>
      <c r="CH101" s="263">
        <v>0.87151206299808792</v>
      </c>
      <c r="CI101" s="263">
        <v>0.90216284644338041</v>
      </c>
      <c r="CJ101" s="263">
        <v>0.92234769785879311</v>
      </c>
      <c r="CK101" s="263">
        <v>0.95081286797024822</v>
      </c>
      <c r="CL101" s="263">
        <v>0.97294871335629129</v>
      </c>
      <c r="CM101" s="263">
        <v>1</v>
      </c>
      <c r="CN101" s="263">
        <v>1.0371120792715558</v>
      </c>
      <c r="CO101" s="263">
        <v>1.0668476834085139</v>
      </c>
      <c r="CP101" s="263">
        <v>1.1095919855494891</v>
      </c>
      <c r="CQ101" s="263">
        <v>1.1457807621080653</v>
      </c>
      <c r="CR101" s="263">
        <v>1.203642429536993</v>
      </c>
    </row>
    <row r="102" spans="2:96">
      <c r="B102">
        <f ca="1"/>
        <v>0.16438356164383561</v>
      </c>
      <c r="D102">
        <f ca="1">D101+$D$72</f>
        <v>0.38750000000000018</v>
      </c>
      <c r="BS102" s="263">
        <v>0.12014831118669253</v>
      </c>
      <c r="BT102" s="263">
        <v>0.10467813682574384</v>
      </c>
      <c r="BU102" s="263">
        <v>9.4894550880002024E-2</v>
      </c>
      <c r="BV102" s="263">
        <v>8.2427040735771173E-2</v>
      </c>
      <c r="BW102" s="263">
        <v>7.5424740493325274E-2</v>
      </c>
      <c r="BX102" s="263">
        <v>7.4156369822302767E-2</v>
      </c>
      <c r="BY102" s="263">
        <v>8.5753826275385983E-2</v>
      </c>
      <c r="BZ102" s="263">
        <v>9.8846783589976145E-2</v>
      </c>
      <c r="CA102" s="263">
        <v>0.11785321368177587</v>
      </c>
      <c r="CB102" s="263">
        <v>0.1331410672722465</v>
      </c>
      <c r="CC102" s="263">
        <v>0.15583370309104472</v>
      </c>
      <c r="CH102" s="263" t="e">
        <v>#NUM!</v>
      </c>
      <c r="CI102" s="263" t="e">
        <v>#NUM!</v>
      </c>
      <c r="CJ102" s="263">
        <v>8.8141002406050176E-2</v>
      </c>
      <c r="CK102" s="263">
        <v>8.3639784879219525E-2</v>
      </c>
      <c r="CL102" s="263">
        <v>7.6982278366516207E-2</v>
      </c>
      <c r="CM102" s="263">
        <v>7.482465217372547E-2</v>
      </c>
      <c r="CN102" s="263">
        <v>8.8669579012915709E-2</v>
      </c>
      <c r="CO102" s="263">
        <v>0.10521844215729464</v>
      </c>
      <c r="CP102" s="263">
        <v>0.12427947729672204</v>
      </c>
      <c r="CQ102" s="263">
        <v>0.14550020309288189</v>
      </c>
      <c r="CR102" s="263">
        <v>0</v>
      </c>
    </row>
    <row r="103" spans="2:96">
      <c r="B103">
        <f ca="1"/>
        <v>0.16986301369863013</v>
      </c>
      <c r="D103">
        <f ca="1">D102+$D$72</f>
        <v>0.40000000000000019</v>
      </c>
      <c r="BS103" s="263">
        <v>9.9726170530673258E-2</v>
      </c>
      <c r="BT103" s="263">
        <v>8.9570648998203981E-2</v>
      </c>
      <c r="BU103" s="263">
        <v>8.3578509629164272E-2</v>
      </c>
      <c r="BV103" s="263">
        <v>7.6926803462345317E-2</v>
      </c>
      <c r="BW103" s="263">
        <v>7.4288313657404612E-2</v>
      </c>
      <c r="BX103" s="263">
        <v>7.5357265045065402E-2</v>
      </c>
      <c r="BY103" s="263">
        <v>8.3182193771791424E-2</v>
      </c>
      <c r="BZ103" s="263">
        <v>9.1805968209605265E-2</v>
      </c>
      <c r="CA103" s="263">
        <v>0.10489570530780634</v>
      </c>
      <c r="CB103" s="263">
        <v>0.11574785836000398</v>
      </c>
      <c r="CC103" s="263">
        <v>0.13215198044248067</v>
      </c>
      <c r="CH103" s="263">
        <v>0.10681673035223452</v>
      </c>
      <c r="CI103" s="263">
        <v>9.4163047042103598E-2</v>
      </c>
      <c r="CJ103" s="263">
        <v>8.6814751320957173E-2</v>
      </c>
      <c r="CK103" s="263">
        <v>7.88620392279826E-2</v>
      </c>
      <c r="CL103" s="263">
        <v>7.595518298598429E-2</v>
      </c>
      <c r="CM103" s="263">
        <v>7.6656342936929994E-2</v>
      </c>
      <c r="CN103" s="263">
        <v>8.497211634244381E-2</v>
      </c>
      <c r="CO103" s="263">
        <v>9.3147520833263345E-2</v>
      </c>
      <c r="CP103" s="263">
        <v>0.10592665747154546</v>
      </c>
      <c r="CQ103" s="263">
        <v>0.11472141021689758</v>
      </c>
      <c r="CR103" s="263">
        <v>0.12650888580078329</v>
      </c>
    </row>
    <row r="104" spans="2:96">
      <c r="B104">
        <f ca="1"/>
        <v>0.17534246575342466</v>
      </c>
      <c r="D104">
        <f ca="1">D103+$D$72</f>
        <v>0.4125000000000002</v>
      </c>
      <c r="BS104" s="263">
        <v>9.121407417671934E-2</v>
      </c>
      <c r="BT104" s="263">
        <v>8.4786061531095969E-2</v>
      </c>
      <c r="BU104" s="263">
        <v>8.1367299558303713E-2</v>
      </c>
      <c r="BV104" s="263">
        <v>7.8187334609904985E-2</v>
      </c>
      <c r="BW104" s="263">
        <v>7.7445790619663779E-2</v>
      </c>
      <c r="BX104" s="263">
        <v>7.8787763519221551E-2</v>
      </c>
      <c r="BY104" s="263">
        <v>8.3830426350078383E-2</v>
      </c>
      <c r="BZ104" s="263">
        <v>8.9383978552919324E-2</v>
      </c>
      <c r="CA104" s="263">
        <v>9.8230726572830732E-2</v>
      </c>
      <c r="CB104" s="263">
        <v>0.10586121782122131</v>
      </c>
      <c r="CC104" s="263">
        <v>0.11772403335814388</v>
      </c>
      <c r="CH104" s="263">
        <v>9.2393209771713627E-2</v>
      </c>
      <c r="CI104" s="263">
        <v>8.5045582420104279E-2</v>
      </c>
      <c r="CJ104" s="263">
        <v>8.1816119983888533E-2</v>
      </c>
      <c r="CK104" s="263">
        <v>7.9192770163127243E-2</v>
      </c>
      <c r="CL104" s="263">
        <v>7.8631924970110956E-2</v>
      </c>
      <c r="CM104" s="263">
        <v>8.0036982756789665E-2</v>
      </c>
      <c r="CN104" s="263">
        <v>8.5644819577774367E-2</v>
      </c>
      <c r="CO104" s="263">
        <v>9.1240013295530442E-2</v>
      </c>
      <c r="CP104" s="263">
        <v>0.10023424640245052</v>
      </c>
      <c r="CQ104" s="263">
        <v>0.10863042593081458</v>
      </c>
      <c r="CR104" s="263">
        <v>0.12140102519376343</v>
      </c>
    </row>
    <row r="105" spans="2:96">
      <c r="B105">
        <f ca="1"/>
        <v>0.18082191780821918</v>
      </c>
      <c r="D105">
        <f ca="1">D104+$D$72</f>
        <v>0.42500000000000021</v>
      </c>
      <c r="BS105" s="263">
        <v>8.7075540272062296E-2</v>
      </c>
      <c r="BT105" s="263">
        <v>8.2488562854449055E-2</v>
      </c>
      <c r="BU105" s="263">
        <v>8.0278223008513172E-2</v>
      </c>
      <c r="BV105" s="263">
        <v>7.8594474077952933E-2</v>
      </c>
      <c r="BW105" s="263">
        <v>7.8613655663537216E-2</v>
      </c>
      <c r="BX105" s="263">
        <v>8.0185112419941543E-2</v>
      </c>
      <c r="BY105" s="263">
        <v>8.4483015435280806E-2</v>
      </c>
      <c r="BZ105" s="263">
        <v>8.9004556059788797E-2</v>
      </c>
      <c r="CA105" s="263">
        <v>9.6228176716798938E-2</v>
      </c>
      <c r="CB105" s="263">
        <v>0.10253239532667176</v>
      </c>
      <c r="CC105" s="263">
        <v>0.11245430417822148</v>
      </c>
      <c r="CH105" s="263">
        <v>8.699780488800167E-2</v>
      </c>
      <c r="CI105" s="263">
        <v>8.2633001961466238E-2</v>
      </c>
      <c r="CJ105" s="263">
        <v>8.0525043004875743E-2</v>
      </c>
      <c r="CK105" s="263">
        <v>7.8997550865768013E-2</v>
      </c>
      <c r="CL105" s="263">
        <v>7.9137526194908686E-2</v>
      </c>
      <c r="CM105" s="263">
        <v>8.056514821131569E-2</v>
      </c>
      <c r="CN105" s="263">
        <v>8.5387244985112951E-2</v>
      </c>
      <c r="CO105" s="263">
        <v>9.0040509393500931E-2</v>
      </c>
      <c r="CP105" s="263">
        <v>9.7105331765829722E-2</v>
      </c>
      <c r="CQ105" s="263">
        <v>0.10330862804590082</v>
      </c>
      <c r="CR105" s="263">
        <v>0.11364128374534813</v>
      </c>
    </row>
    <row r="106" spans="2:96">
      <c r="B106">
        <f ca="1"/>
        <v>0.18630136986301371</v>
      </c>
      <c r="D106">
        <f ca="1">D105+$D$72</f>
        <v>0.43750000000000022</v>
      </c>
      <c r="BS106" s="263">
        <v>8.6398845629197071E-2</v>
      </c>
      <c r="BT106" s="263">
        <v>8.251309397062416E-2</v>
      </c>
      <c r="BU106" s="263">
        <v>8.0731351593366613E-2</v>
      </c>
      <c r="BV106" s="263">
        <v>7.9517968835842126E-2</v>
      </c>
      <c r="BW106" s="263">
        <v>7.9722938058606432E-2</v>
      </c>
      <c r="BX106" s="263">
        <v>8.1269363029003214E-2</v>
      </c>
      <c r="BY106" s="263">
        <v>8.5185865900935659E-2</v>
      </c>
      <c r="BZ106" s="263">
        <v>8.925986812376209E-2</v>
      </c>
      <c r="CA106" s="263">
        <v>9.5795165214728792E-2</v>
      </c>
      <c r="CB106" s="263">
        <v>0.10153871577942293</v>
      </c>
      <c r="CC106" s="263">
        <v>0.1106419237141483</v>
      </c>
      <c r="CH106" s="263">
        <v>8.7251779536021173E-2</v>
      </c>
      <c r="CI106" s="263">
        <v>8.3110991468593576E-2</v>
      </c>
      <c r="CJ106" s="263">
        <v>8.1257213578325521E-2</v>
      </c>
      <c r="CK106" s="263">
        <v>7.9831777855639316E-2</v>
      </c>
      <c r="CL106" s="263">
        <v>8.0034534628154547E-2</v>
      </c>
      <c r="CM106" s="263">
        <v>8.1622625866804716E-2</v>
      </c>
      <c r="CN106" s="263">
        <v>8.5790412076339667E-2</v>
      </c>
      <c r="CO106" s="263">
        <v>8.9827924232149553E-2</v>
      </c>
      <c r="CP106" s="263">
        <v>9.6234540646870287E-2</v>
      </c>
      <c r="CQ106" s="263">
        <v>0.10230018241115647</v>
      </c>
      <c r="CR106" s="263">
        <v>0.11164845489377406</v>
      </c>
    </row>
    <row r="107" spans="2:96">
      <c r="B107">
        <f ca="1"/>
        <v>0.19178082191780821</v>
      </c>
      <c r="D107">
        <f ca="1">D106+$D$72</f>
        <v>0.45000000000000023</v>
      </c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</row>
    <row r="108" spans="2:96">
      <c r="B108">
        <f ca="1"/>
        <v>0.19726027397260273</v>
      </c>
      <c r="D108">
        <f ca="1">D107+$D$72</f>
        <v>0.46250000000000024</v>
      </c>
      <c r="BS108" s="263" t="s">
        <v>31</v>
      </c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H108" s="263" t="s">
        <v>31</v>
      </c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</row>
    <row r="109" spans="2:96">
      <c r="B109">
        <f ca="1"/>
        <v>0.20273972602739726</v>
      </c>
      <c r="D109">
        <f ca="1">D108+$D$72</f>
        <v>0.47500000000000026</v>
      </c>
      <c r="AE109" t="s">
        <v>158</v>
      </c>
      <c r="BS109" s="263">
        <v>0.87151206299808792</v>
      </c>
      <c r="BT109" s="263">
        <v>0.90216284644338041</v>
      </c>
      <c r="BU109" s="263">
        <v>0.92234769785879311</v>
      </c>
      <c r="BV109" s="263">
        <v>0.95081286797024822</v>
      </c>
      <c r="BW109" s="263">
        <v>0.97294871335629129</v>
      </c>
      <c r="BX109" s="263">
        <v>1</v>
      </c>
      <c r="BY109" s="263">
        <v>1.0371120792715558</v>
      </c>
      <c r="BZ109" s="263">
        <v>1.0668476834085139</v>
      </c>
      <c r="CA109" s="263">
        <v>1.1095919855494891</v>
      </c>
      <c r="CB109" s="263">
        <v>1.1457807621080653</v>
      </c>
      <c r="CC109" s="263">
        <v>1.203642429536993</v>
      </c>
      <c r="CH109" s="263">
        <v>0.87151206299808792</v>
      </c>
      <c r="CI109" s="263">
        <v>0.90216284644338041</v>
      </c>
      <c r="CJ109" s="263">
        <v>0.92234769785879311</v>
      </c>
      <c r="CK109" s="263">
        <v>0.95081286797024822</v>
      </c>
      <c r="CL109" s="263">
        <v>0.97294871335629129</v>
      </c>
      <c r="CM109" s="263">
        <v>1</v>
      </c>
      <c r="CN109" s="263">
        <v>1.0371120792715558</v>
      </c>
      <c r="CO109" s="263">
        <v>1.0668476834085139</v>
      </c>
      <c r="CP109" s="263">
        <v>1.1095919855494891</v>
      </c>
      <c r="CQ109" s="263">
        <v>1.1457807621080653</v>
      </c>
      <c r="CR109" s="263">
        <v>1.203642429536993</v>
      </c>
    </row>
    <row r="110" spans="2:96">
      <c r="B110">
        <f ca="1"/>
        <v>0.20821917808219179</v>
      </c>
      <c r="D110">
        <f ca="1">D109+$D$72</f>
        <v>0.48750000000000027</v>
      </c>
      <c r="AE110" t="s">
        <v>159</v>
      </c>
      <c r="BS110" s="263" t="e">
        <v>#VALUE!</v>
      </c>
      <c r="BT110" s="263" t="e">
        <v>#VALUE!</v>
      </c>
      <c r="BU110" s="263" t="e">
        <v>#VALUE!</v>
      </c>
      <c r="BV110" s="263" t="e">
        <v>#VALUE!</v>
      </c>
      <c r="BW110" s="263" t="e">
        <v>#VALUE!</v>
      </c>
      <c r="BX110" s="263" t="e">
        <v>#VALUE!</v>
      </c>
      <c r="BY110" s="263" t="e">
        <v>#VALUE!</v>
      </c>
      <c r="BZ110" s="263" t="e">
        <v>#VALUE!</v>
      </c>
      <c r="CA110" s="263" t="e">
        <v>#VALUE!</v>
      </c>
      <c r="CB110" s="263" t="e">
        <v>#VALUE!</v>
      </c>
      <c r="CC110" s="263" t="e">
        <v>#VALUE!</v>
      </c>
      <c r="CH110" s="263">
        <v>0</v>
      </c>
      <c r="CI110" s="263">
        <v>0</v>
      </c>
      <c r="CJ110" s="263">
        <v>8.8102839251937556E-2</v>
      </c>
      <c r="CK110" s="263">
        <v>8.3637016514641629E-2</v>
      </c>
      <c r="CL110" s="263">
        <v>7.6978877371747592E-2</v>
      </c>
      <c r="CM110" s="263">
        <v>7.4820457486939357E-2</v>
      </c>
      <c r="CN110" s="263">
        <v>8.8665063526432678E-2</v>
      </c>
      <c r="CO110" s="263">
        <v>0.10519977934029819</v>
      </c>
      <c r="CP110" s="263">
        <v>0.12412514832055108</v>
      </c>
      <c r="CQ110" s="263">
        <v>0.14499478669769195</v>
      </c>
      <c r="CR110" s="263" t="e">
        <v>#NUM!</v>
      </c>
    </row>
    <row r="111" spans="2:96">
      <c r="B111">
        <f ca="1"/>
        <v>0.21369863013698631</v>
      </c>
      <c r="D111">
        <f ca="1">D110+$D$72</f>
        <v>0.50000000000000022</v>
      </c>
      <c r="BS111" s="263" t="e">
        <v>#VALUE!</v>
      </c>
      <c r="BT111" s="263" t="e">
        <v>#VALUE!</v>
      </c>
      <c r="BU111" s="263" t="e">
        <v>#VALUE!</v>
      </c>
      <c r="BV111" s="263" t="e">
        <v>#VALUE!</v>
      </c>
      <c r="BW111" s="263" t="e">
        <v>#VALUE!</v>
      </c>
      <c r="BX111" s="263" t="e">
        <v>#VALUE!</v>
      </c>
      <c r="BY111" s="263" t="e">
        <v>#VALUE!</v>
      </c>
      <c r="BZ111" s="263" t="e">
        <v>#VALUE!</v>
      </c>
      <c r="CA111" s="263" t="e">
        <v>#VALUE!</v>
      </c>
      <c r="CB111" s="263" t="e">
        <v>#VALUE!</v>
      </c>
      <c r="CC111" s="263" t="e">
        <v>#VALUE!</v>
      </c>
      <c r="CH111" s="263">
        <v>0.10681673035228126</v>
      </c>
      <c r="CI111" s="263">
        <v>9.4163047042158887E-2</v>
      </c>
      <c r="CJ111" s="263">
        <v>8.6814751321023467E-2</v>
      </c>
      <c r="CK111" s="263">
        <v>7.886203922804369E-2</v>
      </c>
      <c r="CL111" s="263">
        <v>7.595518298593644E-2</v>
      </c>
      <c r="CM111" s="263">
        <v>7.6656838696526133E-2</v>
      </c>
      <c r="CN111" s="263">
        <v>8.4972116342427087E-2</v>
      </c>
      <c r="CO111" s="263">
        <v>9.314752083313485E-2</v>
      </c>
      <c r="CP111" s="263">
        <v>0.10592665747132475</v>
      </c>
      <c r="CQ111" s="263">
        <v>0.11472141021669514</v>
      </c>
      <c r="CR111" s="263">
        <v>0.12650888579750066</v>
      </c>
    </row>
    <row r="112" spans="2:96">
      <c r="B112">
        <f ca="1"/>
        <v>0.21917808219178081</v>
      </c>
      <c r="D112">
        <f ca="1">D111+$D$72</f>
        <v>0.51250000000000018</v>
      </c>
      <c r="BS112" s="263" t="e">
        <v>#VALUE!</v>
      </c>
      <c r="BT112" s="263" t="e">
        <v>#VALUE!</v>
      </c>
      <c r="BU112" s="263" t="e">
        <v>#VALUE!</v>
      </c>
      <c r="BV112" s="263" t="e">
        <v>#VALUE!</v>
      </c>
      <c r="BW112" s="263" t="e">
        <v>#VALUE!</v>
      </c>
      <c r="BX112" s="263" t="e">
        <v>#VALUE!</v>
      </c>
      <c r="BY112" s="263" t="e">
        <v>#VALUE!</v>
      </c>
      <c r="BZ112" s="263" t="e">
        <v>#VALUE!</v>
      </c>
      <c r="CA112" s="263" t="e">
        <v>#VALUE!</v>
      </c>
      <c r="CB112" s="263" t="e">
        <v>#VALUE!</v>
      </c>
      <c r="CC112" s="263" t="e">
        <v>#VALUE!</v>
      </c>
      <c r="CH112" s="263">
        <v>9.2393209771711671E-2</v>
      </c>
      <c r="CI112" s="263">
        <v>8.5045582420102475E-2</v>
      </c>
      <c r="CJ112" s="263">
        <v>8.1816119983884286E-2</v>
      </c>
      <c r="CK112" s="263">
        <v>7.9192770163127618E-2</v>
      </c>
      <c r="CL112" s="263">
        <v>7.8631924970110956E-2</v>
      </c>
      <c r="CM112" s="263">
        <v>8.003690199687126E-2</v>
      </c>
      <c r="CN112" s="263">
        <v>8.564481957779449E-2</v>
      </c>
      <c r="CO112" s="263">
        <v>9.1240013295512248E-2</v>
      </c>
      <c r="CP112" s="263">
        <v>0.1002342464024692</v>
      </c>
      <c r="CQ112" s="263">
        <v>0.10863042593089632</v>
      </c>
      <c r="CR112" s="263">
        <v>0.12140102519368774</v>
      </c>
    </row>
    <row r="113" spans="2:96">
      <c r="B113">
        <f ca="1"/>
        <v>0.22465753424657534</v>
      </c>
      <c r="D113">
        <f ca="1">D112+$D$72</f>
        <v>0.52500000000000013</v>
      </c>
      <c r="BS113" s="263" t="e">
        <v>#VALUE!</v>
      </c>
      <c r="BT113" s="263" t="e">
        <v>#VALUE!</v>
      </c>
      <c r="BU113" s="263" t="e">
        <v>#VALUE!</v>
      </c>
      <c r="BV113" s="263" t="e">
        <v>#VALUE!</v>
      </c>
      <c r="BW113" s="263" t="e">
        <v>#VALUE!</v>
      </c>
      <c r="BX113" s="263" t="e">
        <v>#VALUE!</v>
      </c>
      <c r="BY113" s="263" t="e">
        <v>#VALUE!</v>
      </c>
      <c r="BZ113" s="263" t="e">
        <v>#VALUE!</v>
      </c>
      <c r="CA113" s="263" t="e">
        <v>#VALUE!</v>
      </c>
      <c r="CB113" s="263" t="e">
        <v>#VALUE!</v>
      </c>
      <c r="CC113" s="263" t="e">
        <v>#VALUE!</v>
      </c>
      <c r="CH113" s="263">
        <v>8.6990167942591984E-2</v>
      </c>
      <c r="CI113" s="263">
        <v>8.2627131495471504E-2</v>
      </c>
      <c r="CJ113" s="263">
        <v>8.0521873935252258E-2</v>
      </c>
      <c r="CK113" s="263">
        <v>7.8993503547708163E-2</v>
      </c>
      <c r="CL113" s="263">
        <v>7.9134110187536563E-2</v>
      </c>
      <c r="CM113" s="263">
        <v>8.056113894512168E-2</v>
      </c>
      <c r="CN113" s="263">
        <v>8.5382511895237004E-2</v>
      </c>
      <c r="CO113" s="263">
        <v>9.0033928072622962E-2</v>
      </c>
      <c r="CP113" s="263">
        <v>9.7093892715825997E-2</v>
      </c>
      <c r="CQ113" s="263">
        <v>0.10328996500780378</v>
      </c>
      <c r="CR113" s="263">
        <v>0.11360173902627056</v>
      </c>
    </row>
    <row r="114" spans="2:96">
      <c r="B114">
        <f ca="1"/>
        <v>0.23013698630136986</v>
      </c>
      <c r="D114">
        <f ca="1">D113+$D$72</f>
        <v>0.53750000000000009</v>
      </c>
      <c r="BS114" s="263" t="e">
        <v>#VALUE!</v>
      </c>
      <c r="BT114" s="263" t="e">
        <v>#VALUE!</v>
      </c>
      <c r="BU114" s="263" t="e">
        <v>#VALUE!</v>
      </c>
      <c r="BV114" s="263" t="e">
        <v>#VALUE!</v>
      </c>
      <c r="BW114" s="263" t="e">
        <v>#VALUE!</v>
      </c>
      <c r="BX114" s="263" t="e">
        <v>#VALUE!</v>
      </c>
      <c r="BY114" s="263" t="e">
        <v>#VALUE!</v>
      </c>
      <c r="BZ114" s="263" t="e">
        <v>#VALUE!</v>
      </c>
      <c r="CA114" s="263" t="e">
        <v>#VALUE!</v>
      </c>
      <c r="CB114" s="263" t="e">
        <v>#VALUE!</v>
      </c>
      <c r="CC114" s="263" t="e">
        <v>#VALUE!</v>
      </c>
      <c r="CH114" s="263">
        <v>8.7246900237597291E-2</v>
      </c>
      <c r="CI114" s="263">
        <v>8.3105905957731721E-2</v>
      </c>
      <c r="CJ114" s="263">
        <v>8.1252290766516119E-2</v>
      </c>
      <c r="CK114" s="263">
        <v>7.9828120318486157E-2</v>
      </c>
      <c r="CL114" s="263">
        <v>8.0031129117344862E-2</v>
      </c>
      <c r="CM114" s="263">
        <v>8.1618600913422379E-2</v>
      </c>
      <c r="CN114" s="263">
        <v>8.5785808545812539E-2</v>
      </c>
      <c r="CO114" s="263">
        <v>8.9821895033199442E-2</v>
      </c>
      <c r="CP114" s="263">
        <v>9.6225088908946571E-2</v>
      </c>
      <c r="CQ114" s="263">
        <v>0.1022861794590986</v>
      </c>
      <c r="CR114" s="263">
        <v>0.1116224089070546</v>
      </c>
    </row>
    <row r="115" spans="2:96">
      <c r="B115">
        <f ca="1"/>
        <v>0.23561643835616439</v>
      </c>
      <c r="D115">
        <f ca="1">D114+$D$72</f>
        <v>0.55000000000000004</v>
      </c>
      <c r="CH115" s="263">
        <v>8.7246900237597291E-2</v>
      </c>
      <c r="CI115" s="263">
        <v>8.3105905957731721E-2</v>
      </c>
      <c r="CJ115" s="263">
        <v>8.1252290766516119E-2</v>
      </c>
      <c r="CK115" s="263">
        <v>7.9828120318486157E-2</v>
      </c>
      <c r="CL115" s="263">
        <v>8.0031129117344862E-2</v>
      </c>
      <c r="CM115" s="263">
        <v>8.1618600913422379E-2</v>
      </c>
      <c r="CN115" s="263">
        <v>8.5790412076339667E-2</v>
      </c>
      <c r="CO115" s="263">
        <v>8.9827924232149553E-2</v>
      </c>
      <c r="CP115" s="263">
        <v>9.6234540646870287E-2</v>
      </c>
      <c r="CQ115" s="263">
        <v>0.10230018241115647</v>
      </c>
      <c r="CR115" s="263">
        <v>0.11164845489377406</v>
      </c>
    </row>
    <row r="116" spans="2:96">
      <c r="B116">
        <f ca="1"/>
        <v>0.24109589041095891</v>
      </c>
      <c r="D116">
        <f ca="1">D115+$D$72</f>
        <v>0.5625</v>
      </c>
      <c r="BS116" t="s">
        <v>330</v>
      </c>
      <c r="CH116" t="s">
        <v>331</v>
      </c>
    </row>
    <row r="117" spans="2:96">
      <c r="B117">
        <f ca="1"/>
        <v>0.24657534246575341</v>
      </c>
      <c r="D117">
        <f ca="1">D116+$D$72</f>
        <v>0.57499999999999996</v>
      </c>
      <c r="BS117" s="263">
        <v>0.87151206299808792</v>
      </c>
      <c r="BT117" s="263">
        <v>0.90216284644338041</v>
      </c>
      <c r="BU117" s="263">
        <v>0.92234769785879311</v>
      </c>
      <c r="BV117" s="263">
        <v>0.95081286797024822</v>
      </c>
      <c r="BW117" s="263">
        <v>0.97294871335629129</v>
      </c>
      <c r="BX117" s="263">
        <v>1</v>
      </c>
      <c r="BY117" s="263">
        <v>1.0371120792715558</v>
      </c>
      <c r="BZ117" s="263">
        <v>1.0668476834085139</v>
      </c>
      <c r="CA117" s="263">
        <v>1.1095919855494891</v>
      </c>
      <c r="CB117" s="263">
        <v>1.1457807621080653</v>
      </c>
      <c r="CC117" s="263">
        <v>1.203642429536993</v>
      </c>
      <c r="CH117" s="263">
        <v>0.87151206299808792</v>
      </c>
      <c r="CI117" s="263">
        <v>0.90216284644338041</v>
      </c>
      <c r="CJ117" s="263">
        <v>0.92234769785879311</v>
      </c>
      <c r="CK117" s="263">
        <v>0.95081286797024822</v>
      </c>
      <c r="CL117" s="263">
        <v>0.97294871335629129</v>
      </c>
      <c r="CM117" s="263">
        <v>1</v>
      </c>
      <c r="CN117" s="263">
        <v>1.0371120792715558</v>
      </c>
      <c r="CO117" s="263">
        <v>1.0668476834085139</v>
      </c>
      <c r="CP117" s="263">
        <v>1.1095919855494891</v>
      </c>
      <c r="CQ117" s="263">
        <v>1.1457807621080653</v>
      </c>
      <c r="CR117" s="263">
        <v>1.203642429536993</v>
      </c>
    </row>
    <row r="118" spans="2:96">
      <c r="B118">
        <f ca="1"/>
        <v>0.25205479452054796</v>
      </c>
      <c r="D118">
        <f ca="1">D117+$D$72</f>
        <v>0.58749999999999991</v>
      </c>
      <c r="BS118" s="263">
        <v>0.12848800850946207</v>
      </c>
      <c r="BT118" s="263">
        <v>9.784031302567392E-2</v>
      </c>
      <c r="BU118" s="263">
        <v>7.7669014154015503E-2</v>
      </c>
      <c r="BV118" s="263">
        <v>4.9366952121463699E-2</v>
      </c>
      <c r="BW118" s="263">
        <v>2.8236082013385361E-2</v>
      </c>
      <c r="BX118" s="263">
        <v>8.6766296090712621E-3</v>
      </c>
      <c r="BY118" s="263">
        <v>8.8194623607793345E-4</v>
      </c>
      <c r="BZ118" s="263">
        <v>1.4723359299804127E-4</v>
      </c>
      <c r="CA118" s="263">
        <v>1.0240690804332306E-5</v>
      </c>
      <c r="CB118" s="263">
        <v>1.7525470614536354E-6</v>
      </c>
      <c r="CC118" s="263">
        <v>0</v>
      </c>
      <c r="CH118" s="263" t="e">
        <v>#NUM!</v>
      </c>
      <c r="CI118" s="263">
        <v>0.10639705395033004</v>
      </c>
      <c r="CJ118" s="263">
        <v>9.5628185022624657E-2</v>
      </c>
      <c r="CK118" s="263">
        <v>8.4259053951627888E-2</v>
      </c>
      <c r="CL118" s="263">
        <v>7.7318900035873175E-2</v>
      </c>
      <c r="CM118" s="263">
        <v>7.5114043548754686E-2</v>
      </c>
      <c r="CN118" s="263">
        <v>8.8783255429379856E-2</v>
      </c>
      <c r="CO118" s="263">
        <v>0.10382643873220879</v>
      </c>
      <c r="CP118" s="263">
        <v>0.12286720116083012</v>
      </c>
      <c r="CQ118" s="263">
        <v>0.13655499481449054</v>
      </c>
      <c r="CR118" s="263">
        <v>0</v>
      </c>
    </row>
    <row r="119" spans="2:96">
      <c r="B119">
        <f ca="1"/>
        <v>0.25753424657534246</v>
      </c>
      <c r="D119">
        <f ca="1">D118+$D$72</f>
        <v>0.59999999999999987</v>
      </c>
      <c r="BS119" s="263">
        <v>0.12852431821208729</v>
      </c>
      <c r="BT119" s="263">
        <v>9.8000398792465401E-2</v>
      </c>
      <c r="BU119" s="263">
        <v>7.8091690000145597E-2</v>
      </c>
      <c r="BV119" s="263">
        <v>5.1006232991322883E-2</v>
      </c>
      <c r="BW119" s="263">
        <v>3.2227692646549261E-2</v>
      </c>
      <c r="BX119" s="263">
        <v>1.532134654126131E-2</v>
      </c>
      <c r="BY119" s="263">
        <v>4.6059302276055206E-3</v>
      </c>
      <c r="BZ119" s="263">
        <v>1.7803560180741319E-3</v>
      </c>
      <c r="CA119" s="263">
        <v>5.2354719002081361E-4</v>
      </c>
      <c r="CB119" s="263">
        <v>2.0936539881269601E-4</v>
      </c>
      <c r="CC119" s="263">
        <v>5.9637501987982986E-5</v>
      </c>
      <c r="CH119" s="263">
        <v>0.10323141417076748</v>
      </c>
      <c r="CI119" s="263">
        <v>9.2179096758170639E-2</v>
      </c>
      <c r="CJ119" s="263">
        <v>8.6021598012167841E-2</v>
      </c>
      <c r="CK119" s="263">
        <v>7.9144773328567494E-2</v>
      </c>
      <c r="CL119" s="263">
        <v>7.6399037921984228E-2</v>
      </c>
      <c r="CM119" s="263">
        <v>7.7175443699762994E-2</v>
      </c>
      <c r="CN119" s="263">
        <v>8.4990309415504076E-2</v>
      </c>
      <c r="CO119" s="263">
        <v>9.3320464860280977E-2</v>
      </c>
      <c r="CP119" s="263">
        <v>0.10711425681078299</v>
      </c>
      <c r="CQ119" s="263">
        <v>0.11752418192778841</v>
      </c>
      <c r="CR119" s="263">
        <v>0.13275397982788503</v>
      </c>
    </row>
    <row r="120" spans="2:96">
      <c r="B120">
        <f ca="1"/>
        <v>0.26301369863013696</v>
      </c>
      <c r="D120">
        <f ca="1">D119+$D$72</f>
        <v>0.61249999999999982</v>
      </c>
      <c r="BS120" s="263">
        <v>0.12891935014280101</v>
      </c>
      <c r="BT120" s="263">
        <v>9.8942545274830929E-2</v>
      </c>
      <c r="BU120" s="263">
        <v>7.9806919646390029E-2</v>
      </c>
      <c r="BV120" s="263">
        <v>5.4701630827380963E-2</v>
      </c>
      <c r="BW120" s="263">
        <v>3.7984745557298888E-2</v>
      </c>
      <c r="BX120" s="263">
        <v>2.2491907550426491E-2</v>
      </c>
      <c r="BY120" s="263">
        <v>1.0170811293145121E-2</v>
      </c>
      <c r="BZ120" s="263">
        <v>5.3550263617625684E-3</v>
      </c>
      <c r="CA120" s="263">
        <v>2.2627630839334948E-3</v>
      </c>
      <c r="CB120" s="263">
        <v>1.1840108564060265E-3</v>
      </c>
      <c r="CC120" s="263">
        <v>4.8029002624692686E-4</v>
      </c>
      <c r="CH120" s="263">
        <v>9.1252448287288804E-2</v>
      </c>
      <c r="CI120" s="263">
        <v>8.5167058322978315E-2</v>
      </c>
      <c r="CJ120" s="263">
        <v>8.2000780140652013E-2</v>
      </c>
      <c r="CK120" s="263">
        <v>7.9260953262829351E-2</v>
      </c>
      <c r="CL120" s="263">
        <v>7.8636118575110076E-2</v>
      </c>
      <c r="CM120" s="263">
        <v>8.0089576137908694E-2</v>
      </c>
      <c r="CN120" s="263">
        <v>8.5626065451066907E-2</v>
      </c>
      <c r="CO120" s="263">
        <v>9.1428329674566322E-2</v>
      </c>
      <c r="CP120" s="263">
        <v>0.10109746285037313</v>
      </c>
      <c r="CQ120" s="263">
        <v>0.10927216592307364</v>
      </c>
      <c r="CR120" s="263">
        <v>0.12186001325880161</v>
      </c>
    </row>
    <row r="121" spans="2:96">
      <c r="B121">
        <f ca="1"/>
        <v>0.26849315068493151</v>
      </c>
      <c r="D121">
        <f ca="1">D120+$D$72</f>
        <v>0.62499999999999978</v>
      </c>
      <c r="BS121" s="263">
        <v>0.1295408900291207</v>
      </c>
      <c r="BT121" s="263">
        <v>0.10024983126569291</v>
      </c>
      <c r="BU121" s="263">
        <v>8.1917898461485741E-2</v>
      </c>
      <c r="BV121" s="263">
        <v>5.8434010767820871E-2</v>
      </c>
      <c r="BW121" s="263">
        <v>4.2919460156313559E-2</v>
      </c>
      <c r="BX121" s="263">
        <v>2.8125658387366633E-2</v>
      </c>
      <c r="BY121" s="263">
        <v>1.5118857113072707E-2</v>
      </c>
      <c r="BZ121" s="263">
        <v>9.1919951165834075E-3</v>
      </c>
      <c r="CA121" s="263">
        <v>4.6963052894260131E-3</v>
      </c>
      <c r="CB121" s="263">
        <v>2.7983931151587768E-3</v>
      </c>
      <c r="CC121" s="263">
        <v>1.3230433465098411E-3</v>
      </c>
      <c r="CH121" s="263">
        <v>8.767298374590575E-2</v>
      </c>
      <c r="CI121" s="263">
        <v>8.2991461992086304E-2</v>
      </c>
      <c r="CJ121" s="263">
        <v>8.1062421042950847E-2</v>
      </c>
      <c r="CK121" s="263">
        <v>8.0068932183667132E-2</v>
      </c>
      <c r="CL121" s="263">
        <v>8.0030028239269496E-2</v>
      </c>
      <c r="CM121" s="263">
        <v>8.1431273828168754E-2</v>
      </c>
      <c r="CN121" s="263">
        <v>8.5780164618918867E-2</v>
      </c>
      <c r="CO121" s="263">
        <v>9.0442684147495594E-2</v>
      </c>
      <c r="CP121" s="263">
        <v>9.7895383257604648E-2</v>
      </c>
      <c r="CQ121" s="263">
        <v>0.1047108599389097</v>
      </c>
      <c r="CR121" s="263">
        <v>0.11499316523040429</v>
      </c>
    </row>
    <row r="122" spans="2:96">
      <c r="B122">
        <f ca="1"/>
        <v>0.27397260273972601</v>
      </c>
      <c r="D122">
        <f ca="1">D121+$D$72</f>
        <v>0.63749999999999973</v>
      </c>
      <c r="BS122" s="263">
        <v>0.13047354833026298</v>
      </c>
      <c r="BT122" s="263">
        <v>0.10195324183642229</v>
      </c>
      <c r="BU122" s="263">
        <v>8.4300228984861614E-2</v>
      </c>
      <c r="BV122" s="263">
        <v>6.1919631088085576E-2</v>
      </c>
      <c r="BW122" s="263">
        <v>4.7176177847631631E-2</v>
      </c>
      <c r="BX122" s="263">
        <v>3.2855972905807031E-2</v>
      </c>
      <c r="BY122" s="263">
        <v>1.9540141283121603E-2</v>
      </c>
      <c r="BZ122" s="263">
        <v>1.2949681918097158E-2</v>
      </c>
      <c r="CA122" s="263">
        <v>7.3815304360873154E-3</v>
      </c>
      <c r="CB122" s="263">
        <v>4.7634678288292166E-3</v>
      </c>
      <c r="CC122" s="263">
        <v>2.5028642300606039E-3</v>
      </c>
      <c r="CH122" s="263">
        <v>8.6622363517734835E-2</v>
      </c>
      <c r="CI122" s="263">
        <v>8.2601980532763103E-2</v>
      </c>
      <c r="CJ122" s="263">
        <v>8.0851060663465216E-2</v>
      </c>
      <c r="CK122" s="263">
        <v>8.0034758602698444E-2</v>
      </c>
      <c r="CL122" s="263">
        <v>8.0352690048635531E-2</v>
      </c>
      <c r="CM122" s="263">
        <v>8.1937408308387957E-2</v>
      </c>
      <c r="CN122" s="263">
        <v>8.5940757845348839E-2</v>
      </c>
      <c r="CO122" s="263">
        <v>9.0221532963274467E-2</v>
      </c>
      <c r="CP122" s="263">
        <v>9.6716837436996481E-2</v>
      </c>
      <c r="CQ122" s="263">
        <v>0.10262083217133858</v>
      </c>
      <c r="CR122" s="263">
        <v>0.11113991603877008</v>
      </c>
    </row>
    <row r="123" spans="2:96">
      <c r="B123">
        <f ca="1"/>
        <v>0.27945205479452057</v>
      </c>
      <c r="D123">
        <f ca="1">D122+$D$72</f>
        <v>0.64999999999999969</v>
      </c>
      <c r="BS123" s="263" t="s">
        <v>329</v>
      </c>
      <c r="BT123" s="263"/>
      <c r="BU123" s="263"/>
      <c r="BV123" s="263"/>
      <c r="BW123" s="263"/>
      <c r="BX123" s="263" t="e">
        <v>#NUM!</v>
      </c>
      <c r="BY123" s="263"/>
      <c r="BZ123" s="263"/>
      <c r="CA123" s="263"/>
      <c r="CB123" s="263"/>
      <c r="CC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</row>
    <row r="124" spans="2:96">
      <c r="B124">
        <f ca="1"/>
        <v>0.28493150684931506</v>
      </c>
      <c r="D124">
        <f ca="1">D123+$D$72</f>
        <v>0.66249999999999964</v>
      </c>
      <c r="BS124" s="263" t="s">
        <v>31</v>
      </c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H124" s="263" t="s">
        <v>31</v>
      </c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</row>
    <row r="125" spans="2:96">
      <c r="B125">
        <f ca="1"/>
        <v>0.29041095890410956</v>
      </c>
      <c r="D125">
        <f ca="1">D124+$D$72</f>
        <v>0.6749999999999996</v>
      </c>
      <c r="BS125" s="263">
        <v>0.87151206299808792</v>
      </c>
      <c r="BT125" s="263">
        <v>0.90216284644338041</v>
      </c>
      <c r="BU125" s="263">
        <v>0.92234769785879311</v>
      </c>
      <c r="BV125" s="263">
        <v>0.95081286797024822</v>
      </c>
      <c r="BW125" s="263">
        <v>0.97294871335629129</v>
      </c>
      <c r="BX125" s="263">
        <v>1</v>
      </c>
      <c r="BY125" s="263">
        <v>1.0371120792715558</v>
      </c>
      <c r="BZ125" s="263">
        <v>1.0668476834085139</v>
      </c>
      <c r="CA125" s="263">
        <v>1.1095919855494891</v>
      </c>
      <c r="CB125" s="263">
        <v>1.1457807621080653</v>
      </c>
      <c r="CC125" s="263">
        <v>1.203642429536993</v>
      </c>
      <c r="CH125" s="263">
        <v>0.87151206299808792</v>
      </c>
      <c r="CI125" s="263">
        <v>0.90216284644338041</v>
      </c>
      <c r="CJ125" s="263">
        <v>0.92234769785879311</v>
      </c>
      <c r="CK125" s="263">
        <v>0.95081286797024822</v>
      </c>
      <c r="CL125" s="263">
        <v>0.97294871335629129</v>
      </c>
      <c r="CM125" s="263">
        <v>1</v>
      </c>
      <c r="CN125" s="263">
        <v>1.0371120792715558</v>
      </c>
      <c r="CO125" s="263">
        <v>1.0668476834085139</v>
      </c>
      <c r="CP125" s="263">
        <v>1.1095919855494891</v>
      </c>
      <c r="CQ125" s="263">
        <v>1.1457807621080653</v>
      </c>
      <c r="CR125" s="263">
        <v>1.203642429536993</v>
      </c>
    </row>
    <row r="126" spans="2:96">
      <c r="B126">
        <f ca="1"/>
        <v>0.29589041095890412</v>
      </c>
      <c r="D126">
        <f ca="1">D125+$D$72</f>
        <v>0.68749999999999956</v>
      </c>
      <c r="BS126" s="263">
        <v>1.2008782454501211E-7</v>
      </c>
      <c r="BT126" s="263">
        <v>3.1626640600889015E-6</v>
      </c>
      <c r="BU126" s="263">
        <v>1.6685319675803363E-5</v>
      </c>
      <c r="BV126" s="263">
        <v>1.7975124959546782E-4</v>
      </c>
      <c r="BW126" s="263">
        <v>1.1846937505422843E-3</v>
      </c>
      <c r="BX126" s="263">
        <v>8.6764879345206537E-3</v>
      </c>
      <c r="BY126" s="263">
        <v>3.7993828880441116E-2</v>
      </c>
      <c r="BZ126" s="263">
        <v>6.6994676344168613E-2</v>
      </c>
      <c r="CA126" s="263">
        <v>0.10960192229055465</v>
      </c>
      <c r="CB126" s="263">
        <v>0.14578215711990267</v>
      </c>
      <c r="CC126" s="263">
        <v>0.20364198632475575</v>
      </c>
      <c r="CH126" s="263">
        <v>0</v>
      </c>
      <c r="CI126" s="263">
        <v>0.10633202169288994</v>
      </c>
      <c r="CJ126" s="263">
        <v>9.5590443259672739E-2</v>
      </c>
      <c r="CK126" s="263">
        <v>8.425292862263592E-2</v>
      </c>
      <c r="CL126" s="263">
        <v>7.7315957480107694E-2</v>
      </c>
      <c r="CM126" s="263">
        <v>7.5109527020371214E-2</v>
      </c>
      <c r="CN126" s="263">
        <v>8.8777959874608667E-2</v>
      </c>
      <c r="CO126" s="263">
        <v>0.10380367857042946</v>
      </c>
      <c r="CP126" s="263">
        <v>0.12267633999458803</v>
      </c>
      <c r="CQ126" s="263">
        <v>0.13539453551237382</v>
      </c>
      <c r="CR126" s="263" t="e">
        <v>#NUM!</v>
      </c>
    </row>
    <row r="127" spans="2:96">
      <c r="B127">
        <f ca="1"/>
        <v>0.30136986301369861</v>
      </c>
      <c r="D127">
        <f ca="1">D126+$D$72</f>
        <v>0.69999999999999951</v>
      </c>
      <c r="BS127" s="263">
        <v>3.6381210165972281E-5</v>
      </c>
      <c r="BT127" s="263">
        <v>1.6324523583421502E-4</v>
      </c>
      <c r="BU127" s="263">
        <v>4.3938785892782184E-4</v>
      </c>
      <c r="BV127" s="263">
        <v>1.8191009615595804E-3</v>
      </c>
      <c r="BW127" s="263">
        <v>5.1764060028288107E-3</v>
      </c>
      <c r="BX127" s="263">
        <v>1.5321346541249866E-2</v>
      </c>
      <c r="BY127" s="263">
        <v>4.1718009499154017E-2</v>
      </c>
      <c r="BZ127" s="263">
        <v>6.8628039426571891E-2</v>
      </c>
      <c r="CA127" s="263">
        <v>0.11011553273949844</v>
      </c>
      <c r="CB127" s="263">
        <v>0.1459901275068691</v>
      </c>
      <c r="CC127" s="263">
        <v>0.20370206703896246</v>
      </c>
      <c r="CH127" s="263">
        <v>0.10323141417078149</v>
      </c>
      <c r="CI127" s="263">
        <v>9.2179096758195037E-2</v>
      </c>
      <c r="CJ127" s="263">
        <v>8.6021598012190906E-2</v>
      </c>
      <c r="CK127" s="263">
        <v>7.914477332859135E-2</v>
      </c>
      <c r="CL127" s="263">
        <v>7.6399037921963939E-2</v>
      </c>
      <c r="CM127" s="263">
        <v>7.7175745851564739E-2</v>
      </c>
      <c r="CN127" s="263">
        <v>8.4990309415512846E-2</v>
      </c>
      <c r="CO127" s="263">
        <v>9.3320464860190841E-2</v>
      </c>
      <c r="CP127" s="263">
        <v>0.10711425681069543</v>
      </c>
      <c r="CQ127" s="263">
        <v>0.11752418192785564</v>
      </c>
      <c r="CR127" s="263">
        <v>0.13275397982630177</v>
      </c>
    </row>
    <row r="128" spans="2:96">
      <c r="B128">
        <f ca="1"/>
        <v>0.30684931506849317</v>
      </c>
      <c r="D128">
        <f ca="1">D127+$D$72</f>
        <v>0.71249999999999947</v>
      </c>
      <c r="BS128" s="263">
        <v>4.3141314089489613E-4</v>
      </c>
      <c r="BT128" s="263">
        <v>1.1053917182186701E-3</v>
      </c>
      <c r="BU128" s="263">
        <v>2.1546175051901937E-3</v>
      </c>
      <c r="BV128" s="263">
        <v>5.5144987976362587E-3</v>
      </c>
      <c r="BW128" s="263">
        <v>1.0933458913597129E-2</v>
      </c>
      <c r="BX128" s="263">
        <v>2.2491907550434235E-2</v>
      </c>
      <c r="BY128" s="263">
        <v>4.7282890564713187E-2</v>
      </c>
      <c r="BZ128" s="263">
        <v>7.220270977028026E-2</v>
      </c>
      <c r="CA128" s="263">
        <v>0.11185474863343173</v>
      </c>
      <c r="CB128" s="263">
        <v>0.14696477296448432</v>
      </c>
      <c r="CC128" s="263">
        <v>0.20412271956324465</v>
      </c>
      <c r="CH128" s="263">
        <v>9.1252448287243909E-2</v>
      </c>
      <c r="CI128" s="263">
        <v>8.516705832292891E-2</v>
      </c>
      <c r="CJ128" s="263">
        <v>8.2000780140602608E-2</v>
      </c>
      <c r="CK128" s="263">
        <v>7.9260953262881254E-2</v>
      </c>
      <c r="CL128" s="263">
        <v>7.8636118575137415E-2</v>
      </c>
      <c r="CM128" s="263">
        <v>8.0089453327683177E-2</v>
      </c>
      <c r="CN128" s="263">
        <v>8.5626065451114314E-2</v>
      </c>
      <c r="CO128" s="263">
        <v>9.1428329674586306E-2</v>
      </c>
      <c r="CP128" s="263">
        <v>0.10109746285045544</v>
      </c>
      <c r="CQ128" s="263">
        <v>0.10927216592327071</v>
      </c>
      <c r="CR128" s="263">
        <v>0.12186001325897351</v>
      </c>
    </row>
    <row r="129" spans="2:96">
      <c r="B129">
        <f ca="1"/>
        <v>0.31232876712328766</v>
      </c>
      <c r="D129">
        <f ca="1">D128+$D$72</f>
        <v>0.72499999999999942</v>
      </c>
      <c r="BS129" s="263">
        <v>1.0530808359072643E-3</v>
      </c>
      <c r="BT129" s="263">
        <v>2.4126155013885842E-3</v>
      </c>
      <c r="BU129" s="263">
        <v>4.2654089786814614E-3</v>
      </c>
      <c r="BV129" s="263">
        <v>9.2465149295729073E-3</v>
      </c>
      <c r="BW129" s="263">
        <v>1.5867672475208355E-2</v>
      </c>
      <c r="BX129" s="263">
        <v>2.8124989648297329E-2</v>
      </c>
      <c r="BY129" s="263">
        <v>5.2230037573039546E-2</v>
      </c>
      <c r="BZ129" s="263">
        <v>7.6038595370676892E-2</v>
      </c>
      <c r="CA129" s="263">
        <v>0.11428694269558876</v>
      </c>
      <c r="CB129" s="263">
        <v>0.14857758273129754</v>
      </c>
      <c r="CC129" s="263">
        <v>0.20496354168410225</v>
      </c>
      <c r="CH129" s="263">
        <v>8.7673097613080633E-2</v>
      </c>
      <c r="CI129" s="263">
        <v>8.2989510850262335E-2</v>
      </c>
      <c r="CJ129" s="263">
        <v>8.1060633722179587E-2</v>
      </c>
      <c r="CK129" s="263">
        <v>8.0066736514021866E-2</v>
      </c>
      <c r="CL129" s="263">
        <v>8.0029608168906072E-2</v>
      </c>
      <c r="CM129" s="263">
        <v>8.1429073005602995E-2</v>
      </c>
      <c r="CN129" s="263">
        <v>8.5776806874267142E-2</v>
      </c>
      <c r="CO129" s="263">
        <v>9.0437822928353256E-2</v>
      </c>
      <c r="CP129" s="263">
        <v>9.7886631645894645E-2</v>
      </c>
      <c r="CQ129" s="263">
        <v>0.10469644757159348</v>
      </c>
      <c r="CR129" s="263">
        <v>0.11496193951248196</v>
      </c>
    </row>
    <row r="130" spans="2:96">
      <c r="B130">
        <f ca="1"/>
        <v>0.31780821917808222</v>
      </c>
      <c r="D130">
        <f ca="1">D129+$D$72</f>
        <v>0.73749999999999938</v>
      </c>
      <c r="BS130" s="263">
        <v>1.9854363230295395E-3</v>
      </c>
      <c r="BT130" s="263">
        <v>4.1157076920937978E-3</v>
      </c>
      <c r="BU130" s="263">
        <v>6.6474108711551292E-3</v>
      </c>
      <c r="BV130" s="263">
        <v>1.2731792162896055E-2</v>
      </c>
      <c r="BW130" s="263">
        <v>2.0124035837894301E-2</v>
      </c>
      <c r="BX130" s="263">
        <v>3.2854936100107472E-2</v>
      </c>
      <c r="BY130" s="263">
        <v>5.6650934829086091E-2</v>
      </c>
      <c r="BZ130" s="263">
        <v>7.9795880156958821E-2</v>
      </c>
      <c r="CA130" s="263">
        <v>0.11697174411932176</v>
      </c>
      <c r="CB130" s="263">
        <v>0.15054221534356615</v>
      </c>
      <c r="CC130" s="263">
        <v>0.20614289108120265</v>
      </c>
      <c r="CH130" s="263">
        <v>8.662008383846509E-2</v>
      </c>
      <c r="CI130" s="263">
        <v>8.2598653969848251E-2</v>
      </c>
      <c r="CJ130" s="263">
        <v>8.0848059237545691E-2</v>
      </c>
      <c r="CK130" s="263">
        <v>8.0031930052210265E-2</v>
      </c>
      <c r="CL130" s="263">
        <v>8.0349962373333472E-2</v>
      </c>
      <c r="CM130" s="263">
        <v>8.19349123808885E-2</v>
      </c>
      <c r="CN130" s="263">
        <v>8.59368385721163E-2</v>
      </c>
      <c r="CO130" s="263">
        <v>9.0216317686780831E-2</v>
      </c>
      <c r="CP130" s="263">
        <v>9.6708530899376061E-2</v>
      </c>
      <c r="CQ130" s="263">
        <v>0.10260836675367843</v>
      </c>
      <c r="CR130" s="263">
        <v>0.11111594199327594</v>
      </c>
    </row>
    <row r="131" spans="2:96">
      <c r="B131">
        <f ca="1"/>
        <v>0.32328767123287672</v>
      </c>
      <c r="D131">
        <f ca="1">D130+$D$72</f>
        <v>0.74999999999999933</v>
      </c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H131" s="263">
        <v>8.662008383846509E-2</v>
      </c>
      <c r="CI131" s="263">
        <v>8.2598653969848251E-2</v>
      </c>
      <c r="CJ131" s="263">
        <v>8.0848059237545691E-2</v>
      </c>
      <c r="CK131" s="263">
        <v>8.0031930052210265E-2</v>
      </c>
      <c r="CL131" s="263">
        <v>8.0349962373333472E-2</v>
      </c>
      <c r="CM131" s="263">
        <v>8.19349123808885E-2</v>
      </c>
      <c r="CN131" s="263">
        <v>8.5940757845348839E-2</v>
      </c>
      <c r="CO131" s="263">
        <v>9.0221532963274467E-2</v>
      </c>
      <c r="CP131" s="263">
        <v>9.6716837436996481E-2</v>
      </c>
      <c r="CQ131" s="263">
        <v>0.10262083217133858</v>
      </c>
      <c r="CR131" s="263">
        <v>0.11113991603877008</v>
      </c>
    </row>
    <row r="132" spans="2:96">
      <c r="B132">
        <f ca="1"/>
        <v>0.32876712328767121</v>
      </c>
      <c r="D132">
        <f ca="1">D131+$D$72</f>
        <v>0.76249999999999929</v>
      </c>
      <c r="BS132" s="263" t="s">
        <v>31</v>
      </c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H132" s="263" t="s">
        <v>31</v>
      </c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</row>
    <row r="133" spans="2:96">
      <c r="B133">
        <f ca="1"/>
        <v>0.33424657534246577</v>
      </c>
      <c r="D133">
        <f ca="1">D132+$D$72</f>
        <v>0.77499999999999925</v>
      </c>
      <c r="BS133" s="263">
        <v>0.87151206299808792</v>
      </c>
      <c r="BT133" s="263">
        <v>0.90216284644338041</v>
      </c>
      <c r="BU133" s="263">
        <v>0.92234769785879311</v>
      </c>
      <c r="BV133" s="263">
        <v>0.95081286797024822</v>
      </c>
      <c r="BW133" s="263">
        <v>0.97294871335629129</v>
      </c>
      <c r="BX133" s="263">
        <v>1</v>
      </c>
      <c r="BY133" s="263">
        <v>1.0371120792715558</v>
      </c>
      <c r="BZ133" s="263">
        <v>1.0668476834085139</v>
      </c>
      <c r="CA133" s="263">
        <v>1.1095919855494891</v>
      </c>
      <c r="CB133" s="263">
        <v>1.1457807621080653</v>
      </c>
      <c r="CC133" s="263">
        <v>1.203642429536993</v>
      </c>
      <c r="CH133" s="263">
        <v>0.87151206299808792</v>
      </c>
      <c r="CI133" s="263">
        <v>0.90216284644338041</v>
      </c>
      <c r="CJ133" s="263">
        <v>0.92234769785879311</v>
      </c>
      <c r="CK133" s="263">
        <v>0.95081286797024822</v>
      </c>
      <c r="CL133" s="263">
        <v>0.97294871335629129</v>
      </c>
      <c r="CM133" s="263">
        <v>1</v>
      </c>
      <c r="CN133" s="263">
        <v>1.0371120792715558</v>
      </c>
      <c r="CO133" s="263">
        <v>1.0668476834085139</v>
      </c>
      <c r="CP133" s="263">
        <v>1.1095919855494891</v>
      </c>
      <c r="CQ133" s="263">
        <v>1.1457807621080653</v>
      </c>
      <c r="CR133" s="263">
        <v>1.203642429536993</v>
      </c>
    </row>
    <row r="134" spans="2:96">
      <c r="B134">
        <f ca="1"/>
        <v>0.33972602739726027</v>
      </c>
      <c r="D134">
        <f ca="1">D133+$D$72</f>
        <v>0.7874999999999992</v>
      </c>
      <c r="BS134" s="263">
        <v>0.11120688269302871</v>
      </c>
      <c r="BT134" s="263">
        <v>0.10568162609459653</v>
      </c>
      <c r="BU134" s="263">
        <v>9.6901864967357323E-2</v>
      </c>
      <c r="BV134" s="263">
        <v>8.455714482492914E-2</v>
      </c>
      <c r="BW134" s="263">
        <v>7.6968655575496175E-2</v>
      </c>
      <c r="BX134" s="263">
        <v>7.4630291497270407E-2</v>
      </c>
      <c r="BY134" s="263">
        <v>8.7241098941068712E-2</v>
      </c>
      <c r="BZ134" s="263">
        <v>0.10081116620232541</v>
      </c>
      <c r="CA134" s="263">
        <v>0.11587886494687176</v>
      </c>
      <c r="CB134" s="263">
        <v>0.13056588622933205</v>
      </c>
      <c r="CC134" s="263">
        <v>0</v>
      </c>
      <c r="CH134" s="263">
        <v>0.12014831118669253</v>
      </c>
      <c r="CI134" s="263">
        <v>0.10467813682574384</v>
      </c>
      <c r="CJ134" s="263">
        <v>9.4894550880002024E-2</v>
      </c>
      <c r="CK134" s="263">
        <v>8.2427040735771173E-2</v>
      </c>
      <c r="CL134" s="263">
        <v>7.5424740493325274E-2</v>
      </c>
      <c r="CM134" s="263">
        <v>7.4156369822302767E-2</v>
      </c>
      <c r="CN134" s="263">
        <v>8.5753826275385983E-2</v>
      </c>
      <c r="CO134" s="263">
        <v>9.8846783589976145E-2</v>
      </c>
      <c r="CP134" s="263">
        <v>0.11785321368177587</v>
      </c>
      <c r="CQ134" s="263">
        <v>0.1331410672722465</v>
      </c>
      <c r="CR134" s="263">
        <v>0.15583370309104472</v>
      </c>
    </row>
    <row r="135" spans="2:96">
      <c r="B135">
        <f ca="1"/>
        <v>0.34520547945205482</v>
      </c>
      <c r="D135">
        <f ca="1">D134+$D$72</f>
        <v>0.79999999999999916</v>
      </c>
      <c r="BS135" s="263">
        <v>9.8227003162583676E-2</v>
      </c>
      <c r="BT135" s="263">
        <v>8.9718769193310149E-2</v>
      </c>
      <c r="BU135" s="263">
        <v>8.4351827507133534E-2</v>
      </c>
      <c r="BV135" s="263">
        <v>7.8420425029479227E-2</v>
      </c>
      <c r="BW135" s="263">
        <v>7.579135157539689E-2</v>
      </c>
      <c r="BX135" s="263">
        <v>7.6500818341497592E-2</v>
      </c>
      <c r="BY135" s="263">
        <v>8.4013036804742675E-2</v>
      </c>
      <c r="BZ135" s="263">
        <v>9.2449554174542092E-2</v>
      </c>
      <c r="CA135" s="263">
        <v>0.10554548462013016</v>
      </c>
      <c r="CB135" s="263">
        <v>0.11632502378699369</v>
      </c>
      <c r="CC135" s="263">
        <v>0.13283221330316336</v>
      </c>
      <c r="CH135" s="263">
        <v>9.9726170530673258E-2</v>
      </c>
      <c r="CI135" s="263">
        <v>8.9570648998203981E-2</v>
      </c>
      <c r="CJ135" s="263">
        <v>8.3578509629164272E-2</v>
      </c>
      <c r="CK135" s="263">
        <v>7.6926803462345317E-2</v>
      </c>
      <c r="CL135" s="263">
        <v>7.4288313657404612E-2</v>
      </c>
      <c r="CM135" s="263">
        <v>7.5357265045065402E-2</v>
      </c>
      <c r="CN135" s="263">
        <v>8.3182193771791424E-2</v>
      </c>
      <c r="CO135" s="263">
        <v>9.1805968209605265E-2</v>
      </c>
      <c r="CP135" s="263">
        <v>0.10489570530780634</v>
      </c>
      <c r="CQ135" s="263">
        <v>0.11574785836000398</v>
      </c>
      <c r="CR135" s="263">
        <v>0.13215198044248067</v>
      </c>
    </row>
    <row r="136" spans="2:96">
      <c r="B136">
        <f ca="1"/>
        <v>0.35068493150684932</v>
      </c>
      <c r="D136">
        <f ca="1">D135+$D$72</f>
        <v>0.81249999999999911</v>
      </c>
      <c r="BS136" s="263">
        <v>9.3952784759688865E-2</v>
      </c>
      <c r="BT136" s="263">
        <v>8.6609535935088147E-2</v>
      </c>
      <c r="BU136" s="263">
        <v>8.295050661974647E-2</v>
      </c>
      <c r="BV136" s="263">
        <v>7.9515188030697972E-2</v>
      </c>
      <c r="BW136" s="263">
        <v>7.8628219144887448E-2</v>
      </c>
      <c r="BX136" s="263">
        <v>7.98517599597309E-2</v>
      </c>
      <c r="BY136" s="263">
        <v>8.4923934893540387E-2</v>
      </c>
      <c r="BZ136" s="263">
        <v>9.0429223645850432E-2</v>
      </c>
      <c r="CA136" s="263">
        <v>9.9443624340763995E-2</v>
      </c>
      <c r="CB136" s="263">
        <v>0.10755503828716989</v>
      </c>
      <c r="CC136" s="263">
        <v>0.12034322770698817</v>
      </c>
      <c r="CH136" s="263">
        <v>9.121407417671934E-2</v>
      </c>
      <c r="CI136" s="263">
        <v>8.4786061531095969E-2</v>
      </c>
      <c r="CJ136" s="263">
        <v>8.1367299558303713E-2</v>
      </c>
      <c r="CK136" s="263">
        <v>7.8187334609904985E-2</v>
      </c>
      <c r="CL136" s="263">
        <v>7.7445790619663779E-2</v>
      </c>
      <c r="CM136" s="263">
        <v>7.8787763519221551E-2</v>
      </c>
      <c r="CN136" s="263">
        <v>8.3830426350078383E-2</v>
      </c>
      <c r="CO136" s="263">
        <v>8.9383978552919324E-2</v>
      </c>
      <c r="CP136" s="263">
        <v>9.8230726572830732E-2</v>
      </c>
      <c r="CQ136" s="263">
        <v>0.10586121782122131</v>
      </c>
      <c r="CR136" s="263">
        <v>0.11772403335814388</v>
      </c>
    </row>
    <row r="137" spans="2:96">
      <c r="B137">
        <f ca="1"/>
        <v>0.35616438356164382</v>
      </c>
      <c r="D137">
        <f ca="1">D136+$D$72</f>
        <v>0.82499999999999907</v>
      </c>
      <c r="BS137" s="263">
        <v>8.8893149118032491E-2</v>
      </c>
      <c r="BT137" s="263">
        <v>8.3819537930551913E-2</v>
      </c>
      <c r="BU137" s="263">
        <v>8.1712185233734622E-2</v>
      </c>
      <c r="BV137" s="263">
        <v>8.0292613213677283E-2</v>
      </c>
      <c r="BW137" s="263">
        <v>8.019400434639759E-2</v>
      </c>
      <c r="BX137" s="263">
        <v>8.1535682599756854E-2</v>
      </c>
      <c r="BY137" s="263">
        <v>8.5697910287744386E-2</v>
      </c>
      <c r="BZ137" s="263">
        <v>9.0216548091607243E-2</v>
      </c>
      <c r="CA137" s="263">
        <v>9.7774580344761594E-2</v>
      </c>
      <c r="CB137" s="263">
        <v>0.10452131960506054</v>
      </c>
      <c r="CC137" s="263">
        <v>0.11499088734316959</v>
      </c>
      <c r="CH137" s="263">
        <v>8.7075540272062296E-2</v>
      </c>
      <c r="CI137" s="263">
        <v>8.2488562854449055E-2</v>
      </c>
      <c r="CJ137" s="263">
        <v>8.0278223008513172E-2</v>
      </c>
      <c r="CK137" s="263">
        <v>7.8594474077952933E-2</v>
      </c>
      <c r="CL137" s="263">
        <v>7.8613655663537216E-2</v>
      </c>
      <c r="CM137" s="263">
        <v>8.0185112419941543E-2</v>
      </c>
      <c r="CN137" s="263">
        <v>8.4483015435280806E-2</v>
      </c>
      <c r="CO137" s="263">
        <v>8.9004556059788797E-2</v>
      </c>
      <c r="CP137" s="263">
        <v>9.6228176716798938E-2</v>
      </c>
      <c r="CQ137" s="263">
        <v>0.10253239532667176</v>
      </c>
      <c r="CR137" s="263">
        <v>0.11245430417822148</v>
      </c>
    </row>
    <row r="138" spans="2:96">
      <c r="B138">
        <f ca="1"/>
        <v>0.36164383561643837</v>
      </c>
      <c r="D138">
        <f ca="1">D137+$D$72</f>
        <v>0.83749999999999902</v>
      </c>
      <c r="BS138" s="263">
        <v>8.7112097452540879E-2</v>
      </c>
      <c r="BT138" s="263">
        <v>8.328707295597701E-2</v>
      </c>
      <c r="BU138" s="263">
        <v>8.1619253391531685E-2</v>
      </c>
      <c r="BV138" s="263">
        <v>8.0689570569848046E-2</v>
      </c>
      <c r="BW138" s="263">
        <v>8.0929528613912255E-2</v>
      </c>
      <c r="BX138" s="263">
        <v>8.238100013624676E-2</v>
      </c>
      <c r="BY138" s="263">
        <v>8.6198303389413186E-2</v>
      </c>
      <c r="BZ138" s="263">
        <v>9.0304306457156869E-2</v>
      </c>
      <c r="CA138" s="263">
        <v>9.6915925450428625E-2</v>
      </c>
      <c r="CB138" s="263">
        <v>0.1028349715074091</v>
      </c>
      <c r="CC138" s="263">
        <v>0.11199841601610627</v>
      </c>
      <c r="CH138" s="263">
        <v>8.6398845629197071E-2</v>
      </c>
      <c r="CI138" s="263">
        <v>8.251309397062416E-2</v>
      </c>
      <c r="CJ138" s="263">
        <v>8.0731351593366613E-2</v>
      </c>
      <c r="CK138" s="263">
        <v>7.9517968835842126E-2</v>
      </c>
      <c r="CL138" s="263">
        <v>7.9722938058606432E-2</v>
      </c>
      <c r="CM138" s="263">
        <v>8.1269363029003214E-2</v>
      </c>
      <c r="CN138" s="263">
        <v>8.5185865900935659E-2</v>
      </c>
      <c r="CO138" s="263">
        <v>8.925986812376209E-2</v>
      </c>
      <c r="CP138" s="263">
        <v>9.5795165214728792E-2</v>
      </c>
      <c r="CQ138" s="263">
        <v>0.10153871577942293</v>
      </c>
      <c r="CR138" s="263">
        <v>0.1106419237141483</v>
      </c>
    </row>
    <row r="139" spans="2:96">
      <c r="B139">
        <f ca="1"/>
        <v>0.36712328767123287</v>
      </c>
      <c r="D139">
        <f ca="1">D138+$D$72</f>
        <v>0.84999999999999898</v>
      </c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</row>
    <row r="140" spans="2:96">
      <c r="B140">
        <f ca="1"/>
        <v>0.37260273972602742</v>
      </c>
      <c r="D140">
        <f ca="1">D139+$D$72</f>
        <v>0.86249999999999893</v>
      </c>
      <c r="BS140" s="263" t="s">
        <v>31</v>
      </c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H140" s="263" t="s">
        <v>31</v>
      </c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</row>
    <row r="141" spans="2:96">
      <c r="B141">
        <f ca="1"/>
        <v>0.37808219178082192</v>
      </c>
      <c r="D141">
        <f ca="1">D140+$D$72</f>
        <v>0.87499999999999889</v>
      </c>
      <c r="BS141" s="263">
        <v>0.87151206299808792</v>
      </c>
      <c r="BT141" s="263">
        <v>0.90216284644338041</v>
      </c>
      <c r="BU141" s="263">
        <v>0.92234769785879311</v>
      </c>
      <c r="BV141" s="263">
        <v>0.95081286797024822</v>
      </c>
      <c r="BW141" s="263">
        <v>0.97294871335629129</v>
      </c>
      <c r="BX141" s="263">
        <v>1</v>
      </c>
      <c r="BY141" s="263">
        <v>1.0371120792715558</v>
      </c>
      <c r="BZ141" s="263">
        <v>1.0668476834085139</v>
      </c>
      <c r="CA141" s="263">
        <v>1.1095919855494891</v>
      </c>
      <c r="CB141" s="263">
        <v>1.1457807621080653</v>
      </c>
      <c r="CC141" s="263">
        <v>1.203642429536993</v>
      </c>
      <c r="CH141" s="263">
        <v>0.87151206299808792</v>
      </c>
      <c r="CI141" s="263">
        <v>0.90216284644338041</v>
      </c>
      <c r="CJ141" s="263">
        <v>0.92234769785879311</v>
      </c>
      <c r="CK141" s="263">
        <v>0.95081286797024822</v>
      </c>
      <c r="CL141" s="263">
        <v>0.97294871335629129</v>
      </c>
      <c r="CM141" s="263">
        <v>1</v>
      </c>
      <c r="CN141" s="263">
        <v>1.0371120792715558</v>
      </c>
      <c r="CO141" s="263">
        <v>1.0668476834085139</v>
      </c>
      <c r="CP141" s="263">
        <v>1.1095919855494891</v>
      </c>
      <c r="CQ141" s="263">
        <v>1.1457807621080653</v>
      </c>
      <c r="CR141" s="263">
        <v>1.203642429536993</v>
      </c>
    </row>
    <row r="142" spans="2:96">
      <c r="B142">
        <f ca="1"/>
        <v>0.38356164383561642</v>
      </c>
      <c r="D142">
        <f ca="1">D141+$D$72</f>
        <v>0.88749999999999885</v>
      </c>
      <c r="BS142" s="263">
        <v>0.11408441700935235</v>
      </c>
      <c r="BT142" s="263">
        <v>0.10568975915599993</v>
      </c>
      <c r="BU142" s="263">
        <v>9.6889373822051705E-2</v>
      </c>
      <c r="BV142" s="263">
        <v>8.4554372657654725E-2</v>
      </c>
      <c r="BW142" s="263">
        <v>7.696523427779052E-2</v>
      </c>
      <c r="BX142" s="263">
        <v>7.4626131125780093E-2</v>
      </c>
      <c r="BY142" s="263">
        <v>8.7236460072836794E-2</v>
      </c>
      <c r="BZ142" s="263">
        <v>0.10078848991851209</v>
      </c>
      <c r="CA142" s="263">
        <v>0.11559108157731507</v>
      </c>
      <c r="CB142" s="263">
        <v>0.12867783932759239</v>
      </c>
      <c r="CC142" s="263" t="e">
        <v>#NUM!</v>
      </c>
      <c r="CH142" s="263" t="e">
        <v>#VALUE!</v>
      </c>
      <c r="CI142" s="263" t="e">
        <v>#VALUE!</v>
      </c>
      <c r="CJ142" s="263" t="e">
        <v>#VALUE!</v>
      </c>
      <c r="CK142" s="263" t="e">
        <v>#VALUE!</v>
      </c>
      <c r="CL142" s="263" t="e">
        <v>#VALUE!</v>
      </c>
      <c r="CM142" s="263" t="e">
        <v>#VALUE!</v>
      </c>
      <c r="CN142" s="263" t="e">
        <v>#VALUE!</v>
      </c>
      <c r="CO142" s="263" t="e">
        <v>#VALUE!</v>
      </c>
      <c r="CP142" s="263" t="e">
        <v>#VALUE!</v>
      </c>
      <c r="CQ142" s="263" t="e">
        <v>#VALUE!</v>
      </c>
      <c r="CR142" s="263" t="e">
        <v>#VALUE!</v>
      </c>
    </row>
    <row r="143" spans="2:96">
      <c r="B143">
        <f ca="1"/>
        <v>0.38904109589041097</v>
      </c>
      <c r="D143">
        <f ca="1">D142+$D$72</f>
        <v>0.8999999999999988</v>
      </c>
      <c r="BS143" s="263">
        <v>9.8227003162650248E-2</v>
      </c>
      <c r="BT143" s="263">
        <v>8.9718769193409945E-2</v>
      </c>
      <c r="BU143" s="263">
        <v>8.4351827507242336E-2</v>
      </c>
      <c r="BV143" s="263">
        <v>7.8420425029585378E-2</v>
      </c>
      <c r="BW143" s="263">
        <v>7.5791351575311666E-2</v>
      </c>
      <c r="BX143" s="263">
        <v>7.6501371599201423E-2</v>
      </c>
      <c r="BY143" s="263">
        <v>8.4013036804690744E-2</v>
      </c>
      <c r="BZ143" s="263">
        <v>9.2449554174336396E-2</v>
      </c>
      <c r="CA143" s="263">
        <v>0.1055454846197568</v>
      </c>
      <c r="CB143" s="263">
        <v>0.11632502378636508</v>
      </c>
      <c r="CC143" s="263">
        <v>0.13283221329915579</v>
      </c>
      <c r="CH143" s="263" t="e">
        <v>#VALUE!</v>
      </c>
      <c r="CI143" s="263" t="e">
        <v>#VALUE!</v>
      </c>
      <c r="CJ143" s="263" t="e">
        <v>#VALUE!</v>
      </c>
      <c r="CK143" s="263" t="e">
        <v>#VALUE!</v>
      </c>
      <c r="CL143" s="263" t="e">
        <v>#VALUE!</v>
      </c>
      <c r="CM143" s="263" t="e">
        <v>#VALUE!</v>
      </c>
      <c r="CN143" s="263" t="e">
        <v>#VALUE!</v>
      </c>
      <c r="CO143" s="263" t="e">
        <v>#VALUE!</v>
      </c>
      <c r="CP143" s="263" t="e">
        <v>#VALUE!</v>
      </c>
      <c r="CQ143" s="263" t="e">
        <v>#VALUE!</v>
      </c>
      <c r="CR143" s="263" t="e">
        <v>#VALUE!</v>
      </c>
    </row>
    <row r="144" spans="2:96">
      <c r="B144">
        <f ca="1"/>
        <v>0.39452054794520547</v>
      </c>
      <c r="D144">
        <f ca="1">D143+$D$72</f>
        <v>0.91249999999999876</v>
      </c>
      <c r="BS144" s="263">
        <v>9.3952784759647814E-2</v>
      </c>
      <c r="BT144" s="263">
        <v>8.6609535935028875E-2</v>
      </c>
      <c r="BU144" s="263">
        <v>8.2950506619693734E-2</v>
      </c>
      <c r="BV144" s="263">
        <v>7.9515188030752235E-2</v>
      </c>
      <c r="BW144" s="263">
        <v>7.8628219144916384E-2</v>
      </c>
      <c r="BX144" s="263">
        <v>7.9851826853168911E-2</v>
      </c>
      <c r="BY144" s="263">
        <v>8.4923934893592151E-2</v>
      </c>
      <c r="BZ144" s="263">
        <v>9.042922364587215E-2</v>
      </c>
      <c r="CA144" s="263">
        <v>9.9443624340856879E-2</v>
      </c>
      <c r="CB144" s="263">
        <v>0.10755503828738416</v>
      </c>
      <c r="CC144" s="263">
        <v>0.12034322770715249</v>
      </c>
      <c r="CH144" s="263" t="e">
        <v>#VALUE!</v>
      </c>
      <c r="CI144" s="263" t="e">
        <v>#VALUE!</v>
      </c>
      <c r="CJ144" s="263" t="e">
        <v>#VALUE!</v>
      </c>
      <c r="CK144" s="263" t="e">
        <v>#VALUE!</v>
      </c>
      <c r="CL144" s="263" t="e">
        <v>#VALUE!</v>
      </c>
      <c r="CM144" s="263" t="e">
        <v>#VALUE!</v>
      </c>
      <c r="CN144" s="263" t="e">
        <v>#VALUE!</v>
      </c>
      <c r="CO144" s="263" t="e">
        <v>#VALUE!</v>
      </c>
      <c r="CP144" s="263" t="e">
        <v>#VALUE!</v>
      </c>
      <c r="CQ144" s="263" t="e">
        <v>#VALUE!</v>
      </c>
      <c r="CR144" s="263" t="e">
        <v>#VALUE!</v>
      </c>
    </row>
    <row r="145" spans="2:96">
      <c r="B145">
        <f ca="1"/>
        <v>0.4</v>
      </c>
      <c r="D145">
        <f ca="1">D144+$D$72</f>
        <v>0.92499999999999871</v>
      </c>
      <c r="BS145" s="263">
        <v>8.8894035758965581E-2</v>
      </c>
      <c r="BT145" s="263">
        <v>8.3819936092860634E-2</v>
      </c>
      <c r="BU145" s="263">
        <v>8.1711372401883545E-2</v>
      </c>
      <c r="BV145" s="263">
        <v>8.0291051054277085E-2</v>
      </c>
      <c r="BW145" s="263">
        <v>8.0192402668787285E-2</v>
      </c>
      <c r="BX145" s="263">
        <v>8.1533775295709571E-2</v>
      </c>
      <c r="BY145" s="263">
        <v>8.5695021578993946E-2</v>
      </c>
      <c r="BZ145" s="263">
        <v>9.0212257762601472E-2</v>
      </c>
      <c r="CA145" s="263">
        <v>9.7766670851670553E-2</v>
      </c>
      <c r="CB145" s="263">
        <v>0.10450808059773076</v>
      </c>
      <c r="CC145" s="263">
        <v>0.114961862003576</v>
      </c>
      <c r="CH145" s="263" t="e">
        <v>#VALUE!</v>
      </c>
      <c r="CI145" s="263" t="e">
        <v>#VALUE!</v>
      </c>
      <c r="CJ145" s="263" t="e">
        <v>#VALUE!</v>
      </c>
      <c r="CK145" s="263" t="e">
        <v>#VALUE!</v>
      </c>
      <c r="CL145" s="263" t="e">
        <v>#VALUE!</v>
      </c>
      <c r="CM145" s="263" t="e">
        <v>#VALUE!</v>
      </c>
      <c r="CN145" s="263" t="e">
        <v>#VALUE!</v>
      </c>
      <c r="CO145" s="263" t="e">
        <v>#VALUE!</v>
      </c>
      <c r="CP145" s="263" t="e">
        <v>#VALUE!</v>
      </c>
      <c r="CQ145" s="263" t="e">
        <v>#VALUE!</v>
      </c>
      <c r="CR145" s="263" t="e">
        <v>#VALUE!</v>
      </c>
    </row>
    <row r="146" spans="2:96">
      <c r="B146">
        <f ca="1"/>
        <v>0.40547945205479452</v>
      </c>
      <c r="D146">
        <f ca="1">D145+$D$72</f>
        <v>0.93749999999999867</v>
      </c>
      <c r="BS146" s="263">
        <v>8.711040977622915E-2</v>
      </c>
      <c r="BT146" s="263">
        <v>8.3284511331341932E-2</v>
      </c>
      <c r="BU146" s="263">
        <v>8.1616388098611187E-2</v>
      </c>
      <c r="BV146" s="263">
        <v>8.0687248511348328E-2</v>
      </c>
      <c r="BW146" s="263">
        <v>8.0927220427786412E-2</v>
      </c>
      <c r="BX146" s="263">
        <v>8.2378156674594402E-2</v>
      </c>
      <c r="BY146" s="263">
        <v>8.6194839710679205E-2</v>
      </c>
      <c r="BZ146" s="263">
        <v>9.0299642458387591E-2</v>
      </c>
      <c r="CA146" s="263">
        <v>9.6908418147291994E-2</v>
      </c>
      <c r="CB146" s="263">
        <v>0.102823631307404</v>
      </c>
      <c r="CC146" s="263">
        <v>0.11197678518892068</v>
      </c>
      <c r="CH146" s="263" t="e">
        <v>#VALUE!</v>
      </c>
      <c r="CI146" s="263" t="e">
        <v>#VALUE!</v>
      </c>
      <c r="CJ146" s="263" t="e">
        <v>#VALUE!</v>
      </c>
      <c r="CK146" s="263" t="e">
        <v>#VALUE!</v>
      </c>
      <c r="CL146" s="263" t="e">
        <v>#VALUE!</v>
      </c>
      <c r="CM146" s="263" t="e">
        <v>#VALUE!</v>
      </c>
      <c r="CN146" s="263" t="e">
        <v>#VALUE!</v>
      </c>
      <c r="CO146" s="263" t="e">
        <v>#VALUE!</v>
      </c>
      <c r="CP146" s="263" t="e">
        <v>#VALUE!</v>
      </c>
      <c r="CQ146" s="263" t="e">
        <v>#VALUE!</v>
      </c>
      <c r="CR146" s="263" t="e">
        <v>#VALUE!</v>
      </c>
    </row>
    <row r="147" spans="2:96">
      <c r="B147">
        <f ca="1"/>
        <v>0.41095890410958902</v>
      </c>
      <c r="D147">
        <f ca="1">D146+$D$72</f>
        <v>0.94999999999999862</v>
      </c>
      <c r="BS147" s="263">
        <v>8.711040977622915E-2</v>
      </c>
      <c r="BT147" s="263">
        <v>8.3284511331341932E-2</v>
      </c>
      <c r="BU147" s="263">
        <v>8.1616388098611187E-2</v>
      </c>
      <c r="BV147" s="263">
        <v>8.0687248511348328E-2</v>
      </c>
      <c r="BW147" s="263">
        <v>8.0927220427786412E-2</v>
      </c>
      <c r="BX147" s="263">
        <v>8.2378156674594402E-2</v>
      </c>
      <c r="BY147" s="263">
        <v>8.6198303389413186E-2</v>
      </c>
      <c r="BZ147" s="263">
        <v>9.0304306457156869E-2</v>
      </c>
      <c r="CA147" s="263">
        <v>9.6915925450428625E-2</v>
      </c>
      <c r="CB147" s="263">
        <v>0.1028349715074091</v>
      </c>
      <c r="CC147" s="263">
        <v>0.11199841601610627</v>
      </c>
    </row>
    <row r="148" spans="2:96">
      <c r="B148">
        <f ca="1"/>
        <v>0.41643835616438357</v>
      </c>
      <c r="D148">
        <f ca="1">D147+$D$72</f>
        <v>0.96249999999999858</v>
      </c>
      <c r="BS148" s="263" t="s">
        <v>31</v>
      </c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</row>
    <row r="149" spans="2:96">
      <c r="B149">
        <f ca="1"/>
        <v>0.42191780821917807</v>
      </c>
      <c r="D149">
        <f ca="1">D148+$D$72</f>
        <v>0.97499999999999853</v>
      </c>
      <c r="BS149" s="263">
        <v>0.87151206299808792</v>
      </c>
      <c r="BT149" s="263">
        <v>0.90216284644338041</v>
      </c>
      <c r="BU149" s="263">
        <v>0.92234769785879311</v>
      </c>
      <c r="BV149" s="263">
        <v>0.95081286797024822</v>
      </c>
      <c r="BW149" s="263">
        <v>0.97294871335629129</v>
      </c>
      <c r="BX149" s="263">
        <v>1</v>
      </c>
      <c r="BY149" s="263">
        <v>1.0371120792715558</v>
      </c>
      <c r="BZ149" s="263">
        <v>1.0668476834085139</v>
      </c>
      <c r="CA149" s="263">
        <v>1.1095919855494891</v>
      </c>
      <c r="CB149" s="263">
        <v>1.1457807621080653</v>
      </c>
      <c r="CC149" s="263">
        <v>1.203642429536993</v>
      </c>
    </row>
    <row r="150" spans="2:96">
      <c r="B150">
        <f ca="1"/>
        <v>0.42739726027397262</v>
      </c>
      <c r="D150">
        <f ca="1">D149+$D$72</f>
        <v>0.98749999999999849</v>
      </c>
      <c r="BS150" s="263">
        <v>0.12014831118669253</v>
      </c>
      <c r="BT150" s="263">
        <v>0.10467813682574384</v>
      </c>
      <c r="BU150" s="263">
        <v>9.4894550880002024E-2</v>
      </c>
      <c r="BV150" s="263">
        <v>8.2427040735771173E-2</v>
      </c>
      <c r="BW150" s="263">
        <v>7.5424740493325274E-2</v>
      </c>
      <c r="BX150" s="263">
        <v>7.4156369822302767E-2</v>
      </c>
      <c r="BY150" s="263">
        <v>8.5753826275385983E-2</v>
      </c>
      <c r="BZ150" s="263">
        <v>9.8846783589976145E-2</v>
      </c>
      <c r="CA150" s="263">
        <v>0.11785321368177587</v>
      </c>
      <c r="CB150" s="263">
        <v>0.1331410672722465</v>
      </c>
      <c r="CC150" s="263">
        <v>0.15583370309104472</v>
      </c>
    </row>
    <row r="151" spans="2:96">
      <c r="B151">
        <f ca="1"/>
        <v>0.43287671232876712</v>
      </c>
      <c r="D151">
        <f ca="1">D150+$D$72</f>
        <v>0.99999999999999845</v>
      </c>
      <c r="BS151" s="263">
        <v>9.9726170530673258E-2</v>
      </c>
      <c r="BT151" s="263">
        <v>8.9570648998203981E-2</v>
      </c>
      <c r="BU151" s="263">
        <v>8.3578509629164272E-2</v>
      </c>
      <c r="BV151" s="263">
        <v>7.6926803462345317E-2</v>
      </c>
      <c r="BW151" s="263">
        <v>7.4288313657404612E-2</v>
      </c>
      <c r="BX151" s="263">
        <v>7.5357265045065402E-2</v>
      </c>
      <c r="BY151" s="263">
        <v>8.3182193771791424E-2</v>
      </c>
      <c r="BZ151" s="263">
        <v>9.1805968209605265E-2</v>
      </c>
      <c r="CA151" s="263">
        <v>0.10489570530780634</v>
      </c>
      <c r="CB151" s="263">
        <v>0.11574785836000398</v>
      </c>
      <c r="CC151" s="263">
        <v>0.13215198044248067</v>
      </c>
    </row>
    <row r="152" spans="2:96">
      <c r="B152">
        <f ca="1"/>
        <v>0.43835616438356162</v>
      </c>
      <c r="BS152" s="263">
        <v>9.121407417671934E-2</v>
      </c>
      <c r="BT152" s="263">
        <v>8.4786061531095969E-2</v>
      </c>
      <c r="BU152" s="263">
        <v>8.1367299558303713E-2</v>
      </c>
      <c r="BV152" s="263">
        <v>7.8187334609904985E-2</v>
      </c>
      <c r="BW152" s="263">
        <v>7.7445790619663779E-2</v>
      </c>
      <c r="BX152" s="263">
        <v>7.8787763519221551E-2</v>
      </c>
      <c r="BY152" s="263">
        <v>8.3830426350078383E-2</v>
      </c>
      <c r="BZ152" s="263">
        <v>8.9383978552919324E-2</v>
      </c>
      <c r="CA152" s="263">
        <v>9.8230726572830732E-2</v>
      </c>
      <c r="CB152" s="263">
        <v>0.10586121782122131</v>
      </c>
      <c r="CC152" s="263">
        <v>0.11772403335814388</v>
      </c>
    </row>
    <row r="153" spans="2:96">
      <c r="B153">
        <f ca="1"/>
        <v>0.44383561643835617</v>
      </c>
      <c r="BS153" s="263">
        <v>8.7075540272062296E-2</v>
      </c>
      <c r="BT153" s="263">
        <v>8.2488562854449055E-2</v>
      </c>
      <c r="BU153" s="263">
        <v>8.0278223008513172E-2</v>
      </c>
      <c r="BV153" s="263">
        <v>7.8594474077952933E-2</v>
      </c>
      <c r="BW153" s="263">
        <v>7.8613655663537216E-2</v>
      </c>
      <c r="BX153" s="263">
        <v>8.0185112419941543E-2</v>
      </c>
      <c r="BY153" s="263">
        <v>8.4483015435280806E-2</v>
      </c>
      <c r="BZ153" s="263">
        <v>8.9004556059788797E-2</v>
      </c>
      <c r="CA153" s="263">
        <v>9.6228176716798938E-2</v>
      </c>
      <c r="CB153" s="263">
        <v>0.10253239532667176</v>
      </c>
      <c r="CC153" s="263">
        <v>0.11245430417822148</v>
      </c>
    </row>
    <row r="154" spans="2:96">
      <c r="B154">
        <f ca="1"/>
        <v>0.44931506849315067</v>
      </c>
      <c r="BS154" s="263">
        <v>8.6398845629197071E-2</v>
      </c>
      <c r="BT154" s="263">
        <v>8.251309397062416E-2</v>
      </c>
      <c r="BU154" s="263">
        <v>8.0731351593366613E-2</v>
      </c>
      <c r="BV154" s="263">
        <v>7.9517968835842126E-2</v>
      </c>
      <c r="BW154" s="263">
        <v>7.9722938058606432E-2</v>
      </c>
      <c r="BX154" s="263">
        <v>8.1269363029003214E-2</v>
      </c>
      <c r="BY154" s="263">
        <v>8.5185865900935659E-2</v>
      </c>
      <c r="BZ154" s="263">
        <v>8.925986812376209E-2</v>
      </c>
      <c r="CA154" s="263">
        <v>9.5795165214728792E-2</v>
      </c>
      <c r="CB154" s="263">
        <v>0.10153871577942293</v>
      </c>
      <c r="CC154" s="263">
        <v>0.1106419237141483</v>
      </c>
    </row>
    <row r="155" spans="2:96">
      <c r="B155">
        <f ca="1"/>
        <v>0.45479452054794522</v>
      </c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</row>
    <row r="156" spans="2:96">
      <c r="B156">
        <f ca="1"/>
        <v>0.46027397260273972</v>
      </c>
      <c r="BS156" s="263" t="s">
        <v>31</v>
      </c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</row>
    <row r="157" spans="2:96">
      <c r="B157">
        <f ca="1"/>
        <v>0.46575342465753422</v>
      </c>
      <c r="BS157" s="263">
        <v>0.87151206299808792</v>
      </c>
      <c r="BT157" s="263">
        <v>0.90216284644338041</v>
      </c>
      <c r="BU157" s="263">
        <v>0.92234769785879311</v>
      </c>
      <c r="BV157" s="263">
        <v>0.95081286797024822</v>
      </c>
      <c r="BW157" s="263">
        <v>0.97294871335629129</v>
      </c>
      <c r="BX157" s="263">
        <v>1</v>
      </c>
      <c r="BY157" s="263">
        <v>1.0371120792715558</v>
      </c>
      <c r="BZ157" s="263">
        <v>1.0668476834085139</v>
      </c>
      <c r="CA157" s="263">
        <v>1.1095919855494891</v>
      </c>
      <c r="CB157" s="263">
        <v>1.1457807621080653</v>
      </c>
      <c r="CC157" s="263">
        <v>1.203642429536993</v>
      </c>
    </row>
    <row r="158" spans="2:96">
      <c r="B158">
        <f ca="1"/>
        <v>0.47123287671232877</v>
      </c>
      <c r="BS158" s="263" t="e">
        <v>#VALUE!</v>
      </c>
      <c r="BT158" s="263" t="e">
        <v>#VALUE!</v>
      </c>
      <c r="BU158" s="263" t="e">
        <v>#VALUE!</v>
      </c>
      <c r="BV158" s="263" t="e">
        <v>#VALUE!</v>
      </c>
      <c r="BW158" s="263" t="e">
        <v>#VALUE!</v>
      </c>
      <c r="BX158" s="263" t="e">
        <v>#VALUE!</v>
      </c>
      <c r="BY158" s="263" t="e">
        <v>#VALUE!</v>
      </c>
      <c r="BZ158" s="263" t="e">
        <v>#VALUE!</v>
      </c>
      <c r="CA158" s="263" t="e">
        <v>#VALUE!</v>
      </c>
      <c r="CB158" s="263" t="e">
        <v>#VALUE!</v>
      </c>
      <c r="CC158" s="263" t="e">
        <v>#VALUE!</v>
      </c>
    </row>
    <row r="159" spans="2:96">
      <c r="B159">
        <f ca="1"/>
        <v>0.47671232876712327</v>
      </c>
      <c r="BS159" s="263" t="e">
        <v>#VALUE!</v>
      </c>
      <c r="BT159" s="263" t="e">
        <v>#VALUE!</v>
      </c>
      <c r="BU159" s="263" t="e">
        <v>#VALUE!</v>
      </c>
      <c r="BV159" s="263" t="e">
        <v>#VALUE!</v>
      </c>
      <c r="BW159" s="263" t="e">
        <v>#VALUE!</v>
      </c>
      <c r="BX159" s="263" t="e">
        <v>#VALUE!</v>
      </c>
      <c r="BY159" s="263" t="e">
        <v>#VALUE!</v>
      </c>
      <c r="BZ159" s="263" t="e">
        <v>#VALUE!</v>
      </c>
      <c r="CA159" s="263" t="e">
        <v>#VALUE!</v>
      </c>
      <c r="CB159" s="263" t="e">
        <v>#VALUE!</v>
      </c>
      <c r="CC159" s="263" t="e">
        <v>#VALUE!</v>
      </c>
    </row>
    <row r="160" spans="2:96">
      <c r="B160">
        <f ca="1"/>
        <v>0.48219178082191783</v>
      </c>
      <c r="BS160" s="263" t="e">
        <v>#VALUE!</v>
      </c>
      <c r="BT160" s="263" t="e">
        <v>#VALUE!</v>
      </c>
      <c r="BU160" s="263" t="e">
        <v>#VALUE!</v>
      </c>
      <c r="BV160" s="263" t="e">
        <v>#VALUE!</v>
      </c>
      <c r="BW160" s="263" t="e">
        <v>#VALUE!</v>
      </c>
      <c r="BX160" s="263" t="e">
        <v>#VALUE!</v>
      </c>
      <c r="BY160" s="263" t="e">
        <v>#VALUE!</v>
      </c>
      <c r="BZ160" s="263" t="e">
        <v>#VALUE!</v>
      </c>
      <c r="CA160" s="263" t="e">
        <v>#VALUE!</v>
      </c>
      <c r="CB160" s="263" t="e">
        <v>#VALUE!</v>
      </c>
      <c r="CC160" s="263" t="e">
        <v>#VALUE!</v>
      </c>
    </row>
    <row r="161" spans="2:81">
      <c r="B161">
        <f ca="1"/>
        <v>0.48767123287671232</v>
      </c>
      <c r="BS161" s="263" t="e">
        <v>#VALUE!</v>
      </c>
      <c r="BT161" s="263" t="e">
        <v>#VALUE!</v>
      </c>
      <c r="BU161" s="263" t="e">
        <v>#VALUE!</v>
      </c>
      <c r="BV161" s="263" t="e">
        <v>#VALUE!</v>
      </c>
      <c r="BW161" s="263" t="e">
        <v>#VALUE!</v>
      </c>
      <c r="BX161" s="263" t="e">
        <v>#VALUE!</v>
      </c>
      <c r="BY161" s="263" t="e">
        <v>#VALUE!</v>
      </c>
      <c r="BZ161" s="263" t="e">
        <v>#VALUE!</v>
      </c>
      <c r="CA161" s="263" t="e">
        <v>#VALUE!</v>
      </c>
      <c r="CB161" s="263" t="e">
        <v>#VALUE!</v>
      </c>
      <c r="CC161" s="263" t="e">
        <v>#VALUE!</v>
      </c>
    </row>
    <row r="162" spans="2:81">
      <c r="B162">
        <f ca="1"/>
        <v>0.49315068493150682</v>
      </c>
      <c r="BS162" s="263" t="e">
        <v>#VALUE!</v>
      </c>
      <c r="BT162" s="263" t="e">
        <v>#VALUE!</v>
      </c>
      <c r="BU162" s="263" t="e">
        <v>#VALUE!</v>
      </c>
      <c r="BV162" s="263" t="e">
        <v>#VALUE!</v>
      </c>
      <c r="BW162" s="263" t="e">
        <v>#VALUE!</v>
      </c>
      <c r="BX162" s="263" t="e">
        <v>#VALUE!</v>
      </c>
      <c r="BY162" s="263" t="e">
        <v>#VALUE!</v>
      </c>
      <c r="BZ162" s="263" t="e">
        <v>#VALUE!</v>
      </c>
      <c r="CA162" s="263" t="e">
        <v>#VALUE!</v>
      </c>
      <c r="CB162" s="263" t="e">
        <v>#VALUE!</v>
      </c>
      <c r="CC162" s="263" t="e">
        <v>#VALUE!</v>
      </c>
    </row>
    <row r="163" spans="2:81">
      <c r="B163">
        <f ca="1"/>
        <v>0.49863013698630138</v>
      </c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</row>
    <row r="164" spans="2:81">
      <c r="B164">
        <f ca="1"/>
        <v>0.50410958904109593</v>
      </c>
    </row>
    <row r="165" spans="2:81">
      <c r="B165">
        <f ca="1"/>
        <v>0.50958904109589043</v>
      </c>
    </row>
    <row r="166" spans="2:81">
      <c r="B166">
        <f ca="1"/>
        <v>0.51506849315068493</v>
      </c>
    </row>
    <row r="167" spans="2:81">
      <c r="B167">
        <f ca="1"/>
        <v>0.52054794520547942</v>
      </c>
    </row>
    <row r="168" spans="2:81">
      <c r="B168">
        <f ca="1"/>
        <v>0.52602739726027392</v>
      </c>
    </row>
    <row r="169" spans="2:81">
      <c r="B169">
        <f ca="1"/>
        <v>0.53150684931506853</v>
      </c>
    </row>
    <row r="170" spans="2:81">
      <c r="B170">
        <f ca="1"/>
        <v>0.53698630136986303</v>
      </c>
    </row>
    <row r="171" spans="2:81">
      <c r="B171">
        <f ca="1"/>
        <v>0.54246575342465753</v>
      </c>
    </row>
    <row r="172" spans="2:81">
      <c r="B172">
        <f ca="1"/>
        <v>0.54794520547945202</v>
      </c>
    </row>
    <row r="173" spans="2:81">
      <c r="B173">
        <f ca="1"/>
        <v>0.55342465753424652</v>
      </c>
    </row>
    <row r="174" spans="2:81">
      <c r="B174">
        <f ca="1"/>
        <v>0.55890410958904113</v>
      </c>
    </row>
    <row r="175" spans="2:81">
      <c r="B175">
        <f ca="1"/>
        <v>0.56438356164383563</v>
      </c>
    </row>
    <row r="176" spans="2:81">
      <c r="B176">
        <f ca="1"/>
        <v>0.56986301369863013</v>
      </c>
    </row>
    <row r="177" spans="2:2">
      <c r="B177">
        <f ca="1"/>
        <v>0.57534246575342463</v>
      </c>
    </row>
    <row r="178" spans="2:2">
      <c r="B178">
        <f ca="1"/>
        <v>0.58082191780821912</v>
      </c>
    </row>
    <row r="179" spans="2:2">
      <c r="B179">
        <f ca="1"/>
        <v>0.58630136986301373</v>
      </c>
    </row>
    <row r="180" spans="2:2">
      <c r="B180">
        <f ca="1"/>
        <v>0.59178082191780823</v>
      </c>
    </row>
    <row r="181" spans="2:2">
      <c r="B181">
        <f ca="1"/>
        <v>0.59726027397260273</v>
      </c>
    </row>
    <row r="182" spans="2:2">
      <c r="B182">
        <f ca="1"/>
        <v>0.60273972602739723</v>
      </c>
    </row>
    <row r="183" spans="2:2">
      <c r="B183">
        <f ca="1"/>
        <v>0.60821917808219184</v>
      </c>
    </row>
    <row r="184" spans="2:2">
      <c r="B184">
        <f ca="1"/>
        <v>0.61369863013698633</v>
      </c>
    </row>
    <row r="185" spans="2:2">
      <c r="B185">
        <f ca="1"/>
        <v>0.61917808219178083</v>
      </c>
    </row>
    <row r="186" spans="2:2">
      <c r="B186">
        <f ca="1"/>
        <v>0.62465753424657533</v>
      </c>
    </row>
    <row r="187" spans="2:2">
      <c r="B187">
        <f ca="1"/>
        <v>0.63013698630136983</v>
      </c>
    </row>
    <row r="188" spans="2:2">
      <c r="B188">
        <f ca="1"/>
        <v>0.63561643835616444</v>
      </c>
    </row>
    <row r="189" spans="2:2">
      <c r="B189">
        <f ca="1"/>
        <v>0.64109589041095894</v>
      </c>
    </row>
    <row r="190" spans="2:2">
      <c r="B190">
        <f ca="1"/>
        <v>0.64657534246575343</v>
      </c>
    </row>
    <row r="191" spans="2:2">
      <c r="B191">
        <f ca="1"/>
        <v>0.65205479452054793</v>
      </c>
    </row>
    <row r="192" spans="2:2">
      <c r="B192">
        <f ca="1"/>
        <v>0.65753424657534243</v>
      </c>
    </row>
    <row r="193" spans="2:2">
      <c r="B193">
        <f ca="1"/>
        <v>0.66301369863013704</v>
      </c>
    </row>
    <row r="194" spans="2:2">
      <c r="B194">
        <f ca="1"/>
        <v>0.66849315068493154</v>
      </c>
    </row>
    <row r="195" spans="2:2">
      <c r="B195">
        <f ca="1"/>
        <v>0.67397260273972603</v>
      </c>
    </row>
    <row r="196" spans="2:2">
      <c r="B196">
        <f ca="1"/>
        <v>0.67945205479452053</v>
      </c>
    </row>
    <row r="197" spans="2:2">
      <c r="B197">
        <f ca="1"/>
        <v>0.68493150684931503</v>
      </c>
    </row>
    <row r="198" spans="2:2">
      <c r="B198">
        <f ca="1"/>
        <v>0.69041095890410964</v>
      </c>
    </row>
    <row r="199" spans="2:2">
      <c r="B199">
        <f ca="1"/>
        <v>0.69589041095890414</v>
      </c>
    </row>
    <row r="200" spans="2:2">
      <c r="B200">
        <f ca="1"/>
        <v>0.70136986301369864</v>
      </c>
    </row>
    <row r="201" spans="2:2">
      <c r="B201">
        <f ca="1"/>
        <v>0.70684931506849313</v>
      </c>
    </row>
    <row r="202" spans="2:2">
      <c r="B202">
        <f ca="1"/>
        <v>0.71232876712328763</v>
      </c>
    </row>
    <row r="203" spans="2:2">
      <c r="B203">
        <f ca="1"/>
        <v>0.71780821917808224</v>
      </c>
    </row>
    <row r="204" spans="2:2">
      <c r="B204">
        <f ca="1"/>
        <v>0.72328767123287674</v>
      </c>
    </row>
    <row r="205" spans="2:2">
      <c r="B205">
        <f ca="1"/>
        <v>0.72876712328767124</v>
      </c>
    </row>
    <row r="206" spans="2:2">
      <c r="B206">
        <f ca="1"/>
        <v>0.73424657534246573</v>
      </c>
    </row>
    <row r="207" spans="2:2">
      <c r="B207">
        <f ca="1"/>
        <v>0.73972602739726023</v>
      </c>
    </row>
    <row r="208" spans="2:2">
      <c r="B208">
        <f ca="1"/>
        <v>0.74520547945205484</v>
      </c>
    </row>
    <row r="209" spans="2:2">
      <c r="B209">
        <f ca="1"/>
        <v>0.75068493150684934</v>
      </c>
    </row>
    <row r="210" spans="2:2">
      <c r="B210">
        <f ca="1"/>
        <v>0.75616438356164384</v>
      </c>
    </row>
    <row r="211" spans="2:2">
      <c r="B211">
        <f ca="1"/>
        <v>0.76164383561643834</v>
      </c>
    </row>
    <row r="212" spans="2:2">
      <c r="B212">
        <f ca="1"/>
        <v>0.76712328767123283</v>
      </c>
    </row>
    <row r="213" spans="2:2">
      <c r="B213">
        <f ca="1"/>
        <v>0.77260273972602744</v>
      </c>
    </row>
    <row r="214" spans="2:2">
      <c r="B214">
        <f ca="1"/>
        <v>0.77808219178082194</v>
      </c>
    </row>
    <row r="215" spans="2:2">
      <c r="B215">
        <f ca="1"/>
        <v>0.78356164383561644</v>
      </c>
    </row>
    <row r="216" spans="2:2">
      <c r="B216">
        <f ca="1"/>
        <v>0.78904109589041094</v>
      </c>
    </row>
    <row r="217" spans="2:2">
      <c r="B217">
        <f ca="1"/>
        <v>0.79452054794520544</v>
      </c>
    </row>
    <row r="218" spans="2:2">
      <c r="B218">
        <f ca="1"/>
        <v>0.8</v>
      </c>
    </row>
    <row r="219" spans="2:2">
      <c r="B219">
        <f ca="1"/>
        <v>0.80547945205479454</v>
      </c>
    </row>
    <row r="220" spans="2:2">
      <c r="B220">
        <f ca="1"/>
        <v>0.81095890410958904</v>
      </c>
    </row>
    <row r="221" spans="2:2">
      <c r="B221">
        <f ca="1"/>
        <v>0.81643835616438354</v>
      </c>
    </row>
    <row r="222" spans="2:2">
      <c r="B222">
        <f ca="1"/>
        <v>0.82191780821917804</v>
      </c>
    </row>
    <row r="223" spans="2:2">
      <c r="B223">
        <f ca="1"/>
        <v>0.82739726027397265</v>
      </c>
    </row>
    <row r="224" spans="2:2">
      <c r="B224">
        <f ca="1"/>
        <v>0.83287671232876714</v>
      </c>
    </row>
    <row r="225" spans="2:2">
      <c r="B225">
        <f ca="1"/>
        <v>0.83835616438356164</v>
      </c>
    </row>
    <row r="226" spans="2:2">
      <c r="B226">
        <f ca="1"/>
        <v>0.84383561643835614</v>
      </c>
    </row>
    <row r="227" spans="2:2">
      <c r="B227">
        <f ca="1"/>
        <v>0.84931506849315064</v>
      </c>
    </row>
    <row r="228" spans="2:2">
      <c r="B228">
        <f ca="1"/>
        <v>0.85479452054794525</v>
      </c>
    </row>
    <row r="229" spans="2:2">
      <c r="B229">
        <f ca="1"/>
        <v>0.86027397260273974</v>
      </c>
    </row>
    <row r="230" spans="2:2">
      <c r="B230">
        <f ca="1"/>
        <v>0.86575342465753424</v>
      </c>
    </row>
    <row r="231" spans="2:2">
      <c r="B231">
        <f ca="1"/>
        <v>0.87123287671232874</v>
      </c>
    </row>
    <row r="232" spans="2:2">
      <c r="B232">
        <f ca="1"/>
        <v>0.87671232876712324</v>
      </c>
    </row>
    <row r="233" spans="2:2">
      <c r="B233">
        <f ca="1"/>
        <v>0.88219178082191785</v>
      </c>
    </row>
    <row r="234" spans="2:2">
      <c r="B234">
        <f ca="1"/>
        <v>0.88767123287671235</v>
      </c>
    </row>
    <row r="235" spans="2:2">
      <c r="B235">
        <f ca="1"/>
        <v>0.89315068493150684</v>
      </c>
    </row>
    <row r="236" spans="2:2">
      <c r="B236">
        <f ca="1"/>
        <v>0.89863013698630134</v>
      </c>
    </row>
    <row r="237" spans="2:2">
      <c r="B237">
        <f ca="1"/>
        <v>0.90410958904109584</v>
      </c>
    </row>
    <row r="238" spans="2:2">
      <c r="B238">
        <f ca="1"/>
        <v>0.90958904109589045</v>
      </c>
    </row>
    <row r="239" spans="2:2">
      <c r="B239">
        <f ca="1"/>
        <v>0.91506849315068495</v>
      </c>
    </row>
    <row r="240" spans="2:2">
      <c r="B240">
        <f ca="1"/>
        <v>0.92054794520547945</v>
      </c>
    </row>
    <row r="241" spans="2:2">
      <c r="B241">
        <f ca="1"/>
        <v>0.92602739726027394</v>
      </c>
    </row>
    <row r="242" spans="2:2">
      <c r="B242">
        <f ca="1"/>
        <v>0.93150684931506844</v>
      </c>
    </row>
    <row r="243" spans="2:2">
      <c r="B243">
        <f ca="1"/>
        <v>0.93698630136986305</v>
      </c>
    </row>
    <row r="244" spans="2:2">
      <c r="B244">
        <f ca="1"/>
        <v>0.94246575342465755</v>
      </c>
    </row>
    <row r="245" spans="2:2">
      <c r="B245">
        <f ca="1"/>
        <v>0.94794520547945205</v>
      </c>
    </row>
    <row r="246" spans="2:2">
      <c r="B246">
        <f ca="1"/>
        <v>0.95342465753424654</v>
      </c>
    </row>
    <row r="247" spans="2:2">
      <c r="B247">
        <f ca="1"/>
        <v>0.95890410958904104</v>
      </c>
    </row>
    <row r="248" spans="2:2">
      <c r="B248">
        <f ca="1"/>
        <v>0.96438356164383565</v>
      </c>
    </row>
    <row r="249" spans="2:2">
      <c r="B249">
        <f ca="1"/>
        <v>0.96986301369863015</v>
      </c>
    </row>
    <row r="250" spans="2:2">
      <c r="B250">
        <f ca="1"/>
        <v>0.97534246575342465</v>
      </c>
    </row>
    <row r="251" spans="2:2">
      <c r="B251">
        <f ca="1"/>
        <v>0.98082191780821915</v>
      </c>
    </row>
    <row r="252" spans="2:2">
      <c r="B252">
        <f ca="1"/>
        <v>0.98630136986301364</v>
      </c>
    </row>
    <row r="253" spans="2:2">
      <c r="B253">
        <f ca="1"/>
        <v>0.99178082191780825</v>
      </c>
    </row>
    <row r="254" spans="2:2">
      <c r="B254">
        <f ca="1"/>
        <v>0.99726027397260275</v>
      </c>
    </row>
    <row r="255" spans="2:2">
      <c r="B255">
        <f ca="1"/>
        <v>1.0027397260273974</v>
      </c>
    </row>
    <row r="256" spans="2:2">
      <c r="B256">
        <f ca="1"/>
        <v>1.0082191780821919</v>
      </c>
    </row>
    <row r="257" spans="2:2">
      <c r="B257">
        <f ca="1"/>
        <v>1.0136986301369864</v>
      </c>
    </row>
    <row r="258" spans="2:2">
      <c r="B258">
        <f ca="1"/>
        <v>1.0191780821917809</v>
      </c>
    </row>
    <row r="259" spans="2:2">
      <c r="B259">
        <f ca="1"/>
        <v>1.0246575342465754</v>
      </c>
    </row>
    <row r="260" spans="2:2">
      <c r="B260">
        <f ca="1"/>
        <v>1.0301369863013699</v>
      </c>
    </row>
    <row r="261" spans="2:2">
      <c r="B261">
        <f ca="1"/>
        <v>1.0356164383561643</v>
      </c>
    </row>
    <row r="262" spans="2:2">
      <c r="B262">
        <f ca="1"/>
        <v>1.0410958904109588</v>
      </c>
    </row>
    <row r="263" spans="2:2">
      <c r="B263">
        <f ca="1"/>
        <v>1.0465753424657533</v>
      </c>
    </row>
    <row r="264" spans="2:2">
      <c r="B264">
        <f ca="1"/>
        <v>1.0520547945205478</v>
      </c>
    </row>
    <row r="265" spans="2:2">
      <c r="B265">
        <f ca="1"/>
        <v>1.0575342465753426</v>
      </c>
    </row>
    <row r="266" spans="2:2">
      <c r="B266">
        <f ca="1"/>
        <v>1.0630136986301371</v>
      </c>
    </row>
    <row r="267" spans="2:2">
      <c r="B267">
        <f ca="1"/>
        <v>1.0684931506849316</v>
      </c>
    </row>
    <row r="268" spans="2:2">
      <c r="B268">
        <f ca="1"/>
        <v>1.0739726027397261</v>
      </c>
    </row>
    <row r="269" spans="2:2">
      <c r="B269">
        <f ca="1"/>
        <v>1.0794520547945206</v>
      </c>
    </row>
    <row r="270" spans="2:2">
      <c r="B270">
        <f ca="1"/>
        <v>1.0849315068493151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  <row r="792" spans="2:2">
      <c r="B792" t="e">
        <f ca="1"/>
        <v>#N/A</v>
      </c>
    </row>
    <row r="793" spans="2:2">
      <c r="B793" t="e">
        <f ca="1"/>
        <v>#N/A</v>
      </c>
    </row>
    <row r="794" spans="2:2">
      <c r="B794" t="e">
        <f ca="1"/>
        <v>#N/A</v>
      </c>
    </row>
  </sheetData>
  <dataValidations count="1">
    <dataValidation type="list" allowBlank="1" showInputMessage="1" showErrorMessage="1" sqref="C55">
      <formula1>$K$28:$K$29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F8" sqref="F8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131</v>
      </c>
      <c r="B1" s="199" t="s">
        <v>132</v>
      </c>
      <c r="E1" s="199">
        <f t="array" aca="1" ref="E1:Q1" ca="1">Vanillas!P4:Z4</f>
        <v>0.82807041876881904</v>
      </c>
      <c r="F1" s="199">
        <f ca="1"/>
        <v>0.87686562692488823</v>
      </c>
      <c r="G1" s="199">
        <f ca="1"/>
        <v>0.90861888704936067</v>
      </c>
      <c r="H1" s="199">
        <f ca="1"/>
        <v>0.94519718900243144</v>
      </c>
      <c r="I1" s="199">
        <f ca="1"/>
        <v>0.97142670869024694</v>
      </c>
      <c r="J1" s="199">
        <f ca="1"/>
        <v>1</v>
      </c>
      <c r="K1" s="199">
        <f ca="1"/>
        <v>1.0351656032805781</v>
      </c>
      <c r="L1" s="199">
        <f ca="1"/>
        <v>1.0599924663197497</v>
      </c>
      <c r="M1" s="199">
        <f ca="1"/>
        <v>1.09298105905855</v>
      </c>
      <c r="N1" s="199">
        <f ca="1"/>
        <v>1.1191219257451632</v>
      </c>
      <c r="O1" s="199">
        <f ca="1"/>
        <v>1.1630099270357892</v>
      </c>
      <c r="P1" s="199" t="e">
        <f ca="1"/>
        <v>#N/A</v>
      </c>
      <c r="Q1" s="199" t="e">
        <f ca="1"/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TRANSPOSE(Vanillas!P4:Z4)</f>
        <v>0.82807041876881904</v>
      </c>
      <c r="E2" s="203" t="e">
        <f t="array" aca="1" ref="E2:O12" ca="1">_xll.qlCTSgetCalibratedFXCorrFromGrid(VanillasCross1Y!D27,B2,D2:D12,E1:O1)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133</v>
      </c>
      <c r="B3" s="208" t="s">
        <v>134</v>
      </c>
      <c r="D3" s="199">
        <f ca="1"/>
        <v>0.87686562692488823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135</v>
      </c>
      <c r="B4" s="214" t="s">
        <v>134</v>
      </c>
      <c r="D4" s="199">
        <f ca="1"/>
        <v>0.90861888704936067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0.94519718900243144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0.97142670869024694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1.0351656032805781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1.0599924663197497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1.09298105905855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1.1191219257451632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1.1630099270357892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162</v>
      </c>
      <c r="AB24" s="200" t="s">
        <v>210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202</v>
      </c>
      <c r="AB37" s="200" t="s">
        <v>212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209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3" sqref="F3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70" customWidth="1"/>
  </cols>
  <sheetData>
    <row r="1" spans="1:7">
      <c r="B1" t="s">
        <v>136</v>
      </c>
      <c r="C1">
        <v>2</v>
      </c>
    </row>
    <row r="2" spans="1:7">
      <c r="B2" t="str">
        <f ca="1">_xll.ohRangeRetrieveError(B6)</f>
        <v/>
      </c>
    </row>
    <row r="4" spans="1:7">
      <c r="A4" t="s">
        <v>137</v>
      </c>
      <c r="B4" t="s">
        <v>138</v>
      </c>
      <c r="C4" t="s">
        <v>139</v>
      </c>
      <c r="D4" t="s">
        <v>143</v>
      </c>
    </row>
    <row r="5" spans="1:7">
      <c r="A5">
        <f t="array" aca="1" ref="A5:A671" ca="1">VanillasCross1Y!B72:B794</f>
        <v>0</v>
      </c>
      <c r="B5" t="e">
        <f t="array" aca="1" ref="B5:G671" ca="1">_xll.qlRealMCSimulationPath(Vanillas!D38,C1,)</f>
        <v>#VALUE!</v>
      </c>
      <c r="C5" t="e">
        <f ca="1"/>
        <v>#VALUE!</v>
      </c>
      <c r="D5" t="e">
        <f ca="1"/>
        <v>#VALUE!</v>
      </c>
      <c r="E5" s="270" t="e">
        <f ca="1"/>
        <v>#VALUE!</v>
      </c>
      <c r="F5" s="270" t="e">
        <f ca="1"/>
        <v>#VALUE!</v>
      </c>
      <c r="G5" s="270" t="e">
        <f ca="1"/>
        <v>#VALUE!</v>
      </c>
    </row>
    <row r="6" spans="1:7">
      <c r="A6">
        <f ca="1"/>
        <v>5.4794520547945206E-3</v>
      </c>
      <c r="B6" t="e">
        <f ca="1"/>
        <v>#VALUE!</v>
      </c>
      <c r="C6" t="e">
        <f ca="1"/>
        <v>#VALUE!</v>
      </c>
      <c r="D6" t="e">
        <f ca="1"/>
        <v>#VALUE!</v>
      </c>
      <c r="E6" s="270" t="e">
        <f ca="1"/>
        <v>#VALUE!</v>
      </c>
      <c r="F6" s="270" t="e">
        <f ca="1"/>
        <v>#VALUE!</v>
      </c>
      <c r="G6" s="270" t="e">
        <f ca="1"/>
        <v>#VALUE!</v>
      </c>
    </row>
    <row r="7" spans="1:7">
      <c r="A7">
        <f ca="1"/>
        <v>1.0958904109589041E-2</v>
      </c>
      <c r="B7" t="e">
        <f ca="1"/>
        <v>#VALUE!</v>
      </c>
      <c r="C7" t="e">
        <f ca="1"/>
        <v>#VALUE!</v>
      </c>
      <c r="D7" t="e">
        <f ca="1"/>
        <v>#VALUE!</v>
      </c>
      <c r="E7" s="270" t="e">
        <f ca="1"/>
        <v>#VALUE!</v>
      </c>
      <c r="F7" s="270" t="e">
        <f ca="1"/>
        <v>#VALUE!</v>
      </c>
      <c r="G7" s="270" t="e">
        <f ca="1"/>
        <v>#VALUE!</v>
      </c>
    </row>
    <row r="8" spans="1:7">
      <c r="A8">
        <f ca="1"/>
        <v>1.643835616438356E-2</v>
      </c>
      <c r="B8" t="e">
        <f ca="1"/>
        <v>#VALUE!</v>
      </c>
      <c r="C8" t="e">
        <f ca="1"/>
        <v>#VALUE!</v>
      </c>
      <c r="D8" t="e">
        <f ca="1"/>
        <v>#VALUE!</v>
      </c>
      <c r="E8" s="270" t="e">
        <f ca="1"/>
        <v>#VALUE!</v>
      </c>
      <c r="F8" s="270" t="e">
        <f ca="1"/>
        <v>#VALUE!</v>
      </c>
      <c r="G8" s="270" t="e">
        <f ca="1"/>
        <v>#VALUE!</v>
      </c>
    </row>
    <row r="9" spans="1:7">
      <c r="A9">
        <f ca="1"/>
        <v>2.1917808219178082E-2</v>
      </c>
      <c r="B9" t="e">
        <f ca="1"/>
        <v>#VALUE!</v>
      </c>
      <c r="C9" t="e">
        <f ca="1"/>
        <v>#VALUE!</v>
      </c>
      <c r="D9" t="e">
        <f ca="1"/>
        <v>#VALUE!</v>
      </c>
      <c r="E9" s="270" t="e">
        <f ca="1"/>
        <v>#VALUE!</v>
      </c>
      <c r="F9" s="270" t="e">
        <f ca="1"/>
        <v>#VALUE!</v>
      </c>
      <c r="G9" s="270" t="e">
        <f ca="1"/>
        <v>#VALUE!</v>
      </c>
    </row>
    <row r="10" spans="1:7">
      <c r="A10">
        <f ca="1"/>
        <v>2.7397260273972601E-2</v>
      </c>
      <c r="B10" t="e">
        <f ca="1"/>
        <v>#VALUE!</v>
      </c>
      <c r="C10" t="e">
        <f ca="1"/>
        <v>#VALUE!</v>
      </c>
      <c r="D10" t="e">
        <f ca="1"/>
        <v>#VALUE!</v>
      </c>
      <c r="E10" s="270" t="e">
        <f ca="1"/>
        <v>#VALUE!</v>
      </c>
      <c r="F10" s="270" t="e">
        <f ca="1"/>
        <v>#VALUE!</v>
      </c>
      <c r="G10" s="270" t="e">
        <f ca="1"/>
        <v>#VALUE!</v>
      </c>
    </row>
    <row r="11" spans="1:7">
      <c r="A11">
        <f ca="1"/>
        <v>3.287671232876712E-2</v>
      </c>
      <c r="B11" t="e">
        <f ca="1"/>
        <v>#VALUE!</v>
      </c>
      <c r="C11" t="e">
        <f ca="1"/>
        <v>#VALUE!</v>
      </c>
      <c r="D11" t="e">
        <f ca="1"/>
        <v>#VALUE!</v>
      </c>
      <c r="E11" s="270" t="e">
        <f ca="1"/>
        <v>#VALUE!</v>
      </c>
      <c r="F11" s="270" t="e">
        <f ca="1"/>
        <v>#VALUE!</v>
      </c>
      <c r="G11" s="270" t="e">
        <f ca="1"/>
        <v>#VALUE!</v>
      </c>
    </row>
    <row r="12" spans="1:7">
      <c r="A12">
        <f ca="1"/>
        <v>3.8356164383561646E-2</v>
      </c>
      <c r="B12" t="e">
        <f ca="1"/>
        <v>#VALUE!</v>
      </c>
      <c r="C12" t="e">
        <f ca="1"/>
        <v>#VALUE!</v>
      </c>
      <c r="D12" t="e">
        <f ca="1"/>
        <v>#VALUE!</v>
      </c>
      <c r="E12" s="270" t="e">
        <f ca="1"/>
        <v>#VALUE!</v>
      </c>
      <c r="F12" s="270" t="e">
        <f ca="1"/>
        <v>#VALUE!</v>
      </c>
      <c r="G12" s="270" t="e">
        <f ca="1"/>
        <v>#VALUE!</v>
      </c>
    </row>
    <row r="13" spans="1:7">
      <c r="A13">
        <f ca="1"/>
        <v>4.3835616438356165E-2</v>
      </c>
      <c r="B13" t="e">
        <f ca="1"/>
        <v>#VALUE!</v>
      </c>
      <c r="C13" t="e">
        <f ca="1"/>
        <v>#VALUE!</v>
      </c>
      <c r="D13" t="e">
        <f ca="1"/>
        <v>#VALUE!</v>
      </c>
      <c r="E13" s="270" t="e">
        <f ca="1"/>
        <v>#VALUE!</v>
      </c>
      <c r="F13" s="270" t="e">
        <f ca="1"/>
        <v>#VALUE!</v>
      </c>
      <c r="G13" s="270" t="e">
        <f ca="1"/>
        <v>#VALUE!</v>
      </c>
    </row>
    <row r="14" spans="1:7">
      <c r="A14">
        <f ca="1"/>
        <v>4.9315068493150684E-2</v>
      </c>
      <c r="B14" t="e">
        <f ca="1"/>
        <v>#VALUE!</v>
      </c>
      <c r="C14" t="e">
        <f ca="1"/>
        <v>#VALUE!</v>
      </c>
      <c r="D14" t="e">
        <f ca="1"/>
        <v>#VALUE!</v>
      </c>
      <c r="E14" s="270" t="e">
        <f ca="1"/>
        <v>#VALUE!</v>
      </c>
      <c r="F14" s="270" t="e">
        <f ca="1"/>
        <v>#VALUE!</v>
      </c>
      <c r="G14" s="270" t="e">
        <f ca="1"/>
        <v>#VALUE!</v>
      </c>
    </row>
    <row r="15" spans="1:7">
      <c r="A15">
        <f ca="1"/>
        <v>5.4794520547945202E-2</v>
      </c>
      <c r="B15" t="e">
        <f ca="1"/>
        <v>#VALUE!</v>
      </c>
      <c r="C15" t="e">
        <f ca="1"/>
        <v>#VALUE!</v>
      </c>
      <c r="D15" t="e">
        <f ca="1"/>
        <v>#VALUE!</v>
      </c>
      <c r="E15" s="270" t="e">
        <f ca="1"/>
        <v>#VALUE!</v>
      </c>
      <c r="F15" s="270" t="e">
        <f ca="1"/>
        <v>#VALUE!</v>
      </c>
      <c r="G15" s="270" t="e">
        <f ca="1"/>
        <v>#VALUE!</v>
      </c>
    </row>
    <row r="16" spans="1:7">
      <c r="A16">
        <f ca="1"/>
        <v>6.0273972602739728E-2</v>
      </c>
      <c r="B16" t="e">
        <f ca="1"/>
        <v>#VALUE!</v>
      </c>
      <c r="C16" t="e">
        <f ca="1"/>
        <v>#VALUE!</v>
      </c>
      <c r="D16" t="e">
        <f ca="1"/>
        <v>#VALUE!</v>
      </c>
      <c r="E16" s="270" t="e">
        <f ca="1"/>
        <v>#VALUE!</v>
      </c>
      <c r="F16" s="270" t="e">
        <f ca="1"/>
        <v>#VALUE!</v>
      </c>
      <c r="G16" s="270" t="e">
        <f ca="1"/>
        <v>#VALUE!</v>
      </c>
    </row>
    <row r="17" spans="1:7">
      <c r="A17">
        <f ca="1"/>
        <v>6.575342465753424E-2</v>
      </c>
      <c r="B17" t="e">
        <f ca="1"/>
        <v>#VALUE!</v>
      </c>
      <c r="C17" t="e">
        <f ca="1"/>
        <v>#VALUE!</v>
      </c>
      <c r="D17" t="e">
        <f ca="1"/>
        <v>#VALUE!</v>
      </c>
      <c r="E17" s="270" t="e">
        <f ca="1"/>
        <v>#VALUE!</v>
      </c>
      <c r="F17" s="270" t="e">
        <f ca="1"/>
        <v>#VALUE!</v>
      </c>
      <c r="G17" s="270" t="e">
        <f ca="1"/>
        <v>#VALUE!</v>
      </c>
    </row>
    <row r="18" spans="1:7">
      <c r="A18">
        <f ca="1"/>
        <v>7.1232876712328766E-2</v>
      </c>
      <c r="B18" t="e">
        <f ca="1"/>
        <v>#VALUE!</v>
      </c>
      <c r="C18" t="e">
        <f ca="1"/>
        <v>#VALUE!</v>
      </c>
      <c r="D18" t="e">
        <f ca="1"/>
        <v>#VALUE!</v>
      </c>
      <c r="E18" s="270" t="e">
        <f ca="1"/>
        <v>#VALUE!</v>
      </c>
      <c r="F18" s="270" t="e">
        <f ca="1"/>
        <v>#VALUE!</v>
      </c>
      <c r="G18" s="270" t="e">
        <f ca="1"/>
        <v>#VALUE!</v>
      </c>
    </row>
    <row r="19" spans="1:7">
      <c r="A19">
        <f ca="1"/>
        <v>7.6712328767123292E-2</v>
      </c>
      <c r="B19" t="e">
        <f ca="1"/>
        <v>#VALUE!</v>
      </c>
      <c r="C19" t="e">
        <f ca="1"/>
        <v>#VALUE!</v>
      </c>
      <c r="D19" t="e">
        <f ca="1"/>
        <v>#VALUE!</v>
      </c>
      <c r="E19" s="270" t="e">
        <f ca="1"/>
        <v>#VALUE!</v>
      </c>
      <c r="F19" s="270" t="e">
        <f ca="1"/>
        <v>#VALUE!</v>
      </c>
      <c r="G19" s="270" t="e">
        <f ca="1"/>
        <v>#VALUE!</v>
      </c>
    </row>
    <row r="20" spans="1:7">
      <c r="A20">
        <f ca="1"/>
        <v>8.2191780821917804E-2</v>
      </c>
      <c r="B20" t="e">
        <f ca="1"/>
        <v>#VALUE!</v>
      </c>
      <c r="C20" t="e">
        <f ca="1"/>
        <v>#VALUE!</v>
      </c>
      <c r="D20" t="e">
        <f ca="1"/>
        <v>#VALUE!</v>
      </c>
      <c r="E20" s="270" t="e">
        <f ca="1"/>
        <v>#VALUE!</v>
      </c>
      <c r="F20" s="270" t="e">
        <f ca="1"/>
        <v>#VALUE!</v>
      </c>
      <c r="G20" s="270" t="e">
        <f ca="1"/>
        <v>#VALUE!</v>
      </c>
    </row>
    <row r="21" spans="1:7">
      <c r="A21">
        <f ca="1"/>
        <v>8.7671232876712329E-2</v>
      </c>
      <c r="B21" t="e">
        <f ca="1"/>
        <v>#VALUE!</v>
      </c>
      <c r="C21" t="e">
        <f ca="1"/>
        <v>#VALUE!</v>
      </c>
      <c r="D21" t="e">
        <f ca="1"/>
        <v>#VALUE!</v>
      </c>
      <c r="E21" s="270" t="e">
        <f ca="1"/>
        <v>#VALUE!</v>
      </c>
      <c r="F21" s="270" t="e">
        <f ca="1"/>
        <v>#VALUE!</v>
      </c>
      <c r="G21" s="270" t="e">
        <f ca="1"/>
        <v>#VALUE!</v>
      </c>
    </row>
    <row r="22" spans="1:7">
      <c r="A22">
        <f ca="1"/>
        <v>9.3150684931506855E-2</v>
      </c>
      <c r="B22" t="e">
        <f ca="1"/>
        <v>#VALUE!</v>
      </c>
      <c r="C22" t="e">
        <f ca="1"/>
        <v>#VALUE!</v>
      </c>
      <c r="D22" t="e">
        <f ca="1"/>
        <v>#VALUE!</v>
      </c>
      <c r="E22" s="270" t="e">
        <f ca="1"/>
        <v>#VALUE!</v>
      </c>
      <c r="F22" s="270" t="e">
        <f ca="1"/>
        <v>#VALUE!</v>
      </c>
      <c r="G22" s="270" t="e">
        <f ca="1"/>
        <v>#VALUE!</v>
      </c>
    </row>
    <row r="23" spans="1:7">
      <c r="A23">
        <f ca="1"/>
        <v>9.8630136986301367E-2</v>
      </c>
      <c r="B23" t="e">
        <f ca="1"/>
        <v>#VALUE!</v>
      </c>
      <c r="C23" t="e">
        <f ca="1"/>
        <v>#VALUE!</v>
      </c>
      <c r="D23" t="e">
        <f ca="1"/>
        <v>#VALUE!</v>
      </c>
      <c r="E23" s="270" t="e">
        <f ca="1"/>
        <v>#VALUE!</v>
      </c>
      <c r="F23" s="270" t="e">
        <f ca="1"/>
        <v>#VALUE!</v>
      </c>
      <c r="G23" s="270" t="e">
        <f ca="1"/>
        <v>#VALUE!</v>
      </c>
    </row>
    <row r="24" spans="1:7">
      <c r="A24">
        <f ca="1"/>
        <v>0.10410958904109589</v>
      </c>
      <c r="B24" t="e">
        <f ca="1"/>
        <v>#VALUE!</v>
      </c>
      <c r="C24" t="e">
        <f ca="1"/>
        <v>#VALUE!</v>
      </c>
      <c r="D24" t="e">
        <f ca="1"/>
        <v>#VALUE!</v>
      </c>
      <c r="E24" s="270" t="e">
        <f ca="1"/>
        <v>#VALUE!</v>
      </c>
      <c r="F24" s="270" t="e">
        <f ca="1"/>
        <v>#VALUE!</v>
      </c>
      <c r="G24" s="270" t="e">
        <f ca="1"/>
        <v>#VALUE!</v>
      </c>
    </row>
    <row r="25" spans="1:7">
      <c r="A25">
        <f ca="1"/>
        <v>0.1095890410958904</v>
      </c>
      <c r="B25" t="e">
        <f ca="1"/>
        <v>#VALUE!</v>
      </c>
      <c r="C25" t="e">
        <f ca="1"/>
        <v>#VALUE!</v>
      </c>
      <c r="D25" t="e">
        <f ca="1"/>
        <v>#VALUE!</v>
      </c>
      <c r="E25" s="270" t="e">
        <f ca="1"/>
        <v>#VALUE!</v>
      </c>
      <c r="F25" s="270" t="e">
        <f ca="1"/>
        <v>#VALUE!</v>
      </c>
      <c r="G25" s="270" t="e">
        <f ca="1"/>
        <v>#VALUE!</v>
      </c>
    </row>
    <row r="26" spans="1:7">
      <c r="A26">
        <f ca="1"/>
        <v>0.11506849315068493</v>
      </c>
      <c r="B26" t="e">
        <f ca="1"/>
        <v>#VALUE!</v>
      </c>
      <c r="C26" t="e">
        <f ca="1"/>
        <v>#VALUE!</v>
      </c>
      <c r="D26" t="e">
        <f ca="1"/>
        <v>#VALUE!</v>
      </c>
      <c r="E26" s="270" t="e">
        <f ca="1"/>
        <v>#VALUE!</v>
      </c>
      <c r="F26" s="270" t="e">
        <f ca="1"/>
        <v>#VALUE!</v>
      </c>
      <c r="G26" s="270" t="e">
        <f ca="1"/>
        <v>#VALUE!</v>
      </c>
    </row>
    <row r="27" spans="1:7">
      <c r="A27">
        <f ca="1"/>
        <v>0.12054794520547946</v>
      </c>
      <c r="B27" t="e">
        <f ca="1"/>
        <v>#VALUE!</v>
      </c>
      <c r="C27" t="e">
        <f ca="1"/>
        <v>#VALUE!</v>
      </c>
      <c r="D27" t="e">
        <f ca="1"/>
        <v>#VALUE!</v>
      </c>
      <c r="E27" s="270" t="e">
        <f ca="1"/>
        <v>#VALUE!</v>
      </c>
      <c r="F27" s="270" t="e">
        <f ca="1"/>
        <v>#VALUE!</v>
      </c>
      <c r="G27" s="270" t="e">
        <f ca="1"/>
        <v>#VALUE!</v>
      </c>
    </row>
    <row r="28" spans="1:7">
      <c r="A28">
        <f ca="1"/>
        <v>0.12602739726027398</v>
      </c>
      <c r="B28" t="e">
        <f ca="1"/>
        <v>#VALUE!</v>
      </c>
      <c r="C28" t="e">
        <f ca="1"/>
        <v>#VALUE!</v>
      </c>
      <c r="D28" t="e">
        <f ca="1"/>
        <v>#VALUE!</v>
      </c>
      <c r="E28" s="270" t="e">
        <f ca="1"/>
        <v>#VALUE!</v>
      </c>
      <c r="F28" s="270" t="e">
        <f ca="1"/>
        <v>#VALUE!</v>
      </c>
      <c r="G28" s="270" t="e">
        <f ca="1"/>
        <v>#VALUE!</v>
      </c>
    </row>
    <row r="29" spans="1:7">
      <c r="A29">
        <f ca="1"/>
        <v>0.13150684931506848</v>
      </c>
      <c r="B29" t="e">
        <f ca="1"/>
        <v>#VALUE!</v>
      </c>
      <c r="C29" t="e">
        <f ca="1"/>
        <v>#VALUE!</v>
      </c>
      <c r="D29" t="e">
        <f ca="1"/>
        <v>#VALUE!</v>
      </c>
      <c r="E29" s="270" t="e">
        <f ca="1"/>
        <v>#VALUE!</v>
      </c>
      <c r="F29" s="270" t="e">
        <f ca="1"/>
        <v>#VALUE!</v>
      </c>
      <c r="G29" s="270" t="e">
        <f ca="1"/>
        <v>#VALUE!</v>
      </c>
    </row>
    <row r="30" spans="1:7">
      <c r="A30">
        <f ca="1"/>
        <v>0.13698630136986301</v>
      </c>
      <c r="B30" t="e">
        <f ca="1"/>
        <v>#VALUE!</v>
      </c>
      <c r="C30" t="e">
        <f ca="1"/>
        <v>#VALUE!</v>
      </c>
      <c r="D30" t="e">
        <f ca="1"/>
        <v>#VALUE!</v>
      </c>
      <c r="E30" s="270" t="e">
        <f ca="1"/>
        <v>#VALUE!</v>
      </c>
      <c r="F30" s="270" t="e">
        <f ca="1"/>
        <v>#VALUE!</v>
      </c>
      <c r="G30" s="270" t="e">
        <f ca="1"/>
        <v>#VALUE!</v>
      </c>
    </row>
    <row r="31" spans="1:7">
      <c r="A31">
        <f ca="1"/>
        <v>0.14246575342465753</v>
      </c>
      <c r="B31" t="e">
        <f ca="1"/>
        <v>#VALUE!</v>
      </c>
      <c r="C31" t="e">
        <f ca="1"/>
        <v>#VALUE!</v>
      </c>
      <c r="D31" t="e">
        <f ca="1"/>
        <v>#VALUE!</v>
      </c>
      <c r="E31" s="270" t="e">
        <f ca="1"/>
        <v>#VALUE!</v>
      </c>
      <c r="F31" s="270" t="e">
        <f ca="1"/>
        <v>#VALUE!</v>
      </c>
      <c r="G31" s="270" t="e">
        <f ca="1"/>
        <v>#VALUE!</v>
      </c>
    </row>
    <row r="32" spans="1:7">
      <c r="A32">
        <f ca="1"/>
        <v>0.14794520547945206</v>
      </c>
      <c r="B32" t="e">
        <f ca="1"/>
        <v>#VALUE!</v>
      </c>
      <c r="C32" t="e">
        <f ca="1"/>
        <v>#VALUE!</v>
      </c>
      <c r="D32" t="e">
        <f ca="1"/>
        <v>#VALUE!</v>
      </c>
      <c r="E32" s="270" t="e">
        <f ca="1"/>
        <v>#VALUE!</v>
      </c>
      <c r="F32" s="270" t="e">
        <f ca="1"/>
        <v>#VALUE!</v>
      </c>
      <c r="G32" s="270" t="e">
        <f ca="1"/>
        <v>#VALUE!</v>
      </c>
    </row>
    <row r="33" spans="1:7">
      <c r="A33">
        <f ca="1"/>
        <v>0.15342465753424658</v>
      </c>
      <c r="B33" t="e">
        <f ca="1"/>
        <v>#VALUE!</v>
      </c>
      <c r="C33" t="e">
        <f ca="1"/>
        <v>#VALUE!</v>
      </c>
      <c r="D33" t="e">
        <f ca="1"/>
        <v>#VALUE!</v>
      </c>
      <c r="E33" s="270" t="e">
        <f ca="1"/>
        <v>#VALUE!</v>
      </c>
      <c r="F33" s="270" t="e">
        <f ca="1"/>
        <v>#VALUE!</v>
      </c>
      <c r="G33" s="270" t="e">
        <f ca="1"/>
        <v>#VALUE!</v>
      </c>
    </row>
    <row r="34" spans="1:7">
      <c r="A34">
        <f ca="1"/>
        <v>0.15890410958904111</v>
      </c>
      <c r="B34" t="e">
        <f ca="1"/>
        <v>#VALUE!</v>
      </c>
      <c r="C34" t="e">
        <f ca="1"/>
        <v>#VALUE!</v>
      </c>
      <c r="D34" t="e">
        <f ca="1"/>
        <v>#VALUE!</v>
      </c>
      <c r="E34" s="270" t="e">
        <f ca="1"/>
        <v>#VALUE!</v>
      </c>
      <c r="F34" s="270" t="e">
        <f ca="1"/>
        <v>#VALUE!</v>
      </c>
      <c r="G34" s="270" t="e">
        <f ca="1"/>
        <v>#VALUE!</v>
      </c>
    </row>
    <row r="35" spans="1:7">
      <c r="A35">
        <f ca="1"/>
        <v>0.16438356164383561</v>
      </c>
      <c r="B35" t="e">
        <f ca="1"/>
        <v>#VALUE!</v>
      </c>
      <c r="C35" t="e">
        <f ca="1"/>
        <v>#VALUE!</v>
      </c>
      <c r="D35" t="e">
        <f ca="1"/>
        <v>#VALUE!</v>
      </c>
      <c r="E35" s="270" t="e">
        <f ca="1"/>
        <v>#VALUE!</v>
      </c>
      <c r="F35" s="270" t="e">
        <f ca="1"/>
        <v>#VALUE!</v>
      </c>
      <c r="G35" s="270" t="e">
        <f ca="1"/>
        <v>#VALUE!</v>
      </c>
    </row>
    <row r="36" spans="1:7">
      <c r="A36">
        <f ca="1"/>
        <v>0.16986301369863013</v>
      </c>
      <c r="B36" t="e">
        <f ca="1"/>
        <v>#VALUE!</v>
      </c>
      <c r="C36" t="e">
        <f ca="1"/>
        <v>#VALUE!</v>
      </c>
      <c r="D36" t="e">
        <f ca="1"/>
        <v>#VALUE!</v>
      </c>
      <c r="E36" s="270" t="e">
        <f ca="1"/>
        <v>#VALUE!</v>
      </c>
      <c r="F36" s="270" t="e">
        <f ca="1"/>
        <v>#VALUE!</v>
      </c>
      <c r="G36" s="270" t="e">
        <f ca="1"/>
        <v>#VALUE!</v>
      </c>
    </row>
    <row r="37" spans="1:7">
      <c r="A37">
        <f ca="1"/>
        <v>0.17534246575342466</v>
      </c>
      <c r="B37" t="e">
        <f ca="1"/>
        <v>#VALUE!</v>
      </c>
      <c r="C37" t="e">
        <f ca="1"/>
        <v>#VALUE!</v>
      </c>
      <c r="D37" t="e">
        <f ca="1"/>
        <v>#VALUE!</v>
      </c>
      <c r="E37" s="270" t="e">
        <f ca="1"/>
        <v>#VALUE!</v>
      </c>
      <c r="F37" s="270" t="e">
        <f ca="1"/>
        <v>#VALUE!</v>
      </c>
      <c r="G37" s="270" t="e">
        <f ca="1"/>
        <v>#VALUE!</v>
      </c>
    </row>
    <row r="38" spans="1:7">
      <c r="A38">
        <f ca="1"/>
        <v>0.18082191780821918</v>
      </c>
      <c r="B38" t="e">
        <f ca="1"/>
        <v>#VALUE!</v>
      </c>
      <c r="C38" t="e">
        <f ca="1"/>
        <v>#VALUE!</v>
      </c>
      <c r="D38" t="e">
        <f ca="1"/>
        <v>#VALUE!</v>
      </c>
      <c r="E38" s="270" t="e">
        <f ca="1"/>
        <v>#VALUE!</v>
      </c>
      <c r="F38" s="270" t="e">
        <f ca="1"/>
        <v>#VALUE!</v>
      </c>
      <c r="G38" s="270" t="e">
        <f ca="1"/>
        <v>#VALUE!</v>
      </c>
    </row>
    <row r="39" spans="1:7">
      <c r="A39">
        <f ca="1"/>
        <v>0.18630136986301371</v>
      </c>
      <c r="B39" t="e">
        <f ca="1"/>
        <v>#VALUE!</v>
      </c>
      <c r="C39" t="e">
        <f ca="1"/>
        <v>#VALUE!</v>
      </c>
      <c r="D39" t="e">
        <f ca="1"/>
        <v>#VALUE!</v>
      </c>
      <c r="E39" s="270" t="e">
        <f ca="1"/>
        <v>#VALUE!</v>
      </c>
      <c r="F39" s="270" t="e">
        <f ca="1"/>
        <v>#VALUE!</v>
      </c>
      <c r="G39" s="270" t="e">
        <f ca="1"/>
        <v>#VALUE!</v>
      </c>
    </row>
    <row r="40" spans="1:7">
      <c r="A40">
        <f ca="1"/>
        <v>0.19178082191780821</v>
      </c>
      <c r="B40" t="e">
        <f ca="1"/>
        <v>#VALUE!</v>
      </c>
      <c r="C40" t="e">
        <f ca="1"/>
        <v>#VALUE!</v>
      </c>
      <c r="D40" t="e">
        <f ca="1"/>
        <v>#VALUE!</v>
      </c>
      <c r="E40" s="270" t="e">
        <f ca="1"/>
        <v>#VALUE!</v>
      </c>
      <c r="F40" s="270" t="e">
        <f ca="1"/>
        <v>#VALUE!</v>
      </c>
      <c r="G40" s="270" t="e">
        <f ca="1"/>
        <v>#VALUE!</v>
      </c>
    </row>
    <row r="41" spans="1:7">
      <c r="A41">
        <f ca="1"/>
        <v>0.19726027397260273</v>
      </c>
      <c r="B41" t="e">
        <f ca="1"/>
        <v>#VALUE!</v>
      </c>
      <c r="C41" t="e">
        <f ca="1"/>
        <v>#VALUE!</v>
      </c>
      <c r="D41" t="e">
        <f ca="1"/>
        <v>#VALUE!</v>
      </c>
      <c r="E41" s="270" t="e">
        <f ca="1"/>
        <v>#VALUE!</v>
      </c>
      <c r="F41" s="270" t="e">
        <f ca="1"/>
        <v>#VALUE!</v>
      </c>
      <c r="G41" s="270" t="e">
        <f ca="1"/>
        <v>#VALUE!</v>
      </c>
    </row>
    <row r="42" spans="1:7">
      <c r="A42">
        <f ca="1"/>
        <v>0.20273972602739726</v>
      </c>
      <c r="B42" t="e">
        <f ca="1"/>
        <v>#VALUE!</v>
      </c>
      <c r="C42" t="e">
        <f ca="1"/>
        <v>#VALUE!</v>
      </c>
      <c r="D42" t="e">
        <f ca="1"/>
        <v>#VALUE!</v>
      </c>
      <c r="E42" s="270" t="e">
        <f ca="1"/>
        <v>#VALUE!</v>
      </c>
      <c r="F42" s="270" t="e">
        <f ca="1"/>
        <v>#VALUE!</v>
      </c>
      <c r="G42" s="270" t="e">
        <f ca="1"/>
        <v>#VALUE!</v>
      </c>
    </row>
    <row r="43" spans="1:7">
      <c r="A43">
        <f ca="1"/>
        <v>0.20821917808219179</v>
      </c>
      <c r="B43" t="e">
        <f ca="1"/>
        <v>#VALUE!</v>
      </c>
      <c r="C43" t="e">
        <f ca="1"/>
        <v>#VALUE!</v>
      </c>
      <c r="D43" t="e">
        <f ca="1"/>
        <v>#VALUE!</v>
      </c>
      <c r="E43" s="270" t="e">
        <f ca="1"/>
        <v>#VALUE!</v>
      </c>
      <c r="F43" s="270" t="e">
        <f ca="1"/>
        <v>#VALUE!</v>
      </c>
      <c r="G43" s="270" t="e">
        <f ca="1"/>
        <v>#VALUE!</v>
      </c>
    </row>
    <row r="44" spans="1:7">
      <c r="A44">
        <f ca="1"/>
        <v>0.21369863013698631</v>
      </c>
      <c r="B44" t="e">
        <f ca="1"/>
        <v>#VALUE!</v>
      </c>
      <c r="C44" t="e">
        <f ca="1"/>
        <v>#VALUE!</v>
      </c>
      <c r="D44" t="e">
        <f ca="1"/>
        <v>#VALUE!</v>
      </c>
      <c r="E44" s="270" t="e">
        <f ca="1"/>
        <v>#VALUE!</v>
      </c>
      <c r="F44" s="270" t="e">
        <f ca="1"/>
        <v>#VALUE!</v>
      </c>
      <c r="G44" s="270" t="e">
        <f ca="1"/>
        <v>#VALUE!</v>
      </c>
    </row>
    <row r="45" spans="1:7">
      <c r="A45">
        <f ca="1"/>
        <v>0.21917808219178081</v>
      </c>
      <c r="B45" t="e">
        <f ca="1"/>
        <v>#VALUE!</v>
      </c>
      <c r="C45" t="e">
        <f ca="1"/>
        <v>#VALUE!</v>
      </c>
      <c r="D45" t="e">
        <f ca="1"/>
        <v>#VALUE!</v>
      </c>
      <c r="E45" s="270" t="e">
        <f ca="1"/>
        <v>#VALUE!</v>
      </c>
      <c r="F45" s="270" t="e">
        <f ca="1"/>
        <v>#VALUE!</v>
      </c>
      <c r="G45" s="270" t="e">
        <f ca="1"/>
        <v>#VALUE!</v>
      </c>
    </row>
    <row r="46" spans="1:7">
      <c r="A46">
        <f ca="1"/>
        <v>0.22465753424657534</v>
      </c>
      <c r="B46" t="e">
        <f ca="1"/>
        <v>#VALUE!</v>
      </c>
      <c r="C46" t="e">
        <f ca="1"/>
        <v>#VALUE!</v>
      </c>
      <c r="D46" t="e">
        <f ca="1"/>
        <v>#VALUE!</v>
      </c>
      <c r="E46" s="270" t="e">
        <f ca="1"/>
        <v>#VALUE!</v>
      </c>
      <c r="F46" s="270" t="e">
        <f ca="1"/>
        <v>#VALUE!</v>
      </c>
      <c r="G46" s="270" t="e">
        <f ca="1"/>
        <v>#VALUE!</v>
      </c>
    </row>
    <row r="47" spans="1:7">
      <c r="A47">
        <f ca="1"/>
        <v>0.23013698630136986</v>
      </c>
      <c r="B47" t="e">
        <f ca="1"/>
        <v>#VALUE!</v>
      </c>
      <c r="C47" t="e">
        <f ca="1"/>
        <v>#VALUE!</v>
      </c>
      <c r="D47" t="e">
        <f ca="1"/>
        <v>#VALUE!</v>
      </c>
      <c r="E47" s="270" t="e">
        <f ca="1"/>
        <v>#VALUE!</v>
      </c>
      <c r="F47" s="270" t="e">
        <f ca="1"/>
        <v>#VALUE!</v>
      </c>
      <c r="G47" s="270" t="e">
        <f ca="1"/>
        <v>#VALUE!</v>
      </c>
    </row>
    <row r="48" spans="1:7">
      <c r="A48">
        <f ca="1"/>
        <v>0.23561643835616439</v>
      </c>
      <c r="B48" t="e">
        <f ca="1"/>
        <v>#VALUE!</v>
      </c>
      <c r="C48" t="e">
        <f ca="1"/>
        <v>#VALUE!</v>
      </c>
      <c r="D48" t="e">
        <f ca="1"/>
        <v>#VALUE!</v>
      </c>
      <c r="E48" s="270" t="e">
        <f ca="1"/>
        <v>#VALUE!</v>
      </c>
      <c r="F48" s="270" t="e">
        <f ca="1"/>
        <v>#VALUE!</v>
      </c>
      <c r="G48" s="270" t="e">
        <f ca="1"/>
        <v>#VALUE!</v>
      </c>
    </row>
    <row r="49" spans="1:7">
      <c r="A49">
        <f ca="1"/>
        <v>0.24109589041095891</v>
      </c>
      <c r="B49" t="e">
        <f ca="1"/>
        <v>#VALUE!</v>
      </c>
      <c r="C49" t="e">
        <f ca="1"/>
        <v>#VALUE!</v>
      </c>
      <c r="D49" t="e">
        <f ca="1"/>
        <v>#VALUE!</v>
      </c>
      <c r="E49" s="270" t="e">
        <f ca="1"/>
        <v>#VALUE!</v>
      </c>
      <c r="F49" s="270" t="e">
        <f ca="1"/>
        <v>#VALUE!</v>
      </c>
      <c r="G49" s="270" t="e">
        <f ca="1"/>
        <v>#VALUE!</v>
      </c>
    </row>
    <row r="50" spans="1:7">
      <c r="A50">
        <f ca="1"/>
        <v>0.24657534246575341</v>
      </c>
      <c r="B50" t="e">
        <f ca="1"/>
        <v>#VALUE!</v>
      </c>
      <c r="C50" t="e">
        <f ca="1"/>
        <v>#VALUE!</v>
      </c>
      <c r="D50" t="e">
        <f ca="1"/>
        <v>#VALUE!</v>
      </c>
      <c r="E50" s="270" t="e">
        <f ca="1"/>
        <v>#VALUE!</v>
      </c>
      <c r="F50" s="270" t="e">
        <f ca="1"/>
        <v>#VALUE!</v>
      </c>
      <c r="G50" s="270" t="e">
        <f ca="1"/>
        <v>#VALUE!</v>
      </c>
    </row>
    <row r="51" spans="1:7">
      <c r="A51">
        <f ca="1"/>
        <v>0.25205479452054796</v>
      </c>
      <c r="B51" t="e">
        <f ca="1"/>
        <v>#VALUE!</v>
      </c>
      <c r="C51" t="e">
        <f ca="1"/>
        <v>#VALUE!</v>
      </c>
      <c r="D51" t="e">
        <f ca="1"/>
        <v>#VALUE!</v>
      </c>
      <c r="E51" s="270" t="e">
        <f ca="1"/>
        <v>#VALUE!</v>
      </c>
      <c r="F51" s="270" t="e">
        <f ca="1"/>
        <v>#VALUE!</v>
      </c>
      <c r="G51" s="270" t="e">
        <f ca="1"/>
        <v>#VALUE!</v>
      </c>
    </row>
    <row r="52" spans="1:7">
      <c r="A52">
        <f ca="1"/>
        <v>0.25753424657534246</v>
      </c>
      <c r="B52" t="e">
        <f ca="1"/>
        <v>#VALUE!</v>
      </c>
      <c r="C52" t="e">
        <f ca="1"/>
        <v>#VALUE!</v>
      </c>
      <c r="D52" t="e">
        <f ca="1"/>
        <v>#VALUE!</v>
      </c>
      <c r="E52" s="270" t="e">
        <f ca="1"/>
        <v>#VALUE!</v>
      </c>
      <c r="F52" s="270" t="e">
        <f ca="1"/>
        <v>#VALUE!</v>
      </c>
      <c r="G52" s="270" t="e">
        <f ca="1"/>
        <v>#VALUE!</v>
      </c>
    </row>
    <row r="53" spans="1:7">
      <c r="A53">
        <f ca="1"/>
        <v>0.26301369863013696</v>
      </c>
      <c r="B53" t="e">
        <f ca="1"/>
        <v>#VALUE!</v>
      </c>
      <c r="C53" t="e">
        <f ca="1"/>
        <v>#VALUE!</v>
      </c>
      <c r="D53" t="e">
        <f ca="1"/>
        <v>#VALUE!</v>
      </c>
      <c r="E53" s="270" t="e">
        <f ca="1"/>
        <v>#VALUE!</v>
      </c>
      <c r="F53" s="270" t="e">
        <f ca="1"/>
        <v>#VALUE!</v>
      </c>
      <c r="G53" s="270" t="e">
        <f ca="1"/>
        <v>#VALUE!</v>
      </c>
    </row>
    <row r="54" spans="1:7">
      <c r="A54">
        <f ca="1"/>
        <v>0.26849315068493151</v>
      </c>
      <c r="B54" t="e">
        <f ca="1"/>
        <v>#VALUE!</v>
      </c>
      <c r="C54" t="e">
        <f ca="1"/>
        <v>#VALUE!</v>
      </c>
      <c r="D54" t="e">
        <f ca="1"/>
        <v>#VALUE!</v>
      </c>
      <c r="E54" s="270" t="e">
        <f ca="1"/>
        <v>#VALUE!</v>
      </c>
      <c r="F54" s="270" t="e">
        <f ca="1"/>
        <v>#VALUE!</v>
      </c>
      <c r="G54" s="270" t="e">
        <f ca="1"/>
        <v>#VALUE!</v>
      </c>
    </row>
    <row r="55" spans="1:7">
      <c r="A55">
        <f ca="1"/>
        <v>0.27397260273972601</v>
      </c>
      <c r="B55" t="e">
        <f ca="1"/>
        <v>#VALUE!</v>
      </c>
      <c r="C55" t="e">
        <f ca="1"/>
        <v>#VALUE!</v>
      </c>
      <c r="D55" t="e">
        <f ca="1"/>
        <v>#VALUE!</v>
      </c>
      <c r="E55" s="270" t="e">
        <f ca="1"/>
        <v>#VALUE!</v>
      </c>
      <c r="F55" s="270" t="e">
        <f ca="1"/>
        <v>#VALUE!</v>
      </c>
      <c r="G55" s="270" t="e">
        <f ca="1"/>
        <v>#VALUE!</v>
      </c>
    </row>
    <row r="56" spans="1:7">
      <c r="A56">
        <f ca="1"/>
        <v>0.27945205479452057</v>
      </c>
      <c r="B56" t="e">
        <f ca="1"/>
        <v>#VALUE!</v>
      </c>
      <c r="C56" t="e">
        <f ca="1"/>
        <v>#VALUE!</v>
      </c>
      <c r="D56" t="e">
        <f ca="1"/>
        <v>#VALUE!</v>
      </c>
      <c r="E56" s="270" t="e">
        <f ca="1"/>
        <v>#VALUE!</v>
      </c>
      <c r="F56" s="270" t="e">
        <f ca="1"/>
        <v>#VALUE!</v>
      </c>
      <c r="G56" s="270" t="e">
        <f ca="1"/>
        <v>#VALUE!</v>
      </c>
    </row>
    <row r="57" spans="1:7">
      <c r="A57">
        <f ca="1"/>
        <v>0.28493150684931506</v>
      </c>
      <c r="B57" t="e">
        <f ca="1"/>
        <v>#VALUE!</v>
      </c>
      <c r="C57" t="e">
        <f ca="1"/>
        <v>#VALUE!</v>
      </c>
      <c r="D57" t="e">
        <f ca="1"/>
        <v>#VALUE!</v>
      </c>
      <c r="E57" s="270" t="e">
        <f ca="1"/>
        <v>#VALUE!</v>
      </c>
      <c r="F57" s="270" t="e">
        <f ca="1"/>
        <v>#VALUE!</v>
      </c>
      <c r="G57" s="270" t="e">
        <f ca="1"/>
        <v>#VALUE!</v>
      </c>
    </row>
    <row r="58" spans="1:7">
      <c r="A58">
        <f ca="1"/>
        <v>0.29041095890410956</v>
      </c>
      <c r="B58" t="e">
        <f ca="1"/>
        <v>#VALUE!</v>
      </c>
      <c r="C58" t="e">
        <f ca="1"/>
        <v>#VALUE!</v>
      </c>
      <c r="D58" t="e">
        <f ca="1"/>
        <v>#VALUE!</v>
      </c>
      <c r="E58" s="270" t="e">
        <f ca="1"/>
        <v>#VALUE!</v>
      </c>
      <c r="F58" s="270" t="e">
        <f ca="1"/>
        <v>#VALUE!</v>
      </c>
      <c r="G58" s="270" t="e">
        <f ca="1"/>
        <v>#VALUE!</v>
      </c>
    </row>
    <row r="59" spans="1:7">
      <c r="A59">
        <f ca="1"/>
        <v>0.29589041095890412</v>
      </c>
      <c r="B59" t="e">
        <f ca="1"/>
        <v>#VALUE!</v>
      </c>
      <c r="C59" t="e">
        <f ca="1"/>
        <v>#VALUE!</v>
      </c>
      <c r="D59" t="e">
        <f ca="1"/>
        <v>#VALUE!</v>
      </c>
      <c r="E59" s="270" t="e">
        <f ca="1"/>
        <v>#VALUE!</v>
      </c>
      <c r="F59" s="270" t="e">
        <f ca="1"/>
        <v>#VALUE!</v>
      </c>
      <c r="G59" s="270" t="e">
        <f ca="1"/>
        <v>#VALUE!</v>
      </c>
    </row>
    <row r="60" spans="1:7">
      <c r="A60">
        <f ca="1"/>
        <v>0.30136986301369861</v>
      </c>
      <c r="B60" t="e">
        <f ca="1"/>
        <v>#VALUE!</v>
      </c>
      <c r="C60" t="e">
        <f ca="1"/>
        <v>#VALUE!</v>
      </c>
      <c r="D60" t="e">
        <f ca="1"/>
        <v>#VALUE!</v>
      </c>
      <c r="E60" s="270" t="e">
        <f ca="1"/>
        <v>#VALUE!</v>
      </c>
      <c r="F60" s="270" t="e">
        <f ca="1"/>
        <v>#VALUE!</v>
      </c>
      <c r="G60" s="270" t="e">
        <f ca="1"/>
        <v>#VALUE!</v>
      </c>
    </row>
    <row r="61" spans="1:7">
      <c r="A61">
        <f ca="1"/>
        <v>0.30684931506849317</v>
      </c>
      <c r="B61" t="e">
        <f ca="1"/>
        <v>#VALUE!</v>
      </c>
      <c r="C61" t="e">
        <f ca="1"/>
        <v>#VALUE!</v>
      </c>
      <c r="D61" t="e">
        <f ca="1"/>
        <v>#VALUE!</v>
      </c>
      <c r="E61" s="270" t="e">
        <f ca="1"/>
        <v>#VALUE!</v>
      </c>
      <c r="F61" s="270" t="e">
        <f ca="1"/>
        <v>#VALUE!</v>
      </c>
      <c r="G61" s="270" t="e">
        <f ca="1"/>
        <v>#VALUE!</v>
      </c>
    </row>
    <row r="62" spans="1:7">
      <c r="A62">
        <f ca="1"/>
        <v>0.31232876712328766</v>
      </c>
      <c r="B62" t="e">
        <f ca="1"/>
        <v>#VALUE!</v>
      </c>
      <c r="C62" t="e">
        <f ca="1"/>
        <v>#VALUE!</v>
      </c>
      <c r="D62" t="e">
        <f ca="1"/>
        <v>#VALUE!</v>
      </c>
      <c r="E62" s="270" t="e">
        <f ca="1"/>
        <v>#VALUE!</v>
      </c>
      <c r="F62" s="270" t="e">
        <f ca="1"/>
        <v>#VALUE!</v>
      </c>
      <c r="G62" s="270" t="e">
        <f ca="1"/>
        <v>#VALUE!</v>
      </c>
    </row>
    <row r="63" spans="1:7">
      <c r="A63">
        <f ca="1"/>
        <v>0.31780821917808222</v>
      </c>
      <c r="B63" t="e">
        <f ca="1"/>
        <v>#VALUE!</v>
      </c>
      <c r="C63" t="e">
        <f ca="1"/>
        <v>#VALUE!</v>
      </c>
      <c r="D63" t="e">
        <f ca="1"/>
        <v>#VALUE!</v>
      </c>
      <c r="E63" s="270" t="e">
        <f ca="1"/>
        <v>#VALUE!</v>
      </c>
      <c r="F63" s="270" t="e">
        <f ca="1"/>
        <v>#VALUE!</v>
      </c>
      <c r="G63" s="270" t="e">
        <f ca="1"/>
        <v>#VALUE!</v>
      </c>
    </row>
    <row r="64" spans="1:7">
      <c r="A64">
        <f ca="1"/>
        <v>0.32328767123287672</v>
      </c>
      <c r="B64" t="e">
        <f ca="1"/>
        <v>#VALUE!</v>
      </c>
      <c r="C64" t="e">
        <f ca="1"/>
        <v>#VALUE!</v>
      </c>
      <c r="D64" t="e">
        <f ca="1"/>
        <v>#VALUE!</v>
      </c>
      <c r="E64" s="270" t="e">
        <f ca="1"/>
        <v>#VALUE!</v>
      </c>
      <c r="F64" s="270" t="e">
        <f ca="1"/>
        <v>#VALUE!</v>
      </c>
      <c r="G64" s="270" t="e">
        <f ca="1"/>
        <v>#VALUE!</v>
      </c>
    </row>
    <row r="65" spans="1:7">
      <c r="A65">
        <f ca="1"/>
        <v>0.32876712328767121</v>
      </c>
      <c r="B65" t="e">
        <f ca="1"/>
        <v>#VALUE!</v>
      </c>
      <c r="C65" t="e">
        <f ca="1"/>
        <v>#VALUE!</v>
      </c>
      <c r="D65" t="e">
        <f ca="1"/>
        <v>#VALUE!</v>
      </c>
      <c r="E65" s="270" t="e">
        <f ca="1"/>
        <v>#VALUE!</v>
      </c>
      <c r="F65" s="270" t="e">
        <f ca="1"/>
        <v>#VALUE!</v>
      </c>
      <c r="G65" s="270" t="e">
        <f ca="1"/>
        <v>#VALUE!</v>
      </c>
    </row>
    <row r="66" spans="1:7">
      <c r="A66">
        <f ca="1"/>
        <v>0.33424657534246577</v>
      </c>
      <c r="B66" t="e">
        <f ca="1"/>
        <v>#VALUE!</v>
      </c>
      <c r="C66" t="e">
        <f ca="1"/>
        <v>#VALUE!</v>
      </c>
      <c r="D66" t="e">
        <f ca="1"/>
        <v>#VALUE!</v>
      </c>
      <c r="E66" s="270" t="e">
        <f ca="1"/>
        <v>#VALUE!</v>
      </c>
      <c r="F66" s="270" t="e">
        <f ca="1"/>
        <v>#VALUE!</v>
      </c>
      <c r="G66" s="270" t="e">
        <f ca="1"/>
        <v>#VALUE!</v>
      </c>
    </row>
    <row r="67" spans="1:7">
      <c r="A67">
        <f ca="1"/>
        <v>0.33972602739726027</v>
      </c>
      <c r="B67" t="e">
        <f ca="1"/>
        <v>#VALUE!</v>
      </c>
      <c r="C67" t="e">
        <f ca="1"/>
        <v>#VALUE!</v>
      </c>
      <c r="D67" t="e">
        <f ca="1"/>
        <v>#VALUE!</v>
      </c>
      <c r="E67" s="270" t="e">
        <f ca="1"/>
        <v>#VALUE!</v>
      </c>
      <c r="F67" s="270" t="e">
        <f ca="1"/>
        <v>#VALUE!</v>
      </c>
      <c r="G67" s="270" t="e">
        <f ca="1"/>
        <v>#VALUE!</v>
      </c>
    </row>
    <row r="68" spans="1:7">
      <c r="A68">
        <f ca="1"/>
        <v>0.34520547945205482</v>
      </c>
      <c r="B68" t="e">
        <f ca="1"/>
        <v>#VALUE!</v>
      </c>
      <c r="C68" t="e">
        <f ca="1"/>
        <v>#VALUE!</v>
      </c>
      <c r="D68" t="e">
        <f ca="1"/>
        <v>#VALUE!</v>
      </c>
      <c r="E68" s="270" t="e">
        <f ca="1"/>
        <v>#VALUE!</v>
      </c>
      <c r="F68" s="270" t="e">
        <f ca="1"/>
        <v>#VALUE!</v>
      </c>
      <c r="G68" s="270" t="e">
        <f ca="1"/>
        <v>#VALUE!</v>
      </c>
    </row>
    <row r="69" spans="1:7">
      <c r="A69">
        <f ca="1"/>
        <v>0.35068493150684932</v>
      </c>
      <c r="B69" t="e">
        <f ca="1"/>
        <v>#VALUE!</v>
      </c>
      <c r="C69" t="e">
        <f ca="1"/>
        <v>#VALUE!</v>
      </c>
      <c r="D69" t="e">
        <f ca="1"/>
        <v>#VALUE!</v>
      </c>
      <c r="E69" s="270" t="e">
        <f ca="1"/>
        <v>#VALUE!</v>
      </c>
      <c r="F69" s="270" t="e">
        <f ca="1"/>
        <v>#VALUE!</v>
      </c>
      <c r="G69" s="270" t="e">
        <f ca="1"/>
        <v>#VALUE!</v>
      </c>
    </row>
    <row r="70" spans="1:7">
      <c r="A70">
        <f ca="1"/>
        <v>0.35616438356164382</v>
      </c>
      <c r="B70" t="e">
        <f ca="1"/>
        <v>#VALUE!</v>
      </c>
      <c r="C70" t="e">
        <f ca="1"/>
        <v>#VALUE!</v>
      </c>
      <c r="D70" t="e">
        <f ca="1"/>
        <v>#VALUE!</v>
      </c>
      <c r="E70" s="270" t="e">
        <f ca="1"/>
        <v>#VALUE!</v>
      </c>
      <c r="F70" s="270" t="e">
        <f ca="1"/>
        <v>#VALUE!</v>
      </c>
      <c r="G70" s="270" t="e">
        <f ca="1"/>
        <v>#VALUE!</v>
      </c>
    </row>
    <row r="71" spans="1:7">
      <c r="A71">
        <f ca="1"/>
        <v>0.36164383561643837</v>
      </c>
      <c r="B71" t="e">
        <f ca="1"/>
        <v>#VALUE!</v>
      </c>
      <c r="C71" t="e">
        <f ca="1"/>
        <v>#VALUE!</v>
      </c>
      <c r="D71" t="e">
        <f ca="1"/>
        <v>#VALUE!</v>
      </c>
      <c r="E71" s="270" t="e">
        <f ca="1"/>
        <v>#VALUE!</v>
      </c>
      <c r="F71" s="270" t="e">
        <f ca="1"/>
        <v>#VALUE!</v>
      </c>
      <c r="G71" s="270" t="e">
        <f ca="1"/>
        <v>#VALUE!</v>
      </c>
    </row>
    <row r="72" spans="1:7">
      <c r="A72">
        <f ca="1"/>
        <v>0.36712328767123287</v>
      </c>
      <c r="B72" t="e">
        <f ca="1"/>
        <v>#VALUE!</v>
      </c>
      <c r="C72" t="e">
        <f ca="1"/>
        <v>#VALUE!</v>
      </c>
      <c r="D72" t="e">
        <f ca="1"/>
        <v>#VALUE!</v>
      </c>
      <c r="E72" s="270" t="e">
        <f ca="1"/>
        <v>#VALUE!</v>
      </c>
      <c r="F72" s="270" t="e">
        <f ca="1"/>
        <v>#VALUE!</v>
      </c>
      <c r="G72" s="270" t="e">
        <f ca="1"/>
        <v>#VALUE!</v>
      </c>
    </row>
    <row r="73" spans="1:7">
      <c r="A73">
        <f ca="1"/>
        <v>0.37260273972602742</v>
      </c>
      <c r="B73" t="e">
        <f ca="1"/>
        <v>#VALUE!</v>
      </c>
      <c r="C73" t="e">
        <f ca="1"/>
        <v>#VALUE!</v>
      </c>
      <c r="D73" t="e">
        <f ca="1"/>
        <v>#VALUE!</v>
      </c>
      <c r="E73" s="270" t="e">
        <f ca="1"/>
        <v>#VALUE!</v>
      </c>
      <c r="F73" s="270" t="e">
        <f ca="1"/>
        <v>#VALUE!</v>
      </c>
      <c r="G73" s="270" t="e">
        <f ca="1"/>
        <v>#VALUE!</v>
      </c>
    </row>
    <row r="74" spans="1:7">
      <c r="A74">
        <f ca="1"/>
        <v>0.37808219178082192</v>
      </c>
      <c r="B74" t="e">
        <f ca="1"/>
        <v>#VALUE!</v>
      </c>
      <c r="C74" t="e">
        <f ca="1"/>
        <v>#VALUE!</v>
      </c>
      <c r="D74" t="e">
        <f ca="1"/>
        <v>#VALUE!</v>
      </c>
      <c r="E74" s="270" t="e">
        <f ca="1"/>
        <v>#VALUE!</v>
      </c>
      <c r="F74" s="270" t="e">
        <f ca="1"/>
        <v>#VALUE!</v>
      </c>
      <c r="G74" s="270" t="e">
        <f ca="1"/>
        <v>#VALUE!</v>
      </c>
    </row>
    <row r="75" spans="1:7">
      <c r="A75">
        <f ca="1"/>
        <v>0.38356164383561642</v>
      </c>
      <c r="B75" t="e">
        <f ca="1"/>
        <v>#VALUE!</v>
      </c>
      <c r="C75" t="e">
        <f ca="1"/>
        <v>#VALUE!</v>
      </c>
      <c r="D75" t="e">
        <f ca="1"/>
        <v>#VALUE!</v>
      </c>
      <c r="E75" s="270" t="e">
        <f ca="1"/>
        <v>#VALUE!</v>
      </c>
      <c r="F75" s="270" t="e">
        <f ca="1"/>
        <v>#VALUE!</v>
      </c>
      <c r="G75" s="270" t="e">
        <f ca="1"/>
        <v>#VALUE!</v>
      </c>
    </row>
    <row r="76" spans="1:7">
      <c r="A76">
        <f ca="1"/>
        <v>0.38904109589041097</v>
      </c>
      <c r="B76" t="e">
        <f ca="1"/>
        <v>#VALUE!</v>
      </c>
      <c r="C76" t="e">
        <f ca="1"/>
        <v>#VALUE!</v>
      </c>
      <c r="D76" t="e">
        <f ca="1"/>
        <v>#VALUE!</v>
      </c>
      <c r="E76" s="270" t="e">
        <f ca="1"/>
        <v>#VALUE!</v>
      </c>
      <c r="F76" s="270" t="e">
        <f ca="1"/>
        <v>#VALUE!</v>
      </c>
      <c r="G76" s="270" t="e">
        <f ca="1"/>
        <v>#VALUE!</v>
      </c>
    </row>
    <row r="77" spans="1:7">
      <c r="A77">
        <f ca="1"/>
        <v>0.39452054794520547</v>
      </c>
      <c r="B77" t="e">
        <f ca="1"/>
        <v>#VALUE!</v>
      </c>
      <c r="C77" t="e">
        <f ca="1"/>
        <v>#VALUE!</v>
      </c>
      <c r="D77" t="e">
        <f ca="1"/>
        <v>#VALUE!</v>
      </c>
      <c r="E77" s="270" t="e">
        <f ca="1"/>
        <v>#VALUE!</v>
      </c>
      <c r="F77" s="270" t="e">
        <f ca="1"/>
        <v>#VALUE!</v>
      </c>
      <c r="G77" s="270" t="e">
        <f ca="1"/>
        <v>#VALUE!</v>
      </c>
    </row>
    <row r="78" spans="1:7">
      <c r="A78">
        <f ca="1"/>
        <v>0.4</v>
      </c>
      <c r="B78" t="e">
        <f ca="1"/>
        <v>#VALUE!</v>
      </c>
      <c r="C78" t="e">
        <f ca="1"/>
        <v>#VALUE!</v>
      </c>
      <c r="D78" t="e">
        <f ca="1"/>
        <v>#VALUE!</v>
      </c>
      <c r="E78" s="270" t="e">
        <f ca="1"/>
        <v>#VALUE!</v>
      </c>
      <c r="F78" s="270" t="e">
        <f ca="1"/>
        <v>#VALUE!</v>
      </c>
      <c r="G78" s="270" t="e">
        <f ca="1"/>
        <v>#VALUE!</v>
      </c>
    </row>
    <row r="79" spans="1:7">
      <c r="A79">
        <f ca="1"/>
        <v>0.40547945205479452</v>
      </c>
      <c r="B79" t="e">
        <f ca="1"/>
        <v>#VALUE!</v>
      </c>
      <c r="C79" t="e">
        <f ca="1"/>
        <v>#VALUE!</v>
      </c>
      <c r="D79" t="e">
        <f ca="1"/>
        <v>#VALUE!</v>
      </c>
      <c r="E79" s="270" t="e">
        <f ca="1"/>
        <v>#VALUE!</v>
      </c>
      <c r="F79" s="270" t="e">
        <f ca="1"/>
        <v>#VALUE!</v>
      </c>
      <c r="G79" s="270" t="e">
        <f ca="1"/>
        <v>#VALUE!</v>
      </c>
    </row>
    <row r="80" spans="1:7">
      <c r="A80">
        <f ca="1"/>
        <v>0.41095890410958902</v>
      </c>
      <c r="B80" t="e">
        <f ca="1"/>
        <v>#VALUE!</v>
      </c>
      <c r="C80" t="e">
        <f ca="1"/>
        <v>#VALUE!</v>
      </c>
      <c r="D80" t="e">
        <f ca="1"/>
        <v>#VALUE!</v>
      </c>
      <c r="E80" s="270" t="e">
        <f ca="1"/>
        <v>#VALUE!</v>
      </c>
      <c r="F80" s="270" t="e">
        <f ca="1"/>
        <v>#VALUE!</v>
      </c>
      <c r="G80" s="270" t="e">
        <f ca="1"/>
        <v>#VALUE!</v>
      </c>
    </row>
    <row r="81" spans="1:7">
      <c r="A81">
        <f ca="1"/>
        <v>0.41643835616438357</v>
      </c>
      <c r="B81" t="e">
        <f ca="1"/>
        <v>#VALUE!</v>
      </c>
      <c r="C81" t="e">
        <f ca="1"/>
        <v>#VALUE!</v>
      </c>
      <c r="D81" t="e">
        <f ca="1"/>
        <v>#VALUE!</v>
      </c>
      <c r="E81" s="270" t="e">
        <f ca="1"/>
        <v>#VALUE!</v>
      </c>
      <c r="F81" s="270" t="e">
        <f ca="1"/>
        <v>#VALUE!</v>
      </c>
      <c r="G81" s="270" t="e">
        <f ca="1"/>
        <v>#VALUE!</v>
      </c>
    </row>
    <row r="82" spans="1:7">
      <c r="A82">
        <f ca="1"/>
        <v>0.42191780821917807</v>
      </c>
      <c r="B82" t="e">
        <f ca="1"/>
        <v>#VALUE!</v>
      </c>
      <c r="C82" t="e">
        <f ca="1"/>
        <v>#VALUE!</v>
      </c>
      <c r="D82" t="e">
        <f ca="1"/>
        <v>#VALUE!</v>
      </c>
      <c r="E82" s="270" t="e">
        <f ca="1"/>
        <v>#VALUE!</v>
      </c>
      <c r="F82" s="270" t="e">
        <f ca="1"/>
        <v>#VALUE!</v>
      </c>
      <c r="G82" s="270" t="e">
        <f ca="1"/>
        <v>#VALUE!</v>
      </c>
    </row>
    <row r="83" spans="1:7">
      <c r="A83">
        <f ca="1"/>
        <v>0.42739726027397262</v>
      </c>
      <c r="B83" t="e">
        <f ca="1"/>
        <v>#VALUE!</v>
      </c>
      <c r="C83" t="e">
        <f ca="1"/>
        <v>#VALUE!</v>
      </c>
      <c r="D83" t="e">
        <f ca="1"/>
        <v>#VALUE!</v>
      </c>
      <c r="E83" s="270" t="e">
        <f ca="1"/>
        <v>#VALUE!</v>
      </c>
      <c r="F83" s="270" t="e">
        <f ca="1"/>
        <v>#VALUE!</v>
      </c>
      <c r="G83" s="270" t="e">
        <f ca="1"/>
        <v>#VALUE!</v>
      </c>
    </row>
    <row r="84" spans="1:7">
      <c r="A84">
        <f ca="1"/>
        <v>0.43287671232876712</v>
      </c>
      <c r="B84" t="e">
        <f ca="1"/>
        <v>#VALUE!</v>
      </c>
      <c r="C84" t="e">
        <f ca="1"/>
        <v>#VALUE!</v>
      </c>
      <c r="D84" t="e">
        <f ca="1"/>
        <v>#VALUE!</v>
      </c>
      <c r="E84" s="270" t="e">
        <f ca="1"/>
        <v>#VALUE!</v>
      </c>
      <c r="F84" s="270" t="e">
        <f ca="1"/>
        <v>#VALUE!</v>
      </c>
      <c r="G84" s="270" t="e">
        <f ca="1"/>
        <v>#VALUE!</v>
      </c>
    </row>
    <row r="85" spans="1:7">
      <c r="A85">
        <f ca="1"/>
        <v>0.43835616438356162</v>
      </c>
      <c r="B85" t="e">
        <f ca="1"/>
        <v>#VALUE!</v>
      </c>
      <c r="C85" t="e">
        <f ca="1"/>
        <v>#VALUE!</v>
      </c>
      <c r="D85" t="e">
        <f ca="1"/>
        <v>#VALUE!</v>
      </c>
      <c r="E85" s="270" t="e">
        <f ca="1"/>
        <v>#VALUE!</v>
      </c>
      <c r="F85" s="270" t="e">
        <f ca="1"/>
        <v>#VALUE!</v>
      </c>
      <c r="G85" s="270" t="e">
        <f ca="1"/>
        <v>#VALUE!</v>
      </c>
    </row>
    <row r="86" spans="1:7">
      <c r="A86">
        <f ca="1"/>
        <v>0.44383561643835617</v>
      </c>
      <c r="B86" t="e">
        <f ca="1"/>
        <v>#VALUE!</v>
      </c>
      <c r="C86" t="e">
        <f ca="1"/>
        <v>#VALUE!</v>
      </c>
      <c r="D86" t="e">
        <f ca="1"/>
        <v>#VALUE!</v>
      </c>
      <c r="E86" s="270" t="e">
        <f ca="1"/>
        <v>#VALUE!</v>
      </c>
      <c r="F86" s="270" t="e">
        <f ca="1"/>
        <v>#VALUE!</v>
      </c>
      <c r="G86" s="270" t="e">
        <f ca="1"/>
        <v>#VALUE!</v>
      </c>
    </row>
    <row r="87" spans="1:7">
      <c r="A87">
        <f ca="1"/>
        <v>0.44931506849315067</v>
      </c>
      <c r="B87" t="e">
        <f ca="1"/>
        <v>#VALUE!</v>
      </c>
      <c r="C87" t="e">
        <f ca="1"/>
        <v>#VALUE!</v>
      </c>
      <c r="D87" t="e">
        <f ca="1"/>
        <v>#VALUE!</v>
      </c>
      <c r="E87" s="270" t="e">
        <f ca="1"/>
        <v>#VALUE!</v>
      </c>
      <c r="F87" s="270" t="e">
        <f ca="1"/>
        <v>#VALUE!</v>
      </c>
      <c r="G87" s="270" t="e">
        <f ca="1"/>
        <v>#VALUE!</v>
      </c>
    </row>
    <row r="88" spans="1:7">
      <c r="A88">
        <f ca="1"/>
        <v>0.45479452054794522</v>
      </c>
      <c r="B88" t="e">
        <f ca="1"/>
        <v>#VALUE!</v>
      </c>
      <c r="C88" t="e">
        <f ca="1"/>
        <v>#VALUE!</v>
      </c>
      <c r="D88" t="e">
        <f ca="1"/>
        <v>#VALUE!</v>
      </c>
      <c r="E88" s="270" t="e">
        <f ca="1"/>
        <v>#VALUE!</v>
      </c>
      <c r="F88" s="270" t="e">
        <f ca="1"/>
        <v>#VALUE!</v>
      </c>
      <c r="G88" s="270" t="e">
        <f ca="1"/>
        <v>#VALUE!</v>
      </c>
    </row>
    <row r="89" spans="1:7">
      <c r="A89">
        <f ca="1"/>
        <v>0.46027397260273972</v>
      </c>
      <c r="B89" t="e">
        <f ca="1"/>
        <v>#VALUE!</v>
      </c>
      <c r="C89" t="e">
        <f ca="1"/>
        <v>#VALUE!</v>
      </c>
      <c r="D89" t="e">
        <f ca="1"/>
        <v>#VALUE!</v>
      </c>
      <c r="E89" s="270" t="e">
        <f ca="1"/>
        <v>#VALUE!</v>
      </c>
      <c r="F89" s="270" t="e">
        <f ca="1"/>
        <v>#VALUE!</v>
      </c>
      <c r="G89" s="270" t="e">
        <f ca="1"/>
        <v>#VALUE!</v>
      </c>
    </row>
    <row r="90" spans="1:7">
      <c r="A90">
        <f ca="1"/>
        <v>0.46575342465753422</v>
      </c>
      <c r="B90" t="e">
        <f ca="1"/>
        <v>#VALUE!</v>
      </c>
      <c r="C90" t="e">
        <f ca="1"/>
        <v>#VALUE!</v>
      </c>
      <c r="D90" t="e">
        <f ca="1"/>
        <v>#VALUE!</v>
      </c>
      <c r="E90" s="270" t="e">
        <f ca="1"/>
        <v>#VALUE!</v>
      </c>
      <c r="F90" s="270" t="e">
        <f ca="1"/>
        <v>#VALUE!</v>
      </c>
      <c r="G90" s="270" t="e">
        <f ca="1"/>
        <v>#VALUE!</v>
      </c>
    </row>
    <row r="91" spans="1:7">
      <c r="A91">
        <f ca="1"/>
        <v>0.47123287671232877</v>
      </c>
      <c r="B91" t="e">
        <f ca="1"/>
        <v>#VALUE!</v>
      </c>
      <c r="C91" t="e">
        <f ca="1"/>
        <v>#VALUE!</v>
      </c>
      <c r="D91" t="e">
        <f ca="1"/>
        <v>#VALUE!</v>
      </c>
      <c r="E91" s="270" t="e">
        <f ca="1"/>
        <v>#VALUE!</v>
      </c>
      <c r="F91" s="270" t="e">
        <f ca="1"/>
        <v>#VALUE!</v>
      </c>
      <c r="G91" s="270" t="e">
        <f ca="1"/>
        <v>#VALUE!</v>
      </c>
    </row>
    <row r="92" spans="1:7">
      <c r="A92">
        <f ca="1"/>
        <v>0.47671232876712327</v>
      </c>
      <c r="B92" t="e">
        <f ca="1"/>
        <v>#VALUE!</v>
      </c>
      <c r="C92" t="e">
        <f ca="1"/>
        <v>#VALUE!</v>
      </c>
      <c r="D92" t="e">
        <f ca="1"/>
        <v>#VALUE!</v>
      </c>
      <c r="E92" s="270" t="e">
        <f ca="1"/>
        <v>#VALUE!</v>
      </c>
      <c r="F92" s="270" t="e">
        <f ca="1"/>
        <v>#VALUE!</v>
      </c>
      <c r="G92" s="270" t="e">
        <f ca="1"/>
        <v>#VALUE!</v>
      </c>
    </row>
    <row r="93" spans="1:7">
      <c r="A93">
        <f ca="1"/>
        <v>0.48219178082191783</v>
      </c>
      <c r="B93" t="e">
        <f ca="1"/>
        <v>#VALUE!</v>
      </c>
      <c r="C93" t="e">
        <f ca="1"/>
        <v>#VALUE!</v>
      </c>
      <c r="D93" t="e">
        <f ca="1"/>
        <v>#VALUE!</v>
      </c>
      <c r="E93" s="270" t="e">
        <f ca="1"/>
        <v>#VALUE!</v>
      </c>
      <c r="F93" s="270" t="e">
        <f ca="1"/>
        <v>#VALUE!</v>
      </c>
      <c r="G93" s="270" t="e">
        <f ca="1"/>
        <v>#VALUE!</v>
      </c>
    </row>
    <row r="94" spans="1:7">
      <c r="A94">
        <f ca="1"/>
        <v>0.48767123287671232</v>
      </c>
      <c r="B94" t="e">
        <f ca="1"/>
        <v>#VALUE!</v>
      </c>
      <c r="C94" t="e">
        <f ca="1"/>
        <v>#VALUE!</v>
      </c>
      <c r="D94" t="e">
        <f ca="1"/>
        <v>#VALUE!</v>
      </c>
      <c r="E94" s="270" t="e">
        <f ca="1"/>
        <v>#VALUE!</v>
      </c>
      <c r="F94" s="270" t="e">
        <f ca="1"/>
        <v>#VALUE!</v>
      </c>
      <c r="G94" s="270" t="e">
        <f ca="1"/>
        <v>#VALUE!</v>
      </c>
    </row>
    <row r="95" spans="1:7">
      <c r="A95">
        <f ca="1"/>
        <v>0.49315068493150682</v>
      </c>
      <c r="B95" t="e">
        <f ca="1"/>
        <v>#VALUE!</v>
      </c>
      <c r="C95" t="e">
        <f ca="1"/>
        <v>#VALUE!</v>
      </c>
      <c r="D95" t="e">
        <f ca="1"/>
        <v>#VALUE!</v>
      </c>
      <c r="E95" s="270" t="e">
        <f ca="1"/>
        <v>#VALUE!</v>
      </c>
      <c r="F95" s="270" t="e">
        <f ca="1"/>
        <v>#VALUE!</v>
      </c>
      <c r="G95" s="270" t="e">
        <f ca="1"/>
        <v>#VALUE!</v>
      </c>
    </row>
    <row r="96" spans="1:7">
      <c r="A96">
        <f ca="1"/>
        <v>0.49863013698630138</v>
      </c>
      <c r="B96" t="e">
        <f ca="1"/>
        <v>#VALUE!</v>
      </c>
      <c r="C96" t="e">
        <f ca="1"/>
        <v>#VALUE!</v>
      </c>
      <c r="D96" t="e">
        <f ca="1"/>
        <v>#VALUE!</v>
      </c>
      <c r="E96" s="270" t="e">
        <f ca="1"/>
        <v>#VALUE!</v>
      </c>
      <c r="F96" s="270" t="e">
        <f ca="1"/>
        <v>#VALUE!</v>
      </c>
      <c r="G96" s="270" t="e">
        <f ca="1"/>
        <v>#VALUE!</v>
      </c>
    </row>
    <row r="97" spans="1:7">
      <c r="A97">
        <f ca="1"/>
        <v>0.50410958904109593</v>
      </c>
      <c r="B97" t="e">
        <f ca="1"/>
        <v>#VALUE!</v>
      </c>
      <c r="C97" t="e">
        <f ca="1"/>
        <v>#VALUE!</v>
      </c>
      <c r="D97" t="e">
        <f ca="1"/>
        <v>#VALUE!</v>
      </c>
      <c r="E97" s="270" t="e">
        <f ca="1"/>
        <v>#VALUE!</v>
      </c>
      <c r="F97" s="270" t="e">
        <f ca="1"/>
        <v>#VALUE!</v>
      </c>
      <c r="G97" s="270" t="e">
        <f ca="1"/>
        <v>#VALUE!</v>
      </c>
    </row>
    <row r="98" spans="1:7">
      <c r="A98">
        <f ca="1"/>
        <v>0.50958904109589043</v>
      </c>
      <c r="B98" t="e">
        <f ca="1"/>
        <v>#VALUE!</v>
      </c>
      <c r="C98" t="e">
        <f ca="1"/>
        <v>#VALUE!</v>
      </c>
      <c r="D98" t="e">
        <f ca="1"/>
        <v>#VALUE!</v>
      </c>
      <c r="E98" s="270" t="e">
        <f ca="1"/>
        <v>#VALUE!</v>
      </c>
      <c r="F98" s="270" t="e">
        <f ca="1"/>
        <v>#VALUE!</v>
      </c>
      <c r="G98" s="270" t="e">
        <f ca="1"/>
        <v>#VALUE!</v>
      </c>
    </row>
    <row r="99" spans="1:7">
      <c r="A99">
        <f ca="1"/>
        <v>0.51506849315068493</v>
      </c>
      <c r="B99" t="e">
        <f ca="1"/>
        <v>#VALUE!</v>
      </c>
      <c r="C99" t="e">
        <f ca="1"/>
        <v>#VALUE!</v>
      </c>
      <c r="D99" t="e">
        <f ca="1"/>
        <v>#VALUE!</v>
      </c>
      <c r="E99" s="270" t="e">
        <f ca="1"/>
        <v>#VALUE!</v>
      </c>
      <c r="F99" s="270" t="e">
        <f ca="1"/>
        <v>#VALUE!</v>
      </c>
      <c r="G99" s="270" t="e">
        <f ca="1"/>
        <v>#VALUE!</v>
      </c>
    </row>
    <row r="100" spans="1:7">
      <c r="A100">
        <f ca="1"/>
        <v>0.52054794520547942</v>
      </c>
      <c r="B100" t="e">
        <f ca="1"/>
        <v>#VALUE!</v>
      </c>
      <c r="C100" t="e">
        <f ca="1"/>
        <v>#VALUE!</v>
      </c>
      <c r="D100" t="e">
        <f ca="1"/>
        <v>#VALUE!</v>
      </c>
      <c r="E100" s="270" t="e">
        <f ca="1"/>
        <v>#VALUE!</v>
      </c>
      <c r="F100" s="270" t="e">
        <f ca="1"/>
        <v>#VALUE!</v>
      </c>
      <c r="G100" s="270" t="e">
        <f ca="1"/>
        <v>#VALUE!</v>
      </c>
    </row>
    <row r="101" spans="1:7">
      <c r="A101">
        <f ca="1"/>
        <v>0.52602739726027392</v>
      </c>
      <c r="B101" t="e">
        <f ca="1"/>
        <v>#VALUE!</v>
      </c>
      <c r="C101" t="e">
        <f ca="1"/>
        <v>#VALUE!</v>
      </c>
      <c r="D101" t="e">
        <f ca="1"/>
        <v>#VALUE!</v>
      </c>
      <c r="E101" s="270" t="e">
        <f ca="1"/>
        <v>#VALUE!</v>
      </c>
      <c r="F101" s="270" t="e">
        <f ca="1"/>
        <v>#VALUE!</v>
      </c>
      <c r="G101" s="270" t="e">
        <f ca="1"/>
        <v>#VALUE!</v>
      </c>
    </row>
    <row r="102" spans="1:7">
      <c r="A102">
        <f ca="1"/>
        <v>0.53150684931506853</v>
      </c>
      <c r="B102" t="e">
        <f ca="1"/>
        <v>#VALUE!</v>
      </c>
      <c r="C102" t="e">
        <f ca="1"/>
        <v>#VALUE!</v>
      </c>
      <c r="D102" t="e">
        <f ca="1"/>
        <v>#VALUE!</v>
      </c>
      <c r="E102" s="270" t="e">
        <f ca="1"/>
        <v>#VALUE!</v>
      </c>
      <c r="F102" s="270" t="e">
        <f ca="1"/>
        <v>#VALUE!</v>
      </c>
      <c r="G102" s="270" t="e">
        <f ca="1"/>
        <v>#VALUE!</v>
      </c>
    </row>
    <row r="103" spans="1:7">
      <c r="A103">
        <f ca="1"/>
        <v>0.53698630136986303</v>
      </c>
      <c r="B103" t="e">
        <f ca="1"/>
        <v>#VALUE!</v>
      </c>
      <c r="C103" t="e">
        <f ca="1"/>
        <v>#VALUE!</v>
      </c>
      <c r="D103" t="e">
        <f ca="1"/>
        <v>#VALUE!</v>
      </c>
      <c r="E103" s="270" t="e">
        <f ca="1"/>
        <v>#VALUE!</v>
      </c>
      <c r="F103" s="270" t="e">
        <f ca="1"/>
        <v>#VALUE!</v>
      </c>
      <c r="G103" s="270" t="e">
        <f ca="1"/>
        <v>#VALUE!</v>
      </c>
    </row>
    <row r="104" spans="1:7">
      <c r="A104">
        <f ca="1"/>
        <v>0.54246575342465753</v>
      </c>
      <c r="B104" t="e">
        <f ca="1"/>
        <v>#VALUE!</v>
      </c>
      <c r="C104" t="e">
        <f ca="1"/>
        <v>#VALUE!</v>
      </c>
      <c r="D104" t="e">
        <f ca="1"/>
        <v>#VALUE!</v>
      </c>
      <c r="E104" s="270" t="e">
        <f ca="1"/>
        <v>#VALUE!</v>
      </c>
      <c r="F104" s="270" t="e">
        <f ca="1"/>
        <v>#VALUE!</v>
      </c>
      <c r="G104" s="270" t="e">
        <f ca="1"/>
        <v>#VALUE!</v>
      </c>
    </row>
    <row r="105" spans="1:7">
      <c r="A105">
        <f ca="1"/>
        <v>0.54794520547945202</v>
      </c>
      <c r="B105" t="e">
        <f ca="1"/>
        <v>#VALUE!</v>
      </c>
      <c r="C105" t="e">
        <f ca="1"/>
        <v>#VALUE!</v>
      </c>
      <c r="D105" t="e">
        <f ca="1"/>
        <v>#VALUE!</v>
      </c>
      <c r="E105" s="270" t="e">
        <f ca="1"/>
        <v>#VALUE!</v>
      </c>
      <c r="F105" s="270" t="e">
        <f ca="1"/>
        <v>#VALUE!</v>
      </c>
      <c r="G105" s="270" t="e">
        <f ca="1"/>
        <v>#VALUE!</v>
      </c>
    </row>
    <row r="106" spans="1:7">
      <c r="A106">
        <f ca="1"/>
        <v>0.55342465753424652</v>
      </c>
      <c r="B106" t="e">
        <f ca="1"/>
        <v>#VALUE!</v>
      </c>
      <c r="C106" t="e">
        <f ca="1"/>
        <v>#VALUE!</v>
      </c>
      <c r="D106" t="e">
        <f ca="1"/>
        <v>#VALUE!</v>
      </c>
      <c r="E106" s="270" t="e">
        <f ca="1"/>
        <v>#VALUE!</v>
      </c>
      <c r="F106" s="270" t="e">
        <f ca="1"/>
        <v>#VALUE!</v>
      </c>
      <c r="G106" s="270" t="e">
        <f ca="1"/>
        <v>#VALUE!</v>
      </c>
    </row>
    <row r="107" spans="1:7">
      <c r="A107">
        <f ca="1"/>
        <v>0.55890410958904113</v>
      </c>
      <c r="B107" t="e">
        <f ca="1"/>
        <v>#VALUE!</v>
      </c>
      <c r="C107" t="e">
        <f ca="1"/>
        <v>#VALUE!</v>
      </c>
      <c r="D107" t="e">
        <f ca="1"/>
        <v>#VALUE!</v>
      </c>
      <c r="E107" s="270" t="e">
        <f ca="1"/>
        <v>#VALUE!</v>
      </c>
      <c r="F107" s="270" t="e">
        <f ca="1"/>
        <v>#VALUE!</v>
      </c>
      <c r="G107" s="270" t="e">
        <f ca="1"/>
        <v>#VALUE!</v>
      </c>
    </row>
    <row r="108" spans="1:7">
      <c r="A108">
        <f ca="1"/>
        <v>0.56438356164383563</v>
      </c>
      <c r="B108" t="e">
        <f ca="1"/>
        <v>#VALUE!</v>
      </c>
      <c r="C108" t="e">
        <f ca="1"/>
        <v>#VALUE!</v>
      </c>
      <c r="D108" t="e">
        <f ca="1"/>
        <v>#VALUE!</v>
      </c>
      <c r="E108" s="270" t="e">
        <f ca="1"/>
        <v>#VALUE!</v>
      </c>
      <c r="F108" s="270" t="e">
        <f ca="1"/>
        <v>#VALUE!</v>
      </c>
      <c r="G108" s="270" t="e">
        <f ca="1"/>
        <v>#VALUE!</v>
      </c>
    </row>
    <row r="109" spans="1:7">
      <c r="A109">
        <f ca="1"/>
        <v>0.56986301369863013</v>
      </c>
      <c r="B109" t="e">
        <f ca="1"/>
        <v>#VALUE!</v>
      </c>
      <c r="C109" t="e">
        <f ca="1"/>
        <v>#VALUE!</v>
      </c>
      <c r="D109" t="e">
        <f ca="1"/>
        <v>#VALUE!</v>
      </c>
      <c r="E109" s="270" t="e">
        <f ca="1"/>
        <v>#VALUE!</v>
      </c>
      <c r="F109" s="270" t="e">
        <f ca="1"/>
        <v>#VALUE!</v>
      </c>
      <c r="G109" s="270" t="e">
        <f ca="1"/>
        <v>#VALUE!</v>
      </c>
    </row>
    <row r="110" spans="1:7">
      <c r="A110">
        <f ca="1"/>
        <v>0.57534246575342463</v>
      </c>
      <c r="B110" t="e">
        <f ca="1"/>
        <v>#VALUE!</v>
      </c>
      <c r="C110" t="e">
        <f ca="1"/>
        <v>#VALUE!</v>
      </c>
      <c r="D110" t="e">
        <f ca="1"/>
        <v>#VALUE!</v>
      </c>
      <c r="E110" s="270" t="e">
        <f ca="1"/>
        <v>#VALUE!</v>
      </c>
      <c r="F110" s="270" t="e">
        <f ca="1"/>
        <v>#VALUE!</v>
      </c>
      <c r="G110" s="270" t="e">
        <f ca="1"/>
        <v>#VALUE!</v>
      </c>
    </row>
    <row r="111" spans="1:7">
      <c r="A111">
        <f ca="1"/>
        <v>0.58082191780821912</v>
      </c>
      <c r="B111" t="e">
        <f ca="1"/>
        <v>#VALUE!</v>
      </c>
      <c r="C111" t="e">
        <f ca="1"/>
        <v>#VALUE!</v>
      </c>
      <c r="D111" t="e">
        <f ca="1"/>
        <v>#VALUE!</v>
      </c>
      <c r="E111" s="270" t="e">
        <f ca="1"/>
        <v>#VALUE!</v>
      </c>
      <c r="F111" s="270" t="e">
        <f ca="1"/>
        <v>#VALUE!</v>
      </c>
      <c r="G111" s="270" t="e">
        <f ca="1"/>
        <v>#VALUE!</v>
      </c>
    </row>
    <row r="112" spans="1:7">
      <c r="A112">
        <f ca="1"/>
        <v>0.58630136986301373</v>
      </c>
      <c r="B112" t="e">
        <f ca="1"/>
        <v>#VALUE!</v>
      </c>
      <c r="C112" t="e">
        <f ca="1"/>
        <v>#VALUE!</v>
      </c>
      <c r="D112" t="e">
        <f ca="1"/>
        <v>#VALUE!</v>
      </c>
      <c r="E112" s="270" t="e">
        <f ca="1"/>
        <v>#VALUE!</v>
      </c>
      <c r="F112" s="270" t="e">
        <f ca="1"/>
        <v>#VALUE!</v>
      </c>
      <c r="G112" s="270" t="e">
        <f ca="1"/>
        <v>#VALUE!</v>
      </c>
    </row>
    <row r="113" spans="1:7">
      <c r="A113">
        <f ca="1"/>
        <v>0.59178082191780823</v>
      </c>
      <c r="B113" t="e">
        <f ca="1"/>
        <v>#VALUE!</v>
      </c>
      <c r="C113" t="e">
        <f ca="1"/>
        <v>#VALUE!</v>
      </c>
      <c r="D113" t="e">
        <f ca="1"/>
        <v>#VALUE!</v>
      </c>
      <c r="E113" s="270" t="e">
        <f ca="1"/>
        <v>#VALUE!</v>
      </c>
      <c r="F113" s="270" t="e">
        <f ca="1"/>
        <v>#VALUE!</v>
      </c>
      <c r="G113" s="270" t="e">
        <f ca="1"/>
        <v>#VALUE!</v>
      </c>
    </row>
    <row r="114" spans="1:7">
      <c r="A114">
        <f ca="1"/>
        <v>0.59726027397260273</v>
      </c>
      <c r="B114" t="e">
        <f ca="1"/>
        <v>#VALUE!</v>
      </c>
      <c r="C114" t="e">
        <f ca="1"/>
        <v>#VALUE!</v>
      </c>
      <c r="D114" t="e">
        <f ca="1"/>
        <v>#VALUE!</v>
      </c>
      <c r="E114" s="270" t="e">
        <f ca="1"/>
        <v>#VALUE!</v>
      </c>
      <c r="F114" s="270" t="e">
        <f ca="1"/>
        <v>#VALUE!</v>
      </c>
      <c r="G114" s="270" t="e">
        <f ca="1"/>
        <v>#VALUE!</v>
      </c>
    </row>
    <row r="115" spans="1:7">
      <c r="A115">
        <f ca="1"/>
        <v>0.60273972602739723</v>
      </c>
      <c r="B115" t="e">
        <f ca="1"/>
        <v>#VALUE!</v>
      </c>
      <c r="C115" t="e">
        <f ca="1"/>
        <v>#VALUE!</v>
      </c>
      <c r="D115" t="e">
        <f ca="1"/>
        <v>#VALUE!</v>
      </c>
      <c r="E115" s="270" t="e">
        <f ca="1"/>
        <v>#VALUE!</v>
      </c>
      <c r="F115" s="270" t="e">
        <f ca="1"/>
        <v>#VALUE!</v>
      </c>
      <c r="G115" s="270" t="e">
        <f ca="1"/>
        <v>#VALUE!</v>
      </c>
    </row>
    <row r="116" spans="1:7">
      <c r="A116">
        <f ca="1"/>
        <v>0.60821917808219184</v>
      </c>
      <c r="B116" t="e">
        <f ca="1"/>
        <v>#VALUE!</v>
      </c>
      <c r="C116" t="e">
        <f ca="1"/>
        <v>#VALUE!</v>
      </c>
      <c r="D116" t="e">
        <f ca="1"/>
        <v>#VALUE!</v>
      </c>
      <c r="E116" s="270" t="e">
        <f ca="1"/>
        <v>#VALUE!</v>
      </c>
      <c r="F116" s="270" t="e">
        <f ca="1"/>
        <v>#VALUE!</v>
      </c>
      <c r="G116" s="270" t="e">
        <f ca="1"/>
        <v>#VALUE!</v>
      </c>
    </row>
    <row r="117" spans="1:7">
      <c r="A117">
        <f ca="1"/>
        <v>0.61369863013698633</v>
      </c>
      <c r="B117" t="e">
        <f ca="1"/>
        <v>#VALUE!</v>
      </c>
      <c r="C117" t="e">
        <f ca="1"/>
        <v>#VALUE!</v>
      </c>
      <c r="D117" t="e">
        <f ca="1"/>
        <v>#VALUE!</v>
      </c>
      <c r="E117" s="270" t="e">
        <f ca="1"/>
        <v>#VALUE!</v>
      </c>
      <c r="F117" s="270" t="e">
        <f ca="1"/>
        <v>#VALUE!</v>
      </c>
      <c r="G117" s="270" t="e">
        <f ca="1"/>
        <v>#VALUE!</v>
      </c>
    </row>
    <row r="118" spans="1:7">
      <c r="A118">
        <f ca="1"/>
        <v>0.61917808219178083</v>
      </c>
      <c r="B118" t="e">
        <f ca="1"/>
        <v>#VALUE!</v>
      </c>
      <c r="C118" t="e">
        <f ca="1"/>
        <v>#VALUE!</v>
      </c>
      <c r="D118" t="e">
        <f ca="1"/>
        <v>#VALUE!</v>
      </c>
      <c r="E118" s="270" t="e">
        <f ca="1"/>
        <v>#VALUE!</v>
      </c>
      <c r="F118" s="270" t="e">
        <f ca="1"/>
        <v>#VALUE!</v>
      </c>
      <c r="G118" s="270" t="e">
        <f ca="1"/>
        <v>#VALUE!</v>
      </c>
    </row>
    <row r="119" spans="1:7">
      <c r="A119">
        <f ca="1"/>
        <v>0.62465753424657533</v>
      </c>
      <c r="B119" t="e">
        <f ca="1"/>
        <v>#VALUE!</v>
      </c>
      <c r="C119" t="e">
        <f ca="1"/>
        <v>#VALUE!</v>
      </c>
      <c r="D119" t="e">
        <f ca="1"/>
        <v>#VALUE!</v>
      </c>
      <c r="E119" s="270" t="e">
        <f ca="1"/>
        <v>#VALUE!</v>
      </c>
      <c r="F119" s="270" t="e">
        <f ca="1"/>
        <v>#VALUE!</v>
      </c>
      <c r="G119" s="270" t="e">
        <f ca="1"/>
        <v>#VALUE!</v>
      </c>
    </row>
    <row r="120" spans="1:7">
      <c r="A120">
        <f ca="1"/>
        <v>0.63013698630136983</v>
      </c>
      <c r="B120" t="e">
        <f ca="1"/>
        <v>#VALUE!</v>
      </c>
      <c r="C120" t="e">
        <f ca="1"/>
        <v>#VALUE!</v>
      </c>
      <c r="D120" t="e">
        <f ca="1"/>
        <v>#VALUE!</v>
      </c>
      <c r="E120" s="270" t="e">
        <f ca="1"/>
        <v>#VALUE!</v>
      </c>
      <c r="F120" s="270" t="e">
        <f ca="1"/>
        <v>#VALUE!</v>
      </c>
      <c r="G120" s="270" t="e">
        <f ca="1"/>
        <v>#VALUE!</v>
      </c>
    </row>
    <row r="121" spans="1:7">
      <c r="A121">
        <f ca="1"/>
        <v>0.63561643835616444</v>
      </c>
      <c r="B121" t="e">
        <f ca="1"/>
        <v>#VALUE!</v>
      </c>
      <c r="C121" t="e">
        <f ca="1"/>
        <v>#VALUE!</v>
      </c>
      <c r="D121" t="e">
        <f ca="1"/>
        <v>#VALUE!</v>
      </c>
      <c r="E121" s="270" t="e">
        <f ca="1"/>
        <v>#VALUE!</v>
      </c>
      <c r="F121" s="270" t="e">
        <f ca="1"/>
        <v>#VALUE!</v>
      </c>
      <c r="G121" s="270" t="e">
        <f ca="1"/>
        <v>#VALUE!</v>
      </c>
    </row>
    <row r="122" spans="1:7">
      <c r="A122">
        <f ca="1"/>
        <v>0.64109589041095894</v>
      </c>
      <c r="B122" t="e">
        <f ca="1"/>
        <v>#VALUE!</v>
      </c>
      <c r="C122" t="e">
        <f ca="1"/>
        <v>#VALUE!</v>
      </c>
      <c r="D122" t="e">
        <f ca="1"/>
        <v>#VALUE!</v>
      </c>
      <c r="E122" s="270" t="e">
        <f ca="1"/>
        <v>#VALUE!</v>
      </c>
      <c r="F122" s="270" t="e">
        <f ca="1"/>
        <v>#VALUE!</v>
      </c>
      <c r="G122" s="270" t="e">
        <f ca="1"/>
        <v>#VALUE!</v>
      </c>
    </row>
    <row r="123" spans="1:7">
      <c r="A123">
        <f ca="1"/>
        <v>0.64657534246575343</v>
      </c>
      <c r="B123" t="e">
        <f ca="1"/>
        <v>#VALUE!</v>
      </c>
      <c r="C123" t="e">
        <f ca="1"/>
        <v>#VALUE!</v>
      </c>
      <c r="D123" t="e">
        <f ca="1"/>
        <v>#VALUE!</v>
      </c>
      <c r="E123" s="270" t="e">
        <f ca="1"/>
        <v>#VALUE!</v>
      </c>
      <c r="F123" s="270" t="e">
        <f ca="1"/>
        <v>#VALUE!</v>
      </c>
      <c r="G123" s="270" t="e">
        <f ca="1"/>
        <v>#VALUE!</v>
      </c>
    </row>
    <row r="124" spans="1:7">
      <c r="A124">
        <f ca="1"/>
        <v>0.65205479452054793</v>
      </c>
      <c r="B124" t="e">
        <f ca="1"/>
        <v>#VALUE!</v>
      </c>
      <c r="C124" t="e">
        <f ca="1"/>
        <v>#VALUE!</v>
      </c>
      <c r="D124" t="e">
        <f ca="1"/>
        <v>#VALUE!</v>
      </c>
      <c r="E124" s="270" t="e">
        <f ca="1"/>
        <v>#VALUE!</v>
      </c>
      <c r="F124" s="270" t="e">
        <f ca="1"/>
        <v>#VALUE!</v>
      </c>
      <c r="G124" s="270" t="e">
        <f ca="1"/>
        <v>#VALUE!</v>
      </c>
    </row>
    <row r="125" spans="1:7">
      <c r="A125">
        <f ca="1"/>
        <v>0.65753424657534243</v>
      </c>
      <c r="B125" t="e">
        <f ca="1"/>
        <v>#VALUE!</v>
      </c>
      <c r="C125" t="e">
        <f ca="1"/>
        <v>#VALUE!</v>
      </c>
      <c r="D125" t="e">
        <f ca="1"/>
        <v>#VALUE!</v>
      </c>
      <c r="E125" s="270" t="e">
        <f ca="1"/>
        <v>#VALUE!</v>
      </c>
      <c r="F125" s="270" t="e">
        <f ca="1"/>
        <v>#VALUE!</v>
      </c>
      <c r="G125" s="270" t="e">
        <f ca="1"/>
        <v>#VALUE!</v>
      </c>
    </row>
    <row r="126" spans="1:7">
      <c r="A126">
        <f ca="1"/>
        <v>0.66301369863013704</v>
      </c>
      <c r="B126" t="e">
        <f ca="1"/>
        <v>#VALUE!</v>
      </c>
      <c r="C126" t="e">
        <f ca="1"/>
        <v>#VALUE!</v>
      </c>
      <c r="D126" t="e">
        <f ca="1"/>
        <v>#VALUE!</v>
      </c>
      <c r="E126" s="270" t="e">
        <f ca="1"/>
        <v>#VALUE!</v>
      </c>
      <c r="F126" s="270" t="e">
        <f ca="1"/>
        <v>#VALUE!</v>
      </c>
      <c r="G126" s="270" t="e">
        <f ca="1"/>
        <v>#VALUE!</v>
      </c>
    </row>
    <row r="127" spans="1:7">
      <c r="A127">
        <f ca="1"/>
        <v>0.66849315068493154</v>
      </c>
      <c r="B127" t="e">
        <f ca="1"/>
        <v>#VALUE!</v>
      </c>
      <c r="C127" t="e">
        <f ca="1"/>
        <v>#VALUE!</v>
      </c>
      <c r="D127" t="e">
        <f ca="1"/>
        <v>#VALUE!</v>
      </c>
      <c r="E127" s="270" t="e">
        <f ca="1"/>
        <v>#VALUE!</v>
      </c>
      <c r="F127" s="270" t="e">
        <f ca="1"/>
        <v>#VALUE!</v>
      </c>
      <c r="G127" s="270" t="e">
        <f ca="1"/>
        <v>#VALUE!</v>
      </c>
    </row>
    <row r="128" spans="1:7">
      <c r="A128">
        <f ca="1"/>
        <v>0.67397260273972603</v>
      </c>
      <c r="B128" t="e">
        <f ca="1"/>
        <v>#VALUE!</v>
      </c>
      <c r="C128" t="e">
        <f ca="1"/>
        <v>#VALUE!</v>
      </c>
      <c r="D128" t="e">
        <f ca="1"/>
        <v>#VALUE!</v>
      </c>
      <c r="E128" s="270" t="e">
        <f ca="1"/>
        <v>#VALUE!</v>
      </c>
      <c r="F128" s="270" t="e">
        <f ca="1"/>
        <v>#VALUE!</v>
      </c>
      <c r="G128" s="270" t="e">
        <f ca="1"/>
        <v>#VALUE!</v>
      </c>
    </row>
    <row r="129" spans="1:7">
      <c r="A129">
        <f ca="1"/>
        <v>0.67945205479452053</v>
      </c>
      <c r="B129" t="e">
        <f ca="1"/>
        <v>#VALUE!</v>
      </c>
      <c r="C129" t="e">
        <f ca="1"/>
        <v>#VALUE!</v>
      </c>
      <c r="D129" t="e">
        <f ca="1"/>
        <v>#VALUE!</v>
      </c>
      <c r="E129" s="270" t="e">
        <f ca="1"/>
        <v>#VALUE!</v>
      </c>
      <c r="F129" s="270" t="e">
        <f ca="1"/>
        <v>#VALUE!</v>
      </c>
      <c r="G129" s="270" t="e">
        <f ca="1"/>
        <v>#VALUE!</v>
      </c>
    </row>
    <row r="130" spans="1:7">
      <c r="A130">
        <f ca="1"/>
        <v>0.68493150684931503</v>
      </c>
      <c r="B130" t="e">
        <f ca="1"/>
        <v>#VALUE!</v>
      </c>
      <c r="C130" t="e">
        <f ca="1"/>
        <v>#VALUE!</v>
      </c>
      <c r="D130" t="e">
        <f ca="1"/>
        <v>#VALUE!</v>
      </c>
      <c r="E130" s="270" t="e">
        <f ca="1"/>
        <v>#VALUE!</v>
      </c>
      <c r="F130" s="270" t="e">
        <f ca="1"/>
        <v>#VALUE!</v>
      </c>
      <c r="G130" s="270" t="e">
        <f ca="1"/>
        <v>#VALUE!</v>
      </c>
    </row>
    <row r="131" spans="1:7">
      <c r="A131">
        <f ca="1"/>
        <v>0.69041095890410964</v>
      </c>
      <c r="B131" t="e">
        <f ca="1"/>
        <v>#VALUE!</v>
      </c>
      <c r="C131" t="e">
        <f ca="1"/>
        <v>#VALUE!</v>
      </c>
      <c r="D131" t="e">
        <f ca="1"/>
        <v>#VALUE!</v>
      </c>
      <c r="E131" s="270" t="e">
        <f ca="1"/>
        <v>#VALUE!</v>
      </c>
      <c r="F131" s="270" t="e">
        <f ca="1"/>
        <v>#VALUE!</v>
      </c>
      <c r="G131" s="270" t="e">
        <f ca="1"/>
        <v>#VALUE!</v>
      </c>
    </row>
    <row r="132" spans="1:7">
      <c r="A132">
        <f ca="1"/>
        <v>0.69589041095890414</v>
      </c>
      <c r="B132" t="e">
        <f ca="1"/>
        <v>#VALUE!</v>
      </c>
      <c r="C132" t="e">
        <f ca="1"/>
        <v>#VALUE!</v>
      </c>
      <c r="D132" t="e">
        <f ca="1"/>
        <v>#VALUE!</v>
      </c>
      <c r="E132" s="270" t="e">
        <f ca="1"/>
        <v>#VALUE!</v>
      </c>
      <c r="F132" s="270" t="e">
        <f ca="1"/>
        <v>#VALUE!</v>
      </c>
      <c r="G132" s="270" t="e">
        <f ca="1"/>
        <v>#VALUE!</v>
      </c>
    </row>
    <row r="133" spans="1:7">
      <c r="A133">
        <f ca="1"/>
        <v>0.70136986301369864</v>
      </c>
      <c r="B133" t="e">
        <f ca="1"/>
        <v>#VALUE!</v>
      </c>
      <c r="C133" t="e">
        <f ca="1"/>
        <v>#VALUE!</v>
      </c>
      <c r="D133" t="e">
        <f ca="1"/>
        <v>#VALUE!</v>
      </c>
      <c r="E133" s="270" t="e">
        <f ca="1"/>
        <v>#VALUE!</v>
      </c>
      <c r="F133" s="270" t="e">
        <f ca="1"/>
        <v>#VALUE!</v>
      </c>
      <c r="G133" s="270" t="e">
        <f ca="1"/>
        <v>#VALUE!</v>
      </c>
    </row>
    <row r="134" spans="1:7">
      <c r="A134">
        <f ca="1"/>
        <v>0.70684931506849313</v>
      </c>
      <c r="B134" t="e">
        <f ca="1"/>
        <v>#VALUE!</v>
      </c>
      <c r="C134" t="e">
        <f ca="1"/>
        <v>#VALUE!</v>
      </c>
      <c r="D134" t="e">
        <f ca="1"/>
        <v>#VALUE!</v>
      </c>
      <c r="E134" s="270" t="e">
        <f ca="1"/>
        <v>#VALUE!</v>
      </c>
      <c r="F134" s="270" t="e">
        <f ca="1"/>
        <v>#VALUE!</v>
      </c>
      <c r="G134" s="270" t="e">
        <f ca="1"/>
        <v>#VALUE!</v>
      </c>
    </row>
    <row r="135" spans="1:7">
      <c r="A135">
        <f ca="1"/>
        <v>0.71232876712328763</v>
      </c>
      <c r="B135" t="e">
        <f ca="1"/>
        <v>#VALUE!</v>
      </c>
      <c r="C135" t="e">
        <f ca="1"/>
        <v>#VALUE!</v>
      </c>
      <c r="D135" t="e">
        <f ca="1"/>
        <v>#VALUE!</v>
      </c>
      <c r="E135" s="270" t="e">
        <f ca="1"/>
        <v>#VALUE!</v>
      </c>
      <c r="F135" s="270" t="e">
        <f ca="1"/>
        <v>#VALUE!</v>
      </c>
      <c r="G135" s="270" t="e">
        <f ca="1"/>
        <v>#VALUE!</v>
      </c>
    </row>
    <row r="136" spans="1:7">
      <c r="A136">
        <f ca="1"/>
        <v>0.71780821917808224</v>
      </c>
      <c r="B136" t="e">
        <f ca="1"/>
        <v>#VALUE!</v>
      </c>
      <c r="C136" t="e">
        <f ca="1"/>
        <v>#VALUE!</v>
      </c>
      <c r="D136" t="e">
        <f ca="1"/>
        <v>#VALUE!</v>
      </c>
      <c r="E136" s="270" t="e">
        <f ca="1"/>
        <v>#VALUE!</v>
      </c>
      <c r="F136" s="270" t="e">
        <f ca="1"/>
        <v>#VALUE!</v>
      </c>
      <c r="G136" s="270" t="e">
        <f ca="1"/>
        <v>#VALUE!</v>
      </c>
    </row>
    <row r="137" spans="1:7">
      <c r="A137">
        <f ca="1"/>
        <v>0.72328767123287674</v>
      </c>
      <c r="B137" t="e">
        <f ca="1"/>
        <v>#VALUE!</v>
      </c>
      <c r="C137" t="e">
        <f ca="1"/>
        <v>#VALUE!</v>
      </c>
      <c r="D137" t="e">
        <f ca="1"/>
        <v>#VALUE!</v>
      </c>
      <c r="E137" s="270" t="e">
        <f ca="1"/>
        <v>#VALUE!</v>
      </c>
      <c r="F137" s="270" t="e">
        <f ca="1"/>
        <v>#VALUE!</v>
      </c>
      <c r="G137" s="270" t="e">
        <f ca="1"/>
        <v>#VALUE!</v>
      </c>
    </row>
    <row r="138" spans="1:7">
      <c r="A138">
        <f ca="1"/>
        <v>0.72876712328767124</v>
      </c>
      <c r="B138" t="e">
        <f ca="1"/>
        <v>#VALUE!</v>
      </c>
      <c r="C138" t="e">
        <f ca="1"/>
        <v>#VALUE!</v>
      </c>
      <c r="D138" t="e">
        <f ca="1"/>
        <v>#VALUE!</v>
      </c>
      <c r="E138" s="270" t="e">
        <f ca="1"/>
        <v>#VALUE!</v>
      </c>
      <c r="F138" s="270" t="e">
        <f ca="1"/>
        <v>#VALUE!</v>
      </c>
      <c r="G138" s="270" t="e">
        <f ca="1"/>
        <v>#VALUE!</v>
      </c>
    </row>
    <row r="139" spans="1:7">
      <c r="A139">
        <f ca="1"/>
        <v>0.73424657534246573</v>
      </c>
      <c r="B139" t="e">
        <f ca="1"/>
        <v>#VALUE!</v>
      </c>
      <c r="C139" t="e">
        <f ca="1"/>
        <v>#VALUE!</v>
      </c>
      <c r="D139" t="e">
        <f ca="1"/>
        <v>#VALUE!</v>
      </c>
      <c r="E139" s="270" t="e">
        <f ca="1"/>
        <v>#VALUE!</v>
      </c>
      <c r="F139" s="270" t="e">
        <f ca="1"/>
        <v>#VALUE!</v>
      </c>
      <c r="G139" s="270" t="e">
        <f ca="1"/>
        <v>#VALUE!</v>
      </c>
    </row>
    <row r="140" spans="1:7">
      <c r="A140">
        <f ca="1"/>
        <v>0.73972602739726023</v>
      </c>
      <c r="B140" t="e">
        <f ca="1"/>
        <v>#VALUE!</v>
      </c>
      <c r="C140" t="e">
        <f ca="1"/>
        <v>#VALUE!</v>
      </c>
      <c r="D140" t="e">
        <f ca="1"/>
        <v>#VALUE!</v>
      </c>
      <c r="E140" s="270" t="e">
        <f ca="1"/>
        <v>#VALUE!</v>
      </c>
      <c r="F140" s="270" t="e">
        <f ca="1"/>
        <v>#VALUE!</v>
      </c>
      <c r="G140" s="270" t="e">
        <f ca="1"/>
        <v>#VALUE!</v>
      </c>
    </row>
    <row r="141" spans="1:7">
      <c r="A141">
        <f ca="1"/>
        <v>0.74520547945205484</v>
      </c>
      <c r="B141" t="e">
        <f ca="1"/>
        <v>#VALUE!</v>
      </c>
      <c r="C141" t="e">
        <f ca="1"/>
        <v>#VALUE!</v>
      </c>
      <c r="D141" t="e">
        <f ca="1"/>
        <v>#VALUE!</v>
      </c>
      <c r="E141" s="270" t="e">
        <f ca="1"/>
        <v>#VALUE!</v>
      </c>
      <c r="F141" s="270" t="e">
        <f ca="1"/>
        <v>#VALUE!</v>
      </c>
      <c r="G141" s="270" t="e">
        <f ca="1"/>
        <v>#VALUE!</v>
      </c>
    </row>
    <row r="142" spans="1:7">
      <c r="A142">
        <f ca="1"/>
        <v>0.75068493150684934</v>
      </c>
      <c r="B142" t="e">
        <f ca="1"/>
        <v>#VALUE!</v>
      </c>
      <c r="C142" t="e">
        <f ca="1"/>
        <v>#VALUE!</v>
      </c>
      <c r="D142" t="e">
        <f ca="1"/>
        <v>#VALUE!</v>
      </c>
      <c r="E142" s="270" t="e">
        <f ca="1"/>
        <v>#VALUE!</v>
      </c>
      <c r="F142" s="270" t="e">
        <f ca="1"/>
        <v>#VALUE!</v>
      </c>
      <c r="G142" s="270" t="e">
        <f ca="1"/>
        <v>#VALUE!</v>
      </c>
    </row>
    <row r="143" spans="1:7">
      <c r="A143">
        <f ca="1"/>
        <v>0.75616438356164384</v>
      </c>
      <c r="B143" t="e">
        <f ca="1"/>
        <v>#VALUE!</v>
      </c>
      <c r="C143" t="e">
        <f ca="1"/>
        <v>#VALUE!</v>
      </c>
      <c r="D143" t="e">
        <f ca="1"/>
        <v>#VALUE!</v>
      </c>
      <c r="E143" s="270" t="e">
        <f ca="1"/>
        <v>#VALUE!</v>
      </c>
      <c r="F143" s="270" t="e">
        <f ca="1"/>
        <v>#VALUE!</v>
      </c>
      <c r="G143" s="270" t="e">
        <f ca="1"/>
        <v>#VALUE!</v>
      </c>
    </row>
    <row r="144" spans="1:7">
      <c r="A144">
        <f ca="1"/>
        <v>0.76164383561643834</v>
      </c>
      <c r="B144" t="e">
        <f ca="1"/>
        <v>#VALUE!</v>
      </c>
      <c r="C144" t="e">
        <f ca="1"/>
        <v>#VALUE!</v>
      </c>
      <c r="D144" t="e">
        <f ca="1"/>
        <v>#VALUE!</v>
      </c>
      <c r="E144" s="270" t="e">
        <f ca="1"/>
        <v>#VALUE!</v>
      </c>
      <c r="F144" s="270" t="e">
        <f ca="1"/>
        <v>#VALUE!</v>
      </c>
      <c r="G144" s="270" t="e">
        <f ca="1"/>
        <v>#VALUE!</v>
      </c>
    </row>
    <row r="145" spans="1:7">
      <c r="A145">
        <f ca="1"/>
        <v>0.76712328767123283</v>
      </c>
      <c r="B145" t="e">
        <f ca="1"/>
        <v>#VALUE!</v>
      </c>
      <c r="C145" t="e">
        <f ca="1"/>
        <v>#VALUE!</v>
      </c>
      <c r="D145" t="e">
        <f ca="1"/>
        <v>#VALUE!</v>
      </c>
      <c r="E145" s="270" t="e">
        <f ca="1"/>
        <v>#VALUE!</v>
      </c>
      <c r="F145" s="270" t="e">
        <f ca="1"/>
        <v>#VALUE!</v>
      </c>
      <c r="G145" s="270" t="e">
        <f ca="1"/>
        <v>#VALUE!</v>
      </c>
    </row>
    <row r="146" spans="1:7">
      <c r="A146">
        <f ca="1"/>
        <v>0.77260273972602744</v>
      </c>
      <c r="B146" t="e">
        <f ca="1"/>
        <v>#VALUE!</v>
      </c>
      <c r="C146" t="e">
        <f ca="1"/>
        <v>#VALUE!</v>
      </c>
      <c r="D146" t="e">
        <f ca="1"/>
        <v>#VALUE!</v>
      </c>
      <c r="E146" s="270" t="e">
        <f ca="1"/>
        <v>#VALUE!</v>
      </c>
      <c r="F146" s="270" t="e">
        <f ca="1"/>
        <v>#VALUE!</v>
      </c>
      <c r="G146" s="270" t="e">
        <f ca="1"/>
        <v>#VALUE!</v>
      </c>
    </row>
    <row r="147" spans="1:7">
      <c r="A147">
        <f ca="1"/>
        <v>0.77808219178082194</v>
      </c>
      <c r="B147" t="e">
        <f ca="1"/>
        <v>#VALUE!</v>
      </c>
      <c r="C147" t="e">
        <f ca="1"/>
        <v>#VALUE!</v>
      </c>
      <c r="D147" t="e">
        <f ca="1"/>
        <v>#VALUE!</v>
      </c>
      <c r="E147" s="270" t="e">
        <f ca="1"/>
        <v>#VALUE!</v>
      </c>
      <c r="F147" s="270" t="e">
        <f ca="1"/>
        <v>#VALUE!</v>
      </c>
      <c r="G147" s="270" t="e">
        <f ca="1"/>
        <v>#VALUE!</v>
      </c>
    </row>
    <row r="148" spans="1:7">
      <c r="A148">
        <f ca="1"/>
        <v>0.78356164383561644</v>
      </c>
      <c r="B148" t="e">
        <f ca="1"/>
        <v>#VALUE!</v>
      </c>
      <c r="C148" t="e">
        <f ca="1"/>
        <v>#VALUE!</v>
      </c>
      <c r="D148" t="e">
        <f ca="1"/>
        <v>#VALUE!</v>
      </c>
      <c r="E148" s="270" t="e">
        <f ca="1"/>
        <v>#VALUE!</v>
      </c>
      <c r="F148" s="270" t="e">
        <f ca="1"/>
        <v>#VALUE!</v>
      </c>
      <c r="G148" s="270" t="e">
        <f ca="1"/>
        <v>#VALUE!</v>
      </c>
    </row>
    <row r="149" spans="1:7">
      <c r="A149">
        <f ca="1"/>
        <v>0.78904109589041094</v>
      </c>
      <c r="B149" t="e">
        <f ca="1"/>
        <v>#VALUE!</v>
      </c>
      <c r="C149" t="e">
        <f ca="1"/>
        <v>#VALUE!</v>
      </c>
      <c r="D149" t="e">
        <f ca="1"/>
        <v>#VALUE!</v>
      </c>
      <c r="E149" s="270" t="e">
        <f ca="1"/>
        <v>#VALUE!</v>
      </c>
      <c r="F149" s="270" t="e">
        <f ca="1"/>
        <v>#VALUE!</v>
      </c>
      <c r="G149" s="270" t="e">
        <f ca="1"/>
        <v>#VALUE!</v>
      </c>
    </row>
    <row r="150" spans="1:7">
      <c r="A150">
        <f ca="1"/>
        <v>0.79452054794520544</v>
      </c>
      <c r="B150" t="e">
        <f ca="1"/>
        <v>#VALUE!</v>
      </c>
      <c r="C150" t="e">
        <f ca="1"/>
        <v>#VALUE!</v>
      </c>
      <c r="D150" t="e">
        <f ca="1"/>
        <v>#VALUE!</v>
      </c>
      <c r="E150" s="270" t="e">
        <f ca="1"/>
        <v>#VALUE!</v>
      </c>
      <c r="F150" s="270" t="e">
        <f ca="1"/>
        <v>#VALUE!</v>
      </c>
      <c r="G150" s="270" t="e">
        <f ca="1"/>
        <v>#VALUE!</v>
      </c>
    </row>
    <row r="151" spans="1:7">
      <c r="A151">
        <f ca="1"/>
        <v>0.8</v>
      </c>
      <c r="B151" t="e">
        <f ca="1"/>
        <v>#VALUE!</v>
      </c>
      <c r="C151" t="e">
        <f ca="1"/>
        <v>#VALUE!</v>
      </c>
      <c r="D151" t="e">
        <f ca="1"/>
        <v>#VALUE!</v>
      </c>
      <c r="E151" s="270" t="e">
        <f ca="1"/>
        <v>#VALUE!</v>
      </c>
      <c r="F151" s="270" t="e">
        <f ca="1"/>
        <v>#VALUE!</v>
      </c>
      <c r="G151" s="270" t="e">
        <f ca="1"/>
        <v>#VALUE!</v>
      </c>
    </row>
    <row r="152" spans="1:7">
      <c r="A152">
        <f ca="1"/>
        <v>0.80547945205479454</v>
      </c>
      <c r="B152" t="e">
        <f ca="1"/>
        <v>#VALUE!</v>
      </c>
      <c r="C152" t="e">
        <f ca="1"/>
        <v>#VALUE!</v>
      </c>
      <c r="D152" t="e">
        <f ca="1"/>
        <v>#VALUE!</v>
      </c>
      <c r="E152" s="270" t="e">
        <f ca="1"/>
        <v>#VALUE!</v>
      </c>
      <c r="F152" s="270" t="e">
        <f ca="1"/>
        <v>#VALUE!</v>
      </c>
      <c r="G152" s="270" t="e">
        <f ca="1"/>
        <v>#VALUE!</v>
      </c>
    </row>
    <row r="153" spans="1:7">
      <c r="A153">
        <f ca="1"/>
        <v>0.81095890410958904</v>
      </c>
      <c r="B153" t="e">
        <f ca="1"/>
        <v>#VALUE!</v>
      </c>
      <c r="C153" t="e">
        <f ca="1"/>
        <v>#VALUE!</v>
      </c>
      <c r="D153" t="e">
        <f ca="1"/>
        <v>#VALUE!</v>
      </c>
      <c r="E153" s="270" t="e">
        <f ca="1"/>
        <v>#VALUE!</v>
      </c>
      <c r="F153" s="270" t="e">
        <f ca="1"/>
        <v>#VALUE!</v>
      </c>
      <c r="G153" s="270" t="e">
        <f ca="1"/>
        <v>#VALUE!</v>
      </c>
    </row>
    <row r="154" spans="1:7">
      <c r="A154">
        <f ca="1"/>
        <v>0.81643835616438354</v>
      </c>
      <c r="B154" t="e">
        <f ca="1"/>
        <v>#VALUE!</v>
      </c>
      <c r="C154" t="e">
        <f ca="1"/>
        <v>#VALUE!</v>
      </c>
      <c r="D154" t="e">
        <f ca="1"/>
        <v>#VALUE!</v>
      </c>
      <c r="E154" s="270" t="e">
        <f ca="1"/>
        <v>#VALUE!</v>
      </c>
      <c r="F154" s="270" t="e">
        <f ca="1"/>
        <v>#VALUE!</v>
      </c>
      <c r="G154" s="270" t="e">
        <f ca="1"/>
        <v>#VALUE!</v>
      </c>
    </row>
    <row r="155" spans="1:7">
      <c r="A155">
        <f ca="1"/>
        <v>0.82191780821917804</v>
      </c>
      <c r="B155" t="e">
        <f ca="1"/>
        <v>#VALUE!</v>
      </c>
      <c r="C155" t="e">
        <f ca="1"/>
        <v>#VALUE!</v>
      </c>
      <c r="D155" t="e">
        <f ca="1"/>
        <v>#VALUE!</v>
      </c>
      <c r="E155" s="270" t="e">
        <f ca="1"/>
        <v>#VALUE!</v>
      </c>
      <c r="F155" s="270" t="e">
        <f ca="1"/>
        <v>#VALUE!</v>
      </c>
      <c r="G155" s="270" t="e">
        <f ca="1"/>
        <v>#VALUE!</v>
      </c>
    </row>
    <row r="156" spans="1:7">
      <c r="A156">
        <f ca="1"/>
        <v>0.82739726027397265</v>
      </c>
      <c r="B156" t="e">
        <f ca="1"/>
        <v>#VALUE!</v>
      </c>
      <c r="C156" t="e">
        <f ca="1"/>
        <v>#VALUE!</v>
      </c>
      <c r="D156" t="e">
        <f ca="1"/>
        <v>#VALUE!</v>
      </c>
      <c r="E156" s="270" t="e">
        <f ca="1"/>
        <v>#VALUE!</v>
      </c>
      <c r="F156" s="270" t="e">
        <f ca="1"/>
        <v>#VALUE!</v>
      </c>
      <c r="G156" s="270" t="e">
        <f ca="1"/>
        <v>#VALUE!</v>
      </c>
    </row>
    <row r="157" spans="1:7">
      <c r="A157">
        <f ca="1"/>
        <v>0.83287671232876714</v>
      </c>
      <c r="B157" t="e">
        <f ca="1"/>
        <v>#VALUE!</v>
      </c>
      <c r="C157" t="e">
        <f ca="1"/>
        <v>#VALUE!</v>
      </c>
      <c r="D157" t="e">
        <f ca="1"/>
        <v>#VALUE!</v>
      </c>
      <c r="E157" s="270" t="e">
        <f ca="1"/>
        <v>#VALUE!</v>
      </c>
      <c r="F157" s="270" t="e">
        <f ca="1"/>
        <v>#VALUE!</v>
      </c>
      <c r="G157" s="270" t="e">
        <f ca="1"/>
        <v>#VALUE!</v>
      </c>
    </row>
    <row r="158" spans="1:7">
      <c r="A158">
        <f ca="1"/>
        <v>0.83835616438356164</v>
      </c>
      <c r="B158" t="e">
        <f ca="1"/>
        <v>#VALUE!</v>
      </c>
      <c r="C158" t="e">
        <f ca="1"/>
        <v>#VALUE!</v>
      </c>
      <c r="D158" t="e">
        <f ca="1"/>
        <v>#VALUE!</v>
      </c>
      <c r="E158" s="270" t="e">
        <f ca="1"/>
        <v>#VALUE!</v>
      </c>
      <c r="F158" s="270" t="e">
        <f ca="1"/>
        <v>#VALUE!</v>
      </c>
      <c r="G158" s="270" t="e">
        <f ca="1"/>
        <v>#VALUE!</v>
      </c>
    </row>
    <row r="159" spans="1:7">
      <c r="A159">
        <f ca="1"/>
        <v>0.84383561643835614</v>
      </c>
      <c r="B159" t="e">
        <f ca="1"/>
        <v>#VALUE!</v>
      </c>
      <c r="C159" t="e">
        <f ca="1"/>
        <v>#VALUE!</v>
      </c>
      <c r="D159" t="e">
        <f ca="1"/>
        <v>#VALUE!</v>
      </c>
      <c r="E159" s="270" t="e">
        <f ca="1"/>
        <v>#VALUE!</v>
      </c>
      <c r="F159" s="270" t="e">
        <f ca="1"/>
        <v>#VALUE!</v>
      </c>
      <c r="G159" s="270" t="e">
        <f ca="1"/>
        <v>#VALUE!</v>
      </c>
    </row>
    <row r="160" spans="1:7">
      <c r="A160">
        <f ca="1"/>
        <v>0.84931506849315064</v>
      </c>
      <c r="B160" t="e">
        <f ca="1"/>
        <v>#VALUE!</v>
      </c>
      <c r="C160" t="e">
        <f ca="1"/>
        <v>#VALUE!</v>
      </c>
      <c r="D160" t="e">
        <f ca="1"/>
        <v>#VALUE!</v>
      </c>
      <c r="E160" s="270" t="e">
        <f ca="1"/>
        <v>#VALUE!</v>
      </c>
      <c r="F160" s="270" t="e">
        <f ca="1"/>
        <v>#VALUE!</v>
      </c>
      <c r="G160" s="270" t="e">
        <f ca="1"/>
        <v>#VALUE!</v>
      </c>
    </row>
    <row r="161" spans="1:7">
      <c r="A161">
        <f ca="1"/>
        <v>0.85479452054794525</v>
      </c>
      <c r="B161" t="e">
        <f ca="1"/>
        <v>#VALUE!</v>
      </c>
      <c r="C161" t="e">
        <f ca="1"/>
        <v>#VALUE!</v>
      </c>
      <c r="D161" t="e">
        <f ca="1"/>
        <v>#VALUE!</v>
      </c>
      <c r="E161" s="270" t="e">
        <f ca="1"/>
        <v>#VALUE!</v>
      </c>
      <c r="F161" s="270" t="e">
        <f ca="1"/>
        <v>#VALUE!</v>
      </c>
      <c r="G161" s="270" t="e">
        <f ca="1"/>
        <v>#VALUE!</v>
      </c>
    </row>
    <row r="162" spans="1:7">
      <c r="A162">
        <f ca="1"/>
        <v>0.86027397260273974</v>
      </c>
      <c r="B162" t="e">
        <f ca="1"/>
        <v>#VALUE!</v>
      </c>
      <c r="C162" t="e">
        <f ca="1"/>
        <v>#VALUE!</v>
      </c>
      <c r="D162" t="e">
        <f ca="1"/>
        <v>#VALUE!</v>
      </c>
      <c r="E162" s="270" t="e">
        <f ca="1"/>
        <v>#VALUE!</v>
      </c>
      <c r="F162" s="270" t="e">
        <f ca="1"/>
        <v>#VALUE!</v>
      </c>
      <c r="G162" s="270" t="e">
        <f ca="1"/>
        <v>#VALUE!</v>
      </c>
    </row>
    <row r="163" spans="1:7">
      <c r="A163">
        <f ca="1"/>
        <v>0.86575342465753424</v>
      </c>
      <c r="B163" t="e">
        <f ca="1"/>
        <v>#VALUE!</v>
      </c>
      <c r="C163" t="e">
        <f ca="1"/>
        <v>#VALUE!</v>
      </c>
      <c r="D163" t="e">
        <f ca="1"/>
        <v>#VALUE!</v>
      </c>
      <c r="E163" s="270" t="e">
        <f ca="1"/>
        <v>#VALUE!</v>
      </c>
      <c r="F163" s="270" t="e">
        <f ca="1"/>
        <v>#VALUE!</v>
      </c>
      <c r="G163" s="270" t="e">
        <f ca="1"/>
        <v>#VALUE!</v>
      </c>
    </row>
    <row r="164" spans="1:7">
      <c r="A164">
        <f ca="1"/>
        <v>0.87123287671232874</v>
      </c>
      <c r="B164" t="e">
        <f ca="1"/>
        <v>#VALUE!</v>
      </c>
      <c r="C164" t="e">
        <f ca="1"/>
        <v>#VALUE!</v>
      </c>
      <c r="D164" t="e">
        <f ca="1"/>
        <v>#VALUE!</v>
      </c>
      <c r="E164" s="270" t="e">
        <f ca="1"/>
        <v>#VALUE!</v>
      </c>
      <c r="F164" s="270" t="e">
        <f ca="1"/>
        <v>#VALUE!</v>
      </c>
      <c r="G164" s="270" t="e">
        <f ca="1"/>
        <v>#VALUE!</v>
      </c>
    </row>
    <row r="165" spans="1:7">
      <c r="A165">
        <f ca="1"/>
        <v>0.87671232876712324</v>
      </c>
      <c r="B165" t="e">
        <f ca="1"/>
        <v>#VALUE!</v>
      </c>
      <c r="C165" t="e">
        <f ca="1"/>
        <v>#VALUE!</v>
      </c>
      <c r="D165" t="e">
        <f ca="1"/>
        <v>#VALUE!</v>
      </c>
      <c r="E165" s="270" t="e">
        <f ca="1"/>
        <v>#VALUE!</v>
      </c>
      <c r="F165" s="270" t="e">
        <f ca="1"/>
        <v>#VALUE!</v>
      </c>
      <c r="G165" s="270" t="e">
        <f ca="1"/>
        <v>#VALUE!</v>
      </c>
    </row>
    <row r="166" spans="1:7">
      <c r="A166">
        <f ca="1"/>
        <v>0.88219178082191785</v>
      </c>
      <c r="B166" t="e">
        <f ca="1"/>
        <v>#VALUE!</v>
      </c>
      <c r="C166" t="e">
        <f ca="1"/>
        <v>#VALUE!</v>
      </c>
      <c r="D166" t="e">
        <f ca="1"/>
        <v>#VALUE!</v>
      </c>
      <c r="E166" s="270" t="e">
        <f ca="1"/>
        <v>#VALUE!</v>
      </c>
      <c r="F166" s="270" t="e">
        <f ca="1"/>
        <v>#VALUE!</v>
      </c>
      <c r="G166" s="270" t="e">
        <f ca="1"/>
        <v>#VALUE!</v>
      </c>
    </row>
    <row r="167" spans="1:7">
      <c r="A167">
        <f ca="1"/>
        <v>0.88767123287671235</v>
      </c>
      <c r="B167" t="e">
        <f ca="1"/>
        <v>#VALUE!</v>
      </c>
      <c r="C167" t="e">
        <f ca="1"/>
        <v>#VALUE!</v>
      </c>
      <c r="D167" t="e">
        <f ca="1"/>
        <v>#VALUE!</v>
      </c>
      <c r="E167" s="270" t="e">
        <f ca="1"/>
        <v>#VALUE!</v>
      </c>
      <c r="F167" s="270" t="e">
        <f ca="1"/>
        <v>#VALUE!</v>
      </c>
      <c r="G167" s="270" t="e">
        <f ca="1"/>
        <v>#VALUE!</v>
      </c>
    </row>
    <row r="168" spans="1:7">
      <c r="A168">
        <f ca="1"/>
        <v>0.89315068493150684</v>
      </c>
      <c r="B168" t="e">
        <f ca="1"/>
        <v>#VALUE!</v>
      </c>
      <c r="C168" t="e">
        <f ca="1"/>
        <v>#VALUE!</v>
      </c>
      <c r="D168" t="e">
        <f ca="1"/>
        <v>#VALUE!</v>
      </c>
      <c r="E168" s="270" t="e">
        <f ca="1"/>
        <v>#VALUE!</v>
      </c>
      <c r="F168" s="270" t="e">
        <f ca="1"/>
        <v>#VALUE!</v>
      </c>
      <c r="G168" s="270" t="e">
        <f ca="1"/>
        <v>#VALUE!</v>
      </c>
    </row>
    <row r="169" spans="1:7">
      <c r="A169">
        <f ca="1"/>
        <v>0.89863013698630134</v>
      </c>
      <c r="B169" t="e">
        <f ca="1"/>
        <v>#VALUE!</v>
      </c>
      <c r="C169" t="e">
        <f ca="1"/>
        <v>#VALUE!</v>
      </c>
      <c r="D169" t="e">
        <f ca="1"/>
        <v>#VALUE!</v>
      </c>
      <c r="E169" s="270" t="e">
        <f ca="1"/>
        <v>#VALUE!</v>
      </c>
      <c r="F169" s="270" t="e">
        <f ca="1"/>
        <v>#VALUE!</v>
      </c>
      <c r="G169" s="270" t="e">
        <f ca="1"/>
        <v>#VALUE!</v>
      </c>
    </row>
    <row r="170" spans="1:7">
      <c r="A170">
        <f ca="1"/>
        <v>0.90410958904109584</v>
      </c>
      <c r="B170" t="e">
        <f ca="1"/>
        <v>#VALUE!</v>
      </c>
      <c r="C170" t="e">
        <f ca="1"/>
        <v>#VALUE!</v>
      </c>
      <c r="D170" t="e">
        <f ca="1"/>
        <v>#VALUE!</v>
      </c>
      <c r="E170" s="270" t="e">
        <f ca="1"/>
        <v>#VALUE!</v>
      </c>
      <c r="F170" s="270" t="e">
        <f ca="1"/>
        <v>#VALUE!</v>
      </c>
      <c r="G170" s="270" t="e">
        <f ca="1"/>
        <v>#VALUE!</v>
      </c>
    </row>
    <row r="171" spans="1:7">
      <c r="A171">
        <f ca="1"/>
        <v>0.90958904109589045</v>
      </c>
      <c r="B171" t="e">
        <f ca="1"/>
        <v>#VALUE!</v>
      </c>
      <c r="C171" t="e">
        <f ca="1"/>
        <v>#VALUE!</v>
      </c>
      <c r="D171" t="e">
        <f ca="1"/>
        <v>#VALUE!</v>
      </c>
      <c r="E171" s="270" t="e">
        <f ca="1"/>
        <v>#VALUE!</v>
      </c>
      <c r="F171" s="270" t="e">
        <f ca="1"/>
        <v>#VALUE!</v>
      </c>
      <c r="G171" s="270" t="e">
        <f ca="1"/>
        <v>#VALUE!</v>
      </c>
    </row>
    <row r="172" spans="1:7">
      <c r="A172">
        <f ca="1"/>
        <v>0.91506849315068495</v>
      </c>
      <c r="B172" t="e">
        <f ca="1"/>
        <v>#VALUE!</v>
      </c>
      <c r="C172" t="e">
        <f ca="1"/>
        <v>#VALUE!</v>
      </c>
      <c r="D172" t="e">
        <f ca="1"/>
        <v>#VALUE!</v>
      </c>
      <c r="E172" s="270" t="e">
        <f ca="1"/>
        <v>#VALUE!</v>
      </c>
      <c r="F172" s="270" t="e">
        <f ca="1"/>
        <v>#VALUE!</v>
      </c>
      <c r="G172" s="270" t="e">
        <f ca="1"/>
        <v>#VALUE!</v>
      </c>
    </row>
    <row r="173" spans="1:7">
      <c r="A173">
        <f ca="1"/>
        <v>0.92054794520547945</v>
      </c>
      <c r="B173" t="e">
        <f ca="1"/>
        <v>#VALUE!</v>
      </c>
      <c r="C173" t="e">
        <f ca="1"/>
        <v>#VALUE!</v>
      </c>
      <c r="D173" t="e">
        <f ca="1"/>
        <v>#VALUE!</v>
      </c>
      <c r="E173" s="270" t="e">
        <f ca="1"/>
        <v>#VALUE!</v>
      </c>
      <c r="F173" s="270" t="e">
        <f ca="1"/>
        <v>#VALUE!</v>
      </c>
      <c r="G173" s="270" t="e">
        <f ca="1"/>
        <v>#VALUE!</v>
      </c>
    </row>
    <row r="174" spans="1:7">
      <c r="A174">
        <f ca="1"/>
        <v>0.92602739726027394</v>
      </c>
      <c r="B174" t="e">
        <f ca="1"/>
        <v>#VALUE!</v>
      </c>
      <c r="C174" t="e">
        <f ca="1"/>
        <v>#VALUE!</v>
      </c>
      <c r="D174" t="e">
        <f ca="1"/>
        <v>#VALUE!</v>
      </c>
      <c r="E174" s="270" t="e">
        <f ca="1"/>
        <v>#VALUE!</v>
      </c>
      <c r="F174" s="270" t="e">
        <f ca="1"/>
        <v>#VALUE!</v>
      </c>
      <c r="G174" s="270" t="e">
        <f ca="1"/>
        <v>#VALUE!</v>
      </c>
    </row>
    <row r="175" spans="1:7">
      <c r="A175">
        <f ca="1"/>
        <v>0.93150684931506844</v>
      </c>
      <c r="B175" t="e">
        <f ca="1"/>
        <v>#VALUE!</v>
      </c>
      <c r="C175" t="e">
        <f ca="1"/>
        <v>#VALUE!</v>
      </c>
      <c r="D175" t="e">
        <f ca="1"/>
        <v>#VALUE!</v>
      </c>
      <c r="E175" s="270" t="e">
        <f ca="1"/>
        <v>#VALUE!</v>
      </c>
      <c r="F175" s="270" t="e">
        <f ca="1"/>
        <v>#VALUE!</v>
      </c>
      <c r="G175" s="270" t="e">
        <f ca="1"/>
        <v>#VALUE!</v>
      </c>
    </row>
    <row r="176" spans="1:7">
      <c r="A176">
        <f ca="1"/>
        <v>0.93698630136986305</v>
      </c>
      <c r="B176" t="e">
        <f ca="1"/>
        <v>#VALUE!</v>
      </c>
      <c r="C176" t="e">
        <f ca="1"/>
        <v>#VALUE!</v>
      </c>
      <c r="D176" t="e">
        <f ca="1"/>
        <v>#VALUE!</v>
      </c>
      <c r="E176" s="270" t="e">
        <f ca="1"/>
        <v>#VALUE!</v>
      </c>
      <c r="F176" s="270" t="e">
        <f ca="1"/>
        <v>#VALUE!</v>
      </c>
      <c r="G176" s="270" t="e">
        <f ca="1"/>
        <v>#VALUE!</v>
      </c>
    </row>
    <row r="177" spans="1:7">
      <c r="A177">
        <f ca="1"/>
        <v>0.94246575342465755</v>
      </c>
      <c r="B177" t="e">
        <f ca="1"/>
        <v>#VALUE!</v>
      </c>
      <c r="C177" t="e">
        <f ca="1"/>
        <v>#VALUE!</v>
      </c>
      <c r="D177" t="e">
        <f ca="1"/>
        <v>#VALUE!</v>
      </c>
      <c r="E177" s="270" t="e">
        <f ca="1"/>
        <v>#VALUE!</v>
      </c>
      <c r="F177" s="270" t="e">
        <f ca="1"/>
        <v>#VALUE!</v>
      </c>
      <c r="G177" s="270" t="e">
        <f ca="1"/>
        <v>#VALUE!</v>
      </c>
    </row>
    <row r="178" spans="1:7">
      <c r="A178">
        <f ca="1"/>
        <v>0.94794520547945205</v>
      </c>
      <c r="B178" t="e">
        <f ca="1"/>
        <v>#VALUE!</v>
      </c>
      <c r="C178" t="e">
        <f ca="1"/>
        <v>#VALUE!</v>
      </c>
      <c r="D178" t="e">
        <f ca="1"/>
        <v>#VALUE!</v>
      </c>
      <c r="E178" s="270" t="e">
        <f ca="1"/>
        <v>#VALUE!</v>
      </c>
      <c r="F178" s="270" t="e">
        <f ca="1"/>
        <v>#VALUE!</v>
      </c>
      <c r="G178" s="270" t="e">
        <f ca="1"/>
        <v>#VALUE!</v>
      </c>
    </row>
    <row r="179" spans="1:7">
      <c r="A179">
        <f ca="1"/>
        <v>0.95342465753424654</v>
      </c>
      <c r="B179" t="e">
        <f ca="1"/>
        <v>#VALUE!</v>
      </c>
      <c r="C179" t="e">
        <f ca="1"/>
        <v>#VALUE!</v>
      </c>
      <c r="D179" t="e">
        <f ca="1"/>
        <v>#VALUE!</v>
      </c>
      <c r="E179" s="270" t="e">
        <f ca="1"/>
        <v>#VALUE!</v>
      </c>
      <c r="F179" s="270" t="e">
        <f ca="1"/>
        <v>#VALUE!</v>
      </c>
      <c r="G179" s="270" t="e">
        <f ca="1"/>
        <v>#VALUE!</v>
      </c>
    </row>
    <row r="180" spans="1:7">
      <c r="A180">
        <f ca="1"/>
        <v>0.95890410958904104</v>
      </c>
      <c r="B180" t="e">
        <f ca="1"/>
        <v>#VALUE!</v>
      </c>
      <c r="C180" t="e">
        <f ca="1"/>
        <v>#VALUE!</v>
      </c>
      <c r="D180" t="e">
        <f ca="1"/>
        <v>#VALUE!</v>
      </c>
      <c r="E180" s="270" t="e">
        <f ca="1"/>
        <v>#VALUE!</v>
      </c>
      <c r="F180" s="270" t="e">
        <f ca="1"/>
        <v>#VALUE!</v>
      </c>
      <c r="G180" s="270" t="e">
        <f ca="1"/>
        <v>#VALUE!</v>
      </c>
    </row>
    <row r="181" spans="1:7">
      <c r="A181">
        <f ca="1"/>
        <v>0.96438356164383565</v>
      </c>
      <c r="B181" t="e">
        <f ca="1"/>
        <v>#VALUE!</v>
      </c>
      <c r="C181" t="e">
        <f ca="1"/>
        <v>#VALUE!</v>
      </c>
      <c r="D181" t="e">
        <f ca="1"/>
        <v>#VALUE!</v>
      </c>
      <c r="E181" s="270" t="e">
        <f ca="1"/>
        <v>#VALUE!</v>
      </c>
      <c r="F181" s="270" t="e">
        <f ca="1"/>
        <v>#VALUE!</v>
      </c>
      <c r="G181" s="270" t="e">
        <f ca="1"/>
        <v>#VALUE!</v>
      </c>
    </row>
    <row r="182" spans="1:7">
      <c r="A182">
        <f ca="1"/>
        <v>0.96986301369863015</v>
      </c>
      <c r="B182" t="e">
        <f ca="1"/>
        <v>#VALUE!</v>
      </c>
      <c r="C182" t="e">
        <f ca="1"/>
        <v>#VALUE!</v>
      </c>
      <c r="D182" t="e">
        <f ca="1"/>
        <v>#VALUE!</v>
      </c>
      <c r="E182" s="270" t="e">
        <f ca="1"/>
        <v>#VALUE!</v>
      </c>
      <c r="F182" s="270" t="e">
        <f ca="1"/>
        <v>#VALUE!</v>
      </c>
      <c r="G182" s="270" t="e">
        <f ca="1"/>
        <v>#VALUE!</v>
      </c>
    </row>
    <row r="183" spans="1:7">
      <c r="A183">
        <f ca="1"/>
        <v>0.97534246575342465</v>
      </c>
      <c r="B183" t="e">
        <f ca="1"/>
        <v>#VALUE!</v>
      </c>
      <c r="C183" t="e">
        <f ca="1"/>
        <v>#VALUE!</v>
      </c>
      <c r="D183" t="e">
        <f ca="1"/>
        <v>#VALUE!</v>
      </c>
      <c r="E183" s="270" t="e">
        <f ca="1"/>
        <v>#VALUE!</v>
      </c>
      <c r="F183" s="270" t="e">
        <f ca="1"/>
        <v>#VALUE!</v>
      </c>
      <c r="G183" s="270" t="e">
        <f ca="1"/>
        <v>#VALUE!</v>
      </c>
    </row>
    <row r="184" spans="1:7">
      <c r="A184">
        <f ca="1"/>
        <v>0.98082191780821915</v>
      </c>
      <c r="B184" t="e">
        <f ca="1"/>
        <v>#VALUE!</v>
      </c>
      <c r="C184" t="e">
        <f ca="1"/>
        <v>#VALUE!</v>
      </c>
      <c r="D184" t="e">
        <f ca="1"/>
        <v>#VALUE!</v>
      </c>
      <c r="E184" s="270" t="e">
        <f ca="1"/>
        <v>#VALUE!</v>
      </c>
      <c r="F184" s="270" t="e">
        <f ca="1"/>
        <v>#VALUE!</v>
      </c>
      <c r="G184" s="270" t="e">
        <f ca="1"/>
        <v>#VALUE!</v>
      </c>
    </row>
    <row r="185" spans="1:7">
      <c r="A185">
        <f ca="1"/>
        <v>0.98630136986301364</v>
      </c>
      <c r="B185" t="e">
        <f ca="1"/>
        <v>#VALUE!</v>
      </c>
      <c r="C185" t="e">
        <f ca="1"/>
        <v>#VALUE!</v>
      </c>
      <c r="D185" t="e">
        <f ca="1"/>
        <v>#VALUE!</v>
      </c>
      <c r="E185" s="270" t="e">
        <f ca="1"/>
        <v>#VALUE!</v>
      </c>
      <c r="F185" s="270" t="e">
        <f ca="1"/>
        <v>#VALUE!</v>
      </c>
      <c r="G185" s="270" t="e">
        <f ca="1"/>
        <v>#VALUE!</v>
      </c>
    </row>
    <row r="186" spans="1:7">
      <c r="A186">
        <f ca="1"/>
        <v>0.99178082191780825</v>
      </c>
      <c r="B186" t="e">
        <f ca="1"/>
        <v>#VALUE!</v>
      </c>
      <c r="C186" t="e">
        <f ca="1"/>
        <v>#VALUE!</v>
      </c>
      <c r="D186" t="e">
        <f ca="1"/>
        <v>#VALUE!</v>
      </c>
      <c r="E186" s="270" t="e">
        <f ca="1"/>
        <v>#VALUE!</v>
      </c>
      <c r="F186" s="270" t="e">
        <f ca="1"/>
        <v>#VALUE!</v>
      </c>
      <c r="G186" s="270" t="e">
        <f ca="1"/>
        <v>#VALUE!</v>
      </c>
    </row>
    <row r="187" spans="1:7">
      <c r="A187">
        <f ca="1"/>
        <v>0.99726027397260275</v>
      </c>
      <c r="B187" t="e">
        <f ca="1"/>
        <v>#VALUE!</v>
      </c>
      <c r="C187" t="e">
        <f ca="1"/>
        <v>#VALUE!</v>
      </c>
      <c r="D187" t="e">
        <f ca="1"/>
        <v>#VALUE!</v>
      </c>
      <c r="E187" s="270" t="e">
        <f ca="1"/>
        <v>#VALUE!</v>
      </c>
      <c r="F187" s="270" t="e">
        <f ca="1"/>
        <v>#VALUE!</v>
      </c>
      <c r="G187" s="270" t="e">
        <f ca="1"/>
        <v>#VALUE!</v>
      </c>
    </row>
    <row r="188" spans="1:7">
      <c r="A188">
        <f ca="1"/>
        <v>1.0027397260273974</v>
      </c>
      <c r="B188" t="e">
        <f ca="1"/>
        <v>#VALUE!</v>
      </c>
      <c r="C188" t="e">
        <f ca="1"/>
        <v>#VALUE!</v>
      </c>
      <c r="D188" t="e">
        <f ca="1"/>
        <v>#VALUE!</v>
      </c>
      <c r="E188" s="270" t="e">
        <f ca="1"/>
        <v>#VALUE!</v>
      </c>
      <c r="F188" s="270" t="e">
        <f ca="1"/>
        <v>#VALUE!</v>
      </c>
      <c r="G188" s="270" t="e">
        <f ca="1"/>
        <v>#VALUE!</v>
      </c>
    </row>
    <row r="189" spans="1:7">
      <c r="A189">
        <f ca="1"/>
        <v>1.0082191780821919</v>
      </c>
      <c r="B189" t="e">
        <f ca="1"/>
        <v>#VALUE!</v>
      </c>
      <c r="C189" t="e">
        <f ca="1"/>
        <v>#VALUE!</v>
      </c>
      <c r="D189" t="e">
        <f ca="1"/>
        <v>#VALUE!</v>
      </c>
      <c r="E189" s="270" t="e">
        <f ca="1"/>
        <v>#VALUE!</v>
      </c>
      <c r="F189" s="270" t="e">
        <f ca="1"/>
        <v>#VALUE!</v>
      </c>
      <c r="G189" s="270" t="e">
        <f ca="1"/>
        <v>#VALUE!</v>
      </c>
    </row>
    <row r="190" spans="1:7">
      <c r="A190">
        <f ca="1"/>
        <v>1.0136986301369864</v>
      </c>
      <c r="B190" t="e">
        <f ca="1"/>
        <v>#VALUE!</v>
      </c>
      <c r="C190" t="e">
        <f ca="1"/>
        <v>#VALUE!</v>
      </c>
      <c r="D190" t="e">
        <f ca="1"/>
        <v>#VALUE!</v>
      </c>
      <c r="E190" s="270" t="e">
        <f ca="1"/>
        <v>#VALUE!</v>
      </c>
      <c r="F190" s="270" t="e">
        <f ca="1"/>
        <v>#VALUE!</v>
      </c>
      <c r="G190" s="270" t="e">
        <f ca="1"/>
        <v>#VALUE!</v>
      </c>
    </row>
    <row r="191" spans="1:7">
      <c r="A191">
        <f ca="1"/>
        <v>1.0191780821917809</v>
      </c>
      <c r="B191" t="e">
        <f ca="1"/>
        <v>#VALUE!</v>
      </c>
      <c r="C191" t="e">
        <f ca="1"/>
        <v>#VALUE!</v>
      </c>
      <c r="D191" t="e">
        <f ca="1"/>
        <v>#VALUE!</v>
      </c>
      <c r="E191" s="270" t="e">
        <f ca="1"/>
        <v>#VALUE!</v>
      </c>
      <c r="F191" s="270" t="e">
        <f ca="1"/>
        <v>#VALUE!</v>
      </c>
      <c r="G191" s="270" t="e">
        <f ca="1"/>
        <v>#VALUE!</v>
      </c>
    </row>
    <row r="192" spans="1:7">
      <c r="A192">
        <f ca="1"/>
        <v>1.0246575342465754</v>
      </c>
      <c r="B192" t="e">
        <f ca="1"/>
        <v>#VALUE!</v>
      </c>
      <c r="C192" t="e">
        <f ca="1"/>
        <v>#VALUE!</v>
      </c>
      <c r="D192" t="e">
        <f ca="1"/>
        <v>#VALUE!</v>
      </c>
      <c r="E192" s="270" t="e">
        <f ca="1"/>
        <v>#VALUE!</v>
      </c>
      <c r="F192" s="270" t="e">
        <f ca="1"/>
        <v>#VALUE!</v>
      </c>
      <c r="G192" s="270" t="e">
        <f ca="1"/>
        <v>#VALUE!</v>
      </c>
    </row>
    <row r="193" spans="1:7">
      <c r="A193">
        <f ca="1"/>
        <v>1.0301369863013699</v>
      </c>
      <c r="B193" t="e">
        <f ca="1"/>
        <v>#VALUE!</v>
      </c>
      <c r="C193" t="e">
        <f ca="1"/>
        <v>#VALUE!</v>
      </c>
      <c r="D193" t="e">
        <f ca="1"/>
        <v>#VALUE!</v>
      </c>
      <c r="E193" s="270" t="e">
        <f ca="1"/>
        <v>#VALUE!</v>
      </c>
      <c r="F193" s="270" t="e">
        <f ca="1"/>
        <v>#VALUE!</v>
      </c>
      <c r="G193" s="270" t="e">
        <f ca="1"/>
        <v>#VALUE!</v>
      </c>
    </row>
    <row r="194" spans="1:7">
      <c r="A194">
        <f ca="1"/>
        <v>1.0356164383561643</v>
      </c>
      <c r="B194" t="e">
        <f ca="1"/>
        <v>#VALUE!</v>
      </c>
      <c r="C194" t="e">
        <f ca="1"/>
        <v>#VALUE!</v>
      </c>
      <c r="D194" t="e">
        <f ca="1"/>
        <v>#VALUE!</v>
      </c>
      <c r="E194" s="270" t="e">
        <f ca="1"/>
        <v>#VALUE!</v>
      </c>
      <c r="F194" s="270" t="e">
        <f ca="1"/>
        <v>#VALUE!</v>
      </c>
      <c r="G194" s="270" t="e">
        <f ca="1"/>
        <v>#VALUE!</v>
      </c>
    </row>
    <row r="195" spans="1:7">
      <c r="A195">
        <f ca="1"/>
        <v>1.0410958904109588</v>
      </c>
      <c r="B195" t="e">
        <f ca="1"/>
        <v>#VALUE!</v>
      </c>
      <c r="C195" t="e">
        <f ca="1"/>
        <v>#VALUE!</v>
      </c>
      <c r="D195" t="e">
        <f ca="1"/>
        <v>#VALUE!</v>
      </c>
      <c r="E195" s="270" t="e">
        <f ca="1"/>
        <v>#VALUE!</v>
      </c>
      <c r="F195" s="270" t="e">
        <f ca="1"/>
        <v>#VALUE!</v>
      </c>
      <c r="G195" s="270" t="e">
        <f ca="1"/>
        <v>#VALUE!</v>
      </c>
    </row>
    <row r="196" spans="1:7">
      <c r="A196">
        <f ca="1"/>
        <v>1.0465753424657533</v>
      </c>
      <c r="B196" t="e">
        <f ca="1"/>
        <v>#VALUE!</v>
      </c>
      <c r="C196" t="e">
        <f ca="1"/>
        <v>#VALUE!</v>
      </c>
      <c r="D196" t="e">
        <f ca="1"/>
        <v>#VALUE!</v>
      </c>
      <c r="E196" s="270" t="e">
        <f ca="1"/>
        <v>#VALUE!</v>
      </c>
      <c r="F196" s="270" t="e">
        <f ca="1"/>
        <v>#VALUE!</v>
      </c>
      <c r="G196" s="270" t="e">
        <f ca="1"/>
        <v>#VALUE!</v>
      </c>
    </row>
    <row r="197" spans="1:7">
      <c r="A197">
        <f ca="1"/>
        <v>1.0520547945205478</v>
      </c>
      <c r="B197" t="e">
        <f ca="1"/>
        <v>#VALUE!</v>
      </c>
      <c r="C197" t="e">
        <f ca="1"/>
        <v>#VALUE!</v>
      </c>
      <c r="D197" t="e">
        <f ca="1"/>
        <v>#VALUE!</v>
      </c>
      <c r="E197" s="270" t="e">
        <f ca="1"/>
        <v>#VALUE!</v>
      </c>
      <c r="F197" s="270" t="e">
        <f ca="1"/>
        <v>#VALUE!</v>
      </c>
      <c r="G197" s="270" t="e">
        <f ca="1"/>
        <v>#VALUE!</v>
      </c>
    </row>
    <row r="198" spans="1:7">
      <c r="A198">
        <f ca="1"/>
        <v>1.0575342465753426</v>
      </c>
      <c r="B198" t="e">
        <f ca="1"/>
        <v>#VALUE!</v>
      </c>
      <c r="C198" t="e">
        <f ca="1"/>
        <v>#VALUE!</v>
      </c>
      <c r="D198" t="e">
        <f ca="1"/>
        <v>#VALUE!</v>
      </c>
      <c r="E198" s="270" t="e">
        <f ca="1"/>
        <v>#VALUE!</v>
      </c>
      <c r="F198" s="270" t="e">
        <f ca="1"/>
        <v>#VALUE!</v>
      </c>
      <c r="G198" s="270" t="e">
        <f ca="1"/>
        <v>#VALUE!</v>
      </c>
    </row>
    <row r="199" spans="1:7">
      <c r="A199">
        <f ca="1"/>
        <v>1.0630136986301371</v>
      </c>
      <c r="B199" t="e">
        <f ca="1"/>
        <v>#VALUE!</v>
      </c>
      <c r="C199" t="e">
        <f ca="1"/>
        <v>#VALUE!</v>
      </c>
      <c r="D199" t="e">
        <f ca="1"/>
        <v>#VALUE!</v>
      </c>
      <c r="E199" s="270" t="e">
        <f ca="1"/>
        <v>#VALUE!</v>
      </c>
      <c r="F199" s="270" t="e">
        <f ca="1"/>
        <v>#VALUE!</v>
      </c>
      <c r="G199" s="270" t="e">
        <f ca="1"/>
        <v>#VALUE!</v>
      </c>
    </row>
    <row r="200" spans="1:7">
      <c r="A200">
        <f ca="1"/>
        <v>1.0684931506849316</v>
      </c>
      <c r="B200" t="e">
        <f ca="1"/>
        <v>#VALUE!</v>
      </c>
      <c r="C200" t="e">
        <f ca="1"/>
        <v>#VALUE!</v>
      </c>
      <c r="D200" t="e">
        <f ca="1"/>
        <v>#VALUE!</v>
      </c>
      <c r="E200" s="270" t="e">
        <f ca="1"/>
        <v>#VALUE!</v>
      </c>
      <c r="F200" s="270" t="e">
        <f ca="1"/>
        <v>#VALUE!</v>
      </c>
      <c r="G200" s="270" t="e">
        <f ca="1"/>
        <v>#VALUE!</v>
      </c>
    </row>
    <row r="201" spans="1:7">
      <c r="A201">
        <f ca="1"/>
        <v>1.0739726027397261</v>
      </c>
      <c r="B201" t="e">
        <f ca="1"/>
        <v>#VALUE!</v>
      </c>
      <c r="C201" t="e">
        <f ca="1"/>
        <v>#VALUE!</v>
      </c>
      <c r="D201" t="e">
        <f ca="1"/>
        <v>#VALUE!</v>
      </c>
      <c r="E201" s="270" t="e">
        <f ca="1"/>
        <v>#VALUE!</v>
      </c>
      <c r="F201" s="270" t="e">
        <f ca="1"/>
        <v>#VALUE!</v>
      </c>
      <c r="G201" s="270" t="e">
        <f ca="1"/>
        <v>#VALUE!</v>
      </c>
    </row>
    <row r="202" spans="1:7">
      <c r="A202">
        <f ca="1"/>
        <v>1.0794520547945206</v>
      </c>
      <c r="B202" t="e">
        <f ca="1"/>
        <v>#VALUE!</v>
      </c>
      <c r="C202" t="e">
        <f ca="1"/>
        <v>#VALUE!</v>
      </c>
      <c r="D202" t="e">
        <f ca="1"/>
        <v>#VALUE!</v>
      </c>
      <c r="E202" s="270" t="e">
        <f ca="1"/>
        <v>#VALUE!</v>
      </c>
      <c r="F202" s="270" t="e">
        <f ca="1"/>
        <v>#VALUE!</v>
      </c>
      <c r="G202" s="270" t="e">
        <f ca="1"/>
        <v>#VALUE!</v>
      </c>
    </row>
    <row r="203" spans="1:7">
      <c r="A203">
        <f ca="1"/>
        <v>1.0849315068493151</v>
      </c>
      <c r="B203" t="e">
        <f ca="1"/>
        <v>#VALUE!</v>
      </c>
      <c r="C203" t="e">
        <f ca="1"/>
        <v>#VALUE!</v>
      </c>
      <c r="D203" t="e">
        <f ca="1"/>
        <v>#VALUE!</v>
      </c>
      <c r="E203" s="270" t="e">
        <f ca="1"/>
        <v>#VALUE!</v>
      </c>
      <c r="F203" s="270" t="e">
        <f ca="1"/>
        <v>#VALUE!</v>
      </c>
      <c r="G203" s="270" t="e">
        <f ca="1"/>
        <v>#VALUE!</v>
      </c>
    </row>
    <row r="204" spans="1:7">
      <c r="A204" t="e">
        <f ca="1"/>
        <v>#N/A</v>
      </c>
      <c r="B204" t="e">
        <f ca="1"/>
        <v>#VALUE!</v>
      </c>
      <c r="C204" t="e">
        <f ca="1"/>
        <v>#VALUE!</v>
      </c>
      <c r="D204" t="e">
        <f ca="1"/>
        <v>#VALUE!</v>
      </c>
      <c r="E204" s="270" t="e">
        <f ca="1"/>
        <v>#VALUE!</v>
      </c>
      <c r="F204" s="270" t="e">
        <f ca="1"/>
        <v>#VALUE!</v>
      </c>
      <c r="G204" s="270" t="e">
        <f ca="1"/>
        <v>#VALUE!</v>
      </c>
    </row>
    <row r="205" spans="1:7">
      <c r="A205" t="e">
        <f ca="1"/>
        <v>#N/A</v>
      </c>
      <c r="B205" t="e">
        <f ca="1"/>
        <v>#VALUE!</v>
      </c>
      <c r="C205" t="e">
        <f ca="1"/>
        <v>#VALUE!</v>
      </c>
      <c r="D205" t="e">
        <f ca="1"/>
        <v>#VALUE!</v>
      </c>
      <c r="E205" s="270" t="e">
        <f ca="1"/>
        <v>#VALUE!</v>
      </c>
      <c r="F205" s="270" t="e">
        <f ca="1"/>
        <v>#VALUE!</v>
      </c>
      <c r="G205" s="270" t="e">
        <f ca="1"/>
        <v>#VALUE!</v>
      </c>
    </row>
    <row r="206" spans="1:7">
      <c r="A206" t="e">
        <f ca="1"/>
        <v>#N/A</v>
      </c>
      <c r="B206" t="e">
        <f ca="1"/>
        <v>#VALUE!</v>
      </c>
      <c r="C206" t="e">
        <f ca="1"/>
        <v>#VALUE!</v>
      </c>
      <c r="D206" t="e">
        <f ca="1"/>
        <v>#VALUE!</v>
      </c>
      <c r="E206" s="270" t="e">
        <f ca="1"/>
        <v>#VALUE!</v>
      </c>
      <c r="F206" s="270" t="e">
        <f ca="1"/>
        <v>#VALUE!</v>
      </c>
      <c r="G206" s="270" t="e">
        <f ca="1"/>
        <v>#VALUE!</v>
      </c>
    </row>
    <row r="207" spans="1:7">
      <c r="A207" t="e">
        <f ca="1"/>
        <v>#N/A</v>
      </c>
      <c r="B207" t="e">
        <f ca="1"/>
        <v>#VALUE!</v>
      </c>
      <c r="C207" t="e">
        <f ca="1"/>
        <v>#VALUE!</v>
      </c>
      <c r="D207" t="e">
        <f ca="1"/>
        <v>#VALUE!</v>
      </c>
      <c r="E207" s="270" t="e">
        <f ca="1"/>
        <v>#VALUE!</v>
      </c>
      <c r="F207" s="270" t="e">
        <f ca="1"/>
        <v>#VALUE!</v>
      </c>
      <c r="G207" s="270" t="e">
        <f ca="1"/>
        <v>#VALUE!</v>
      </c>
    </row>
    <row r="208" spans="1:7">
      <c r="A208" t="e">
        <f ca="1"/>
        <v>#N/A</v>
      </c>
      <c r="B208" t="e">
        <f ca="1"/>
        <v>#VALUE!</v>
      </c>
      <c r="C208" t="e">
        <f ca="1"/>
        <v>#VALUE!</v>
      </c>
      <c r="D208" t="e">
        <f ca="1"/>
        <v>#VALUE!</v>
      </c>
      <c r="E208" s="270" t="e">
        <f ca="1"/>
        <v>#VALUE!</v>
      </c>
      <c r="F208" s="270" t="e">
        <f ca="1"/>
        <v>#VALUE!</v>
      </c>
      <c r="G208" s="270" t="e">
        <f ca="1"/>
        <v>#VALUE!</v>
      </c>
    </row>
    <row r="209" spans="1:7">
      <c r="A209" t="e">
        <f ca="1"/>
        <v>#N/A</v>
      </c>
      <c r="B209" t="e">
        <f ca="1"/>
        <v>#VALUE!</v>
      </c>
      <c r="C209" t="e">
        <f ca="1"/>
        <v>#VALUE!</v>
      </c>
      <c r="D209" t="e">
        <f ca="1"/>
        <v>#VALUE!</v>
      </c>
      <c r="E209" s="270" t="e">
        <f ca="1"/>
        <v>#VALUE!</v>
      </c>
      <c r="F209" s="270" t="e">
        <f ca="1"/>
        <v>#VALUE!</v>
      </c>
      <c r="G209" s="270" t="e">
        <f ca="1"/>
        <v>#VALUE!</v>
      </c>
    </row>
    <row r="210" spans="1:7">
      <c r="A210" t="e">
        <f ca="1"/>
        <v>#N/A</v>
      </c>
      <c r="B210" t="e">
        <f ca="1"/>
        <v>#VALUE!</v>
      </c>
      <c r="C210" t="e">
        <f ca="1"/>
        <v>#VALUE!</v>
      </c>
      <c r="D210" t="e">
        <f ca="1"/>
        <v>#VALUE!</v>
      </c>
      <c r="E210" s="270" t="e">
        <f ca="1"/>
        <v>#VALUE!</v>
      </c>
      <c r="F210" s="270" t="e">
        <f ca="1"/>
        <v>#VALUE!</v>
      </c>
      <c r="G210" s="270" t="e">
        <f ca="1"/>
        <v>#VALUE!</v>
      </c>
    </row>
    <row r="211" spans="1:7">
      <c r="A211" t="e">
        <f ca="1"/>
        <v>#N/A</v>
      </c>
      <c r="B211" t="e">
        <f ca="1"/>
        <v>#VALUE!</v>
      </c>
      <c r="C211" t="e">
        <f ca="1"/>
        <v>#VALUE!</v>
      </c>
      <c r="D211" t="e">
        <f ca="1"/>
        <v>#VALUE!</v>
      </c>
      <c r="E211" s="270" t="e">
        <f ca="1"/>
        <v>#VALUE!</v>
      </c>
      <c r="F211" s="270" t="e">
        <f ca="1"/>
        <v>#VALUE!</v>
      </c>
      <c r="G211" s="270" t="e">
        <f ca="1"/>
        <v>#VALUE!</v>
      </c>
    </row>
    <row r="212" spans="1:7">
      <c r="A212" t="e">
        <f ca="1"/>
        <v>#N/A</v>
      </c>
      <c r="B212" t="e">
        <f ca="1"/>
        <v>#VALUE!</v>
      </c>
      <c r="C212" t="e">
        <f ca="1"/>
        <v>#VALUE!</v>
      </c>
      <c r="D212" t="e">
        <f ca="1"/>
        <v>#VALUE!</v>
      </c>
      <c r="E212" s="270" t="e">
        <f ca="1"/>
        <v>#VALUE!</v>
      </c>
      <c r="F212" s="270" t="e">
        <f ca="1"/>
        <v>#VALUE!</v>
      </c>
      <c r="G212" s="270" t="e">
        <f ca="1"/>
        <v>#VALUE!</v>
      </c>
    </row>
    <row r="213" spans="1:7">
      <c r="A213" t="e">
        <f ca="1"/>
        <v>#N/A</v>
      </c>
      <c r="B213" t="e">
        <f ca="1"/>
        <v>#VALUE!</v>
      </c>
      <c r="C213" t="e">
        <f ca="1"/>
        <v>#VALUE!</v>
      </c>
      <c r="D213" t="e">
        <f ca="1"/>
        <v>#VALUE!</v>
      </c>
      <c r="E213" s="270" t="e">
        <f ca="1"/>
        <v>#VALUE!</v>
      </c>
      <c r="F213" s="270" t="e">
        <f ca="1"/>
        <v>#VALUE!</v>
      </c>
      <c r="G213" s="270" t="e">
        <f ca="1"/>
        <v>#VALUE!</v>
      </c>
    </row>
    <row r="214" spans="1:7">
      <c r="A214" t="e">
        <f ca="1"/>
        <v>#N/A</v>
      </c>
      <c r="B214" t="e">
        <f ca="1"/>
        <v>#VALUE!</v>
      </c>
      <c r="C214" t="e">
        <f ca="1"/>
        <v>#VALUE!</v>
      </c>
      <c r="D214" t="e">
        <f ca="1"/>
        <v>#VALUE!</v>
      </c>
      <c r="E214" s="270" t="e">
        <f ca="1"/>
        <v>#VALUE!</v>
      </c>
      <c r="F214" s="270" t="e">
        <f ca="1"/>
        <v>#VALUE!</v>
      </c>
      <c r="G214" s="270" t="e">
        <f ca="1"/>
        <v>#VALUE!</v>
      </c>
    </row>
    <row r="215" spans="1:7">
      <c r="A215" t="e">
        <f ca="1"/>
        <v>#N/A</v>
      </c>
      <c r="B215" t="e">
        <f ca="1"/>
        <v>#VALUE!</v>
      </c>
      <c r="C215" t="e">
        <f ca="1"/>
        <v>#VALUE!</v>
      </c>
      <c r="D215" t="e">
        <f ca="1"/>
        <v>#VALUE!</v>
      </c>
      <c r="E215" s="270" t="e">
        <f ca="1"/>
        <v>#VALUE!</v>
      </c>
      <c r="F215" s="270" t="e">
        <f ca="1"/>
        <v>#VALUE!</v>
      </c>
      <c r="G215" s="270" t="e">
        <f ca="1"/>
        <v>#VALUE!</v>
      </c>
    </row>
    <row r="216" spans="1:7">
      <c r="A216" t="e">
        <f ca="1"/>
        <v>#N/A</v>
      </c>
      <c r="B216" t="e">
        <f ca="1"/>
        <v>#VALUE!</v>
      </c>
      <c r="C216" t="e">
        <f ca="1"/>
        <v>#VALUE!</v>
      </c>
      <c r="D216" t="e">
        <f ca="1"/>
        <v>#VALUE!</v>
      </c>
      <c r="E216" s="270" t="e">
        <f ca="1"/>
        <v>#VALUE!</v>
      </c>
      <c r="F216" s="270" t="e">
        <f ca="1"/>
        <v>#VALUE!</v>
      </c>
      <c r="G216" s="270" t="e">
        <f ca="1"/>
        <v>#VALUE!</v>
      </c>
    </row>
    <row r="217" spans="1:7">
      <c r="A217" t="e">
        <f ca="1"/>
        <v>#N/A</v>
      </c>
      <c r="B217" t="e">
        <f ca="1"/>
        <v>#VALUE!</v>
      </c>
      <c r="C217" t="e">
        <f ca="1"/>
        <v>#VALUE!</v>
      </c>
      <c r="D217" t="e">
        <f ca="1"/>
        <v>#VALUE!</v>
      </c>
      <c r="E217" s="270" t="e">
        <f ca="1"/>
        <v>#VALUE!</v>
      </c>
      <c r="F217" s="270" t="e">
        <f ca="1"/>
        <v>#VALUE!</v>
      </c>
      <c r="G217" s="270" t="e">
        <f ca="1"/>
        <v>#VALUE!</v>
      </c>
    </row>
    <row r="218" spans="1:7">
      <c r="A218" t="e">
        <f ca="1"/>
        <v>#N/A</v>
      </c>
      <c r="B218" t="e">
        <f ca="1"/>
        <v>#VALUE!</v>
      </c>
      <c r="C218" t="e">
        <f ca="1"/>
        <v>#VALUE!</v>
      </c>
      <c r="D218" t="e">
        <f ca="1"/>
        <v>#VALUE!</v>
      </c>
      <c r="E218" s="270" t="e">
        <f ca="1"/>
        <v>#VALUE!</v>
      </c>
      <c r="F218" s="270" t="e">
        <f ca="1"/>
        <v>#VALUE!</v>
      </c>
      <c r="G218" s="270" t="e">
        <f ca="1"/>
        <v>#VALUE!</v>
      </c>
    </row>
    <row r="219" spans="1:7">
      <c r="A219" t="e">
        <f ca="1"/>
        <v>#N/A</v>
      </c>
      <c r="B219" t="e">
        <f ca="1"/>
        <v>#VALUE!</v>
      </c>
      <c r="C219" t="e">
        <f ca="1"/>
        <v>#VALUE!</v>
      </c>
      <c r="D219" t="e">
        <f ca="1"/>
        <v>#VALUE!</v>
      </c>
      <c r="E219" s="270" t="e">
        <f ca="1"/>
        <v>#VALUE!</v>
      </c>
      <c r="F219" s="270" t="e">
        <f ca="1"/>
        <v>#VALUE!</v>
      </c>
      <c r="G219" s="270" t="e">
        <f ca="1"/>
        <v>#VALUE!</v>
      </c>
    </row>
    <row r="220" spans="1:7">
      <c r="A220" t="e">
        <f ca="1"/>
        <v>#N/A</v>
      </c>
      <c r="B220" t="e">
        <f ca="1"/>
        <v>#VALUE!</v>
      </c>
      <c r="C220" t="e">
        <f ca="1"/>
        <v>#VALUE!</v>
      </c>
      <c r="D220" t="e">
        <f ca="1"/>
        <v>#VALUE!</v>
      </c>
      <c r="E220" s="270" t="e">
        <f ca="1"/>
        <v>#VALUE!</v>
      </c>
      <c r="F220" s="270" t="e">
        <f ca="1"/>
        <v>#VALUE!</v>
      </c>
      <c r="G220" s="270" t="e">
        <f ca="1"/>
        <v>#VALUE!</v>
      </c>
    </row>
    <row r="221" spans="1:7">
      <c r="A221" t="e">
        <f ca="1"/>
        <v>#N/A</v>
      </c>
      <c r="B221" t="e">
        <f ca="1"/>
        <v>#VALUE!</v>
      </c>
      <c r="C221" t="e">
        <f ca="1"/>
        <v>#VALUE!</v>
      </c>
      <c r="D221" t="e">
        <f ca="1"/>
        <v>#VALUE!</v>
      </c>
      <c r="E221" s="270" t="e">
        <f ca="1"/>
        <v>#VALUE!</v>
      </c>
      <c r="F221" s="270" t="e">
        <f ca="1"/>
        <v>#VALUE!</v>
      </c>
      <c r="G221" s="270" t="e">
        <f ca="1"/>
        <v>#VALUE!</v>
      </c>
    </row>
    <row r="222" spans="1:7">
      <c r="A222" t="e">
        <f ca="1"/>
        <v>#N/A</v>
      </c>
      <c r="B222" t="e">
        <f ca="1"/>
        <v>#VALUE!</v>
      </c>
      <c r="C222" t="e">
        <f ca="1"/>
        <v>#VALUE!</v>
      </c>
      <c r="D222" t="e">
        <f ca="1"/>
        <v>#VALUE!</v>
      </c>
      <c r="E222" s="270" t="e">
        <f ca="1"/>
        <v>#VALUE!</v>
      </c>
      <c r="F222" s="270" t="e">
        <f ca="1"/>
        <v>#VALUE!</v>
      </c>
      <c r="G222" s="270" t="e">
        <f ca="1"/>
        <v>#VALUE!</v>
      </c>
    </row>
    <row r="223" spans="1:7">
      <c r="A223" t="e">
        <f ca="1"/>
        <v>#N/A</v>
      </c>
      <c r="B223" t="e">
        <f ca="1"/>
        <v>#VALUE!</v>
      </c>
      <c r="C223" t="e">
        <f ca="1"/>
        <v>#VALUE!</v>
      </c>
      <c r="D223" t="e">
        <f ca="1"/>
        <v>#VALUE!</v>
      </c>
      <c r="E223" s="270" t="e">
        <f ca="1"/>
        <v>#VALUE!</v>
      </c>
      <c r="F223" s="270" t="e">
        <f ca="1"/>
        <v>#VALUE!</v>
      </c>
      <c r="G223" s="270" t="e">
        <f ca="1"/>
        <v>#VALUE!</v>
      </c>
    </row>
    <row r="224" spans="1:7">
      <c r="A224" t="e">
        <f ca="1"/>
        <v>#N/A</v>
      </c>
      <c r="B224" t="e">
        <f ca="1"/>
        <v>#VALUE!</v>
      </c>
      <c r="C224" t="e">
        <f ca="1"/>
        <v>#VALUE!</v>
      </c>
      <c r="D224" t="e">
        <f ca="1"/>
        <v>#VALUE!</v>
      </c>
      <c r="E224" s="270" t="e">
        <f ca="1"/>
        <v>#VALUE!</v>
      </c>
      <c r="F224" s="270" t="e">
        <f ca="1"/>
        <v>#VALUE!</v>
      </c>
      <c r="G224" s="270" t="e">
        <f ca="1"/>
        <v>#VALUE!</v>
      </c>
    </row>
    <row r="225" spans="1:7">
      <c r="A225" t="e">
        <f ca="1"/>
        <v>#N/A</v>
      </c>
      <c r="B225" t="e">
        <f ca="1"/>
        <v>#VALUE!</v>
      </c>
      <c r="C225" t="e">
        <f ca="1"/>
        <v>#VALUE!</v>
      </c>
      <c r="D225" t="e">
        <f ca="1"/>
        <v>#VALUE!</v>
      </c>
      <c r="E225" s="270" t="e">
        <f ca="1"/>
        <v>#VALUE!</v>
      </c>
      <c r="F225" s="270" t="e">
        <f ca="1"/>
        <v>#VALUE!</v>
      </c>
      <c r="G225" s="270" t="e">
        <f ca="1"/>
        <v>#VALUE!</v>
      </c>
    </row>
    <row r="226" spans="1:7">
      <c r="A226" t="e">
        <f ca="1"/>
        <v>#N/A</v>
      </c>
      <c r="B226" t="e">
        <f ca="1"/>
        <v>#VALUE!</v>
      </c>
      <c r="C226" t="e">
        <f ca="1"/>
        <v>#VALUE!</v>
      </c>
      <c r="D226" t="e">
        <f ca="1"/>
        <v>#VALUE!</v>
      </c>
      <c r="E226" s="270" t="e">
        <f ca="1"/>
        <v>#VALUE!</v>
      </c>
      <c r="F226" s="270" t="e">
        <f ca="1"/>
        <v>#VALUE!</v>
      </c>
      <c r="G226" s="270" t="e">
        <f ca="1"/>
        <v>#VALUE!</v>
      </c>
    </row>
    <row r="227" spans="1:7">
      <c r="A227" t="e">
        <f ca="1"/>
        <v>#N/A</v>
      </c>
      <c r="B227" t="e">
        <f ca="1"/>
        <v>#VALUE!</v>
      </c>
      <c r="C227" t="e">
        <f ca="1"/>
        <v>#VALUE!</v>
      </c>
      <c r="D227" t="e">
        <f ca="1"/>
        <v>#VALUE!</v>
      </c>
      <c r="E227" s="270" t="e">
        <f ca="1"/>
        <v>#VALUE!</v>
      </c>
      <c r="F227" s="270" t="e">
        <f ca="1"/>
        <v>#VALUE!</v>
      </c>
      <c r="G227" s="270" t="e">
        <f ca="1"/>
        <v>#VALUE!</v>
      </c>
    </row>
    <row r="228" spans="1:7">
      <c r="A228" t="e">
        <f ca="1"/>
        <v>#N/A</v>
      </c>
      <c r="B228" t="e">
        <f ca="1"/>
        <v>#VALUE!</v>
      </c>
      <c r="C228" t="e">
        <f ca="1"/>
        <v>#VALUE!</v>
      </c>
      <c r="D228" t="e">
        <f ca="1"/>
        <v>#VALUE!</v>
      </c>
      <c r="E228" s="270" t="e">
        <f ca="1"/>
        <v>#VALUE!</v>
      </c>
      <c r="F228" s="270" t="e">
        <f ca="1"/>
        <v>#VALUE!</v>
      </c>
      <c r="G228" s="270" t="e">
        <f ca="1"/>
        <v>#VALUE!</v>
      </c>
    </row>
    <row r="229" spans="1:7">
      <c r="A229" t="e">
        <f ca="1"/>
        <v>#N/A</v>
      </c>
      <c r="B229" t="e">
        <f ca="1"/>
        <v>#VALUE!</v>
      </c>
      <c r="C229" t="e">
        <f ca="1"/>
        <v>#VALUE!</v>
      </c>
      <c r="D229" t="e">
        <f ca="1"/>
        <v>#VALUE!</v>
      </c>
      <c r="E229" s="270" t="e">
        <f ca="1"/>
        <v>#VALUE!</v>
      </c>
      <c r="F229" s="270" t="e">
        <f ca="1"/>
        <v>#VALUE!</v>
      </c>
      <c r="G229" s="270" t="e">
        <f ca="1"/>
        <v>#VALUE!</v>
      </c>
    </row>
    <row r="230" spans="1:7">
      <c r="A230" t="e">
        <f ca="1"/>
        <v>#N/A</v>
      </c>
      <c r="B230" t="e">
        <f ca="1"/>
        <v>#VALUE!</v>
      </c>
      <c r="C230" t="e">
        <f ca="1"/>
        <v>#VALUE!</v>
      </c>
      <c r="D230" t="e">
        <f ca="1"/>
        <v>#VALUE!</v>
      </c>
      <c r="E230" s="270" t="e">
        <f ca="1"/>
        <v>#VALUE!</v>
      </c>
      <c r="F230" s="270" t="e">
        <f ca="1"/>
        <v>#VALUE!</v>
      </c>
      <c r="G230" s="270" t="e">
        <f ca="1"/>
        <v>#VALUE!</v>
      </c>
    </row>
    <row r="231" spans="1:7">
      <c r="A231" t="e">
        <f ca="1"/>
        <v>#N/A</v>
      </c>
      <c r="B231" t="e">
        <f ca="1"/>
        <v>#VALUE!</v>
      </c>
      <c r="C231" t="e">
        <f ca="1"/>
        <v>#VALUE!</v>
      </c>
      <c r="D231" t="e">
        <f ca="1"/>
        <v>#VALUE!</v>
      </c>
      <c r="E231" s="270" t="e">
        <f ca="1"/>
        <v>#VALUE!</v>
      </c>
      <c r="F231" s="270" t="e">
        <f ca="1"/>
        <v>#VALUE!</v>
      </c>
      <c r="G231" s="270" t="e">
        <f ca="1"/>
        <v>#VALUE!</v>
      </c>
    </row>
    <row r="232" spans="1:7">
      <c r="A232" t="e">
        <f ca="1"/>
        <v>#N/A</v>
      </c>
      <c r="B232" t="e">
        <f ca="1"/>
        <v>#VALUE!</v>
      </c>
      <c r="C232" t="e">
        <f ca="1"/>
        <v>#VALUE!</v>
      </c>
      <c r="D232" t="e">
        <f ca="1"/>
        <v>#VALUE!</v>
      </c>
      <c r="E232" s="270" t="e">
        <f ca="1"/>
        <v>#VALUE!</v>
      </c>
      <c r="F232" s="270" t="e">
        <f ca="1"/>
        <v>#VALUE!</v>
      </c>
      <c r="G232" s="270" t="e">
        <f ca="1"/>
        <v>#VALUE!</v>
      </c>
    </row>
    <row r="233" spans="1:7">
      <c r="A233" t="e">
        <f ca="1"/>
        <v>#N/A</v>
      </c>
      <c r="B233" t="e">
        <f ca="1"/>
        <v>#VALUE!</v>
      </c>
      <c r="C233" t="e">
        <f ca="1"/>
        <v>#VALUE!</v>
      </c>
      <c r="D233" t="e">
        <f ca="1"/>
        <v>#VALUE!</v>
      </c>
      <c r="E233" s="270" t="e">
        <f ca="1"/>
        <v>#VALUE!</v>
      </c>
      <c r="F233" s="270" t="e">
        <f ca="1"/>
        <v>#VALUE!</v>
      </c>
      <c r="G233" s="270" t="e">
        <f ca="1"/>
        <v>#VALUE!</v>
      </c>
    </row>
    <row r="234" spans="1:7">
      <c r="A234" t="e">
        <f ca="1"/>
        <v>#N/A</v>
      </c>
      <c r="B234" t="e">
        <f ca="1"/>
        <v>#VALUE!</v>
      </c>
      <c r="C234" t="e">
        <f ca="1"/>
        <v>#VALUE!</v>
      </c>
      <c r="D234" t="e">
        <f ca="1"/>
        <v>#VALUE!</v>
      </c>
      <c r="E234" s="270" t="e">
        <f ca="1"/>
        <v>#VALUE!</v>
      </c>
      <c r="F234" s="270" t="e">
        <f ca="1"/>
        <v>#VALUE!</v>
      </c>
      <c r="G234" s="270" t="e">
        <f ca="1"/>
        <v>#VALUE!</v>
      </c>
    </row>
    <row r="235" spans="1:7">
      <c r="A235" t="e">
        <f ca="1"/>
        <v>#N/A</v>
      </c>
      <c r="B235" t="e">
        <f ca="1"/>
        <v>#VALUE!</v>
      </c>
      <c r="C235" t="e">
        <f ca="1"/>
        <v>#VALUE!</v>
      </c>
      <c r="D235" t="e">
        <f ca="1"/>
        <v>#VALUE!</v>
      </c>
      <c r="E235" s="270" t="e">
        <f ca="1"/>
        <v>#VALUE!</v>
      </c>
      <c r="F235" s="270" t="e">
        <f ca="1"/>
        <v>#VALUE!</v>
      </c>
      <c r="G235" s="270" t="e">
        <f ca="1"/>
        <v>#VALUE!</v>
      </c>
    </row>
    <row r="236" spans="1:7">
      <c r="A236" t="e">
        <f ca="1"/>
        <v>#N/A</v>
      </c>
      <c r="B236" t="e">
        <f ca="1"/>
        <v>#VALUE!</v>
      </c>
      <c r="C236" t="e">
        <f ca="1"/>
        <v>#VALUE!</v>
      </c>
      <c r="D236" t="e">
        <f ca="1"/>
        <v>#VALUE!</v>
      </c>
      <c r="E236" s="270" t="e">
        <f ca="1"/>
        <v>#VALUE!</v>
      </c>
      <c r="F236" s="270" t="e">
        <f ca="1"/>
        <v>#VALUE!</v>
      </c>
      <c r="G236" s="270" t="e">
        <f ca="1"/>
        <v>#VALUE!</v>
      </c>
    </row>
    <row r="237" spans="1:7">
      <c r="A237" t="e">
        <f ca="1"/>
        <v>#N/A</v>
      </c>
      <c r="B237" t="e">
        <f ca="1"/>
        <v>#VALUE!</v>
      </c>
      <c r="C237" t="e">
        <f ca="1"/>
        <v>#VALUE!</v>
      </c>
      <c r="D237" t="e">
        <f ca="1"/>
        <v>#VALUE!</v>
      </c>
      <c r="E237" s="270" t="e">
        <f ca="1"/>
        <v>#VALUE!</v>
      </c>
      <c r="F237" s="270" t="e">
        <f ca="1"/>
        <v>#VALUE!</v>
      </c>
      <c r="G237" s="270" t="e">
        <f ca="1"/>
        <v>#VALUE!</v>
      </c>
    </row>
    <row r="238" spans="1:7">
      <c r="A238" t="e">
        <f ca="1"/>
        <v>#N/A</v>
      </c>
      <c r="B238" t="e">
        <f ca="1"/>
        <v>#VALUE!</v>
      </c>
      <c r="C238" t="e">
        <f ca="1"/>
        <v>#VALUE!</v>
      </c>
      <c r="D238" t="e">
        <f ca="1"/>
        <v>#VALUE!</v>
      </c>
      <c r="E238" s="270" t="e">
        <f ca="1"/>
        <v>#VALUE!</v>
      </c>
      <c r="F238" s="270" t="e">
        <f ca="1"/>
        <v>#VALUE!</v>
      </c>
      <c r="G238" s="270" t="e">
        <f ca="1"/>
        <v>#VALUE!</v>
      </c>
    </row>
    <row r="239" spans="1:7">
      <c r="A239" t="e">
        <f ca="1"/>
        <v>#N/A</v>
      </c>
      <c r="B239" t="e">
        <f ca="1"/>
        <v>#VALUE!</v>
      </c>
      <c r="C239" t="e">
        <f ca="1"/>
        <v>#VALUE!</v>
      </c>
      <c r="D239" t="e">
        <f ca="1"/>
        <v>#VALUE!</v>
      </c>
      <c r="E239" s="270" t="e">
        <f ca="1"/>
        <v>#VALUE!</v>
      </c>
      <c r="F239" s="270" t="e">
        <f ca="1"/>
        <v>#VALUE!</v>
      </c>
      <c r="G239" s="270" t="e">
        <f ca="1"/>
        <v>#VALUE!</v>
      </c>
    </row>
    <row r="240" spans="1:7">
      <c r="A240" t="e">
        <f ca="1"/>
        <v>#N/A</v>
      </c>
      <c r="B240" t="e">
        <f ca="1"/>
        <v>#VALUE!</v>
      </c>
      <c r="C240" t="e">
        <f ca="1"/>
        <v>#VALUE!</v>
      </c>
      <c r="D240" t="e">
        <f ca="1"/>
        <v>#VALUE!</v>
      </c>
      <c r="E240" s="270" t="e">
        <f ca="1"/>
        <v>#VALUE!</v>
      </c>
      <c r="F240" s="270" t="e">
        <f ca="1"/>
        <v>#VALUE!</v>
      </c>
      <c r="G240" s="270" t="e">
        <f ca="1"/>
        <v>#VALUE!</v>
      </c>
    </row>
    <row r="241" spans="1:7">
      <c r="A241" t="e">
        <f ca="1"/>
        <v>#N/A</v>
      </c>
      <c r="B241" t="e">
        <f ca="1"/>
        <v>#VALUE!</v>
      </c>
      <c r="C241" t="e">
        <f ca="1"/>
        <v>#VALUE!</v>
      </c>
      <c r="D241" t="e">
        <f ca="1"/>
        <v>#VALUE!</v>
      </c>
      <c r="E241" s="270" t="e">
        <f ca="1"/>
        <v>#VALUE!</v>
      </c>
      <c r="F241" s="270" t="e">
        <f ca="1"/>
        <v>#VALUE!</v>
      </c>
      <c r="G241" s="270" t="e">
        <f ca="1"/>
        <v>#VALUE!</v>
      </c>
    </row>
    <row r="242" spans="1:7">
      <c r="A242" t="e">
        <f ca="1"/>
        <v>#N/A</v>
      </c>
      <c r="B242" t="e">
        <f ca="1"/>
        <v>#VALUE!</v>
      </c>
      <c r="C242" t="e">
        <f ca="1"/>
        <v>#VALUE!</v>
      </c>
      <c r="D242" t="e">
        <f ca="1"/>
        <v>#VALUE!</v>
      </c>
      <c r="E242" s="270" t="e">
        <f ca="1"/>
        <v>#VALUE!</v>
      </c>
      <c r="F242" s="270" t="e">
        <f ca="1"/>
        <v>#VALUE!</v>
      </c>
      <c r="G242" s="270" t="e">
        <f ca="1"/>
        <v>#VALUE!</v>
      </c>
    </row>
    <row r="243" spans="1:7">
      <c r="A243" t="e">
        <f ca="1"/>
        <v>#N/A</v>
      </c>
      <c r="B243" t="e">
        <f ca="1"/>
        <v>#VALUE!</v>
      </c>
      <c r="C243" t="e">
        <f ca="1"/>
        <v>#VALUE!</v>
      </c>
      <c r="D243" t="e">
        <f ca="1"/>
        <v>#VALUE!</v>
      </c>
      <c r="E243" s="270" t="e">
        <f ca="1"/>
        <v>#VALUE!</v>
      </c>
      <c r="F243" s="270" t="e">
        <f ca="1"/>
        <v>#VALUE!</v>
      </c>
      <c r="G243" s="270" t="e">
        <f ca="1"/>
        <v>#VALUE!</v>
      </c>
    </row>
    <row r="244" spans="1:7">
      <c r="A244" t="e">
        <f ca="1"/>
        <v>#N/A</v>
      </c>
      <c r="B244" t="e">
        <f ca="1"/>
        <v>#VALUE!</v>
      </c>
      <c r="C244" t="e">
        <f ca="1"/>
        <v>#VALUE!</v>
      </c>
      <c r="D244" t="e">
        <f ca="1"/>
        <v>#VALUE!</v>
      </c>
      <c r="E244" s="270" t="e">
        <f ca="1"/>
        <v>#VALUE!</v>
      </c>
      <c r="F244" s="270" t="e">
        <f ca="1"/>
        <v>#VALUE!</v>
      </c>
      <c r="G244" s="270" t="e">
        <f ca="1"/>
        <v>#VALUE!</v>
      </c>
    </row>
    <row r="245" spans="1:7">
      <c r="A245" t="e">
        <f ca="1"/>
        <v>#N/A</v>
      </c>
      <c r="B245" t="e">
        <f ca="1"/>
        <v>#VALUE!</v>
      </c>
      <c r="C245" t="e">
        <f ca="1"/>
        <v>#VALUE!</v>
      </c>
      <c r="D245" t="e">
        <f ca="1"/>
        <v>#VALUE!</v>
      </c>
      <c r="E245" s="270" t="e">
        <f ca="1"/>
        <v>#VALUE!</v>
      </c>
      <c r="F245" s="270" t="e">
        <f ca="1"/>
        <v>#VALUE!</v>
      </c>
      <c r="G245" s="270" t="e">
        <f ca="1"/>
        <v>#VALUE!</v>
      </c>
    </row>
    <row r="246" spans="1:7">
      <c r="A246" t="e">
        <f ca="1"/>
        <v>#N/A</v>
      </c>
      <c r="B246" t="e">
        <f ca="1"/>
        <v>#VALUE!</v>
      </c>
      <c r="C246" t="e">
        <f ca="1"/>
        <v>#VALUE!</v>
      </c>
      <c r="D246" t="e">
        <f ca="1"/>
        <v>#VALUE!</v>
      </c>
      <c r="E246" s="270" t="e">
        <f ca="1"/>
        <v>#VALUE!</v>
      </c>
      <c r="F246" s="270" t="e">
        <f ca="1"/>
        <v>#VALUE!</v>
      </c>
      <c r="G246" s="270" t="e">
        <f ca="1"/>
        <v>#VALUE!</v>
      </c>
    </row>
    <row r="247" spans="1:7">
      <c r="A247" t="e">
        <f ca="1"/>
        <v>#N/A</v>
      </c>
      <c r="B247" t="e">
        <f ca="1"/>
        <v>#VALUE!</v>
      </c>
      <c r="C247" t="e">
        <f ca="1"/>
        <v>#VALUE!</v>
      </c>
      <c r="D247" t="e">
        <f ca="1"/>
        <v>#VALUE!</v>
      </c>
      <c r="E247" s="270" t="e">
        <f ca="1"/>
        <v>#VALUE!</v>
      </c>
      <c r="F247" s="270" t="e">
        <f ca="1"/>
        <v>#VALUE!</v>
      </c>
      <c r="G247" s="270" t="e">
        <f ca="1"/>
        <v>#VALUE!</v>
      </c>
    </row>
    <row r="248" spans="1:7">
      <c r="A248" t="e">
        <f ca="1"/>
        <v>#N/A</v>
      </c>
      <c r="B248" t="e">
        <f ca="1"/>
        <v>#VALUE!</v>
      </c>
      <c r="C248" t="e">
        <f ca="1"/>
        <v>#VALUE!</v>
      </c>
      <c r="D248" t="e">
        <f ca="1"/>
        <v>#VALUE!</v>
      </c>
      <c r="E248" s="270" t="e">
        <f ca="1"/>
        <v>#VALUE!</v>
      </c>
      <c r="F248" s="270" t="e">
        <f ca="1"/>
        <v>#VALUE!</v>
      </c>
      <c r="G248" s="270" t="e">
        <f ca="1"/>
        <v>#VALUE!</v>
      </c>
    </row>
    <row r="249" spans="1:7">
      <c r="A249" t="e">
        <f ca="1"/>
        <v>#N/A</v>
      </c>
      <c r="B249" t="e">
        <f ca="1"/>
        <v>#VALUE!</v>
      </c>
      <c r="C249" t="e">
        <f ca="1"/>
        <v>#VALUE!</v>
      </c>
      <c r="D249" t="e">
        <f ca="1"/>
        <v>#VALUE!</v>
      </c>
      <c r="E249" s="270" t="e">
        <f ca="1"/>
        <v>#VALUE!</v>
      </c>
      <c r="F249" s="270" t="e">
        <f ca="1"/>
        <v>#VALUE!</v>
      </c>
      <c r="G249" s="270" t="e">
        <f ca="1"/>
        <v>#VALUE!</v>
      </c>
    </row>
    <row r="250" spans="1:7">
      <c r="A250" t="e">
        <f ca="1"/>
        <v>#N/A</v>
      </c>
      <c r="B250" t="e">
        <f ca="1"/>
        <v>#VALUE!</v>
      </c>
      <c r="C250" t="e">
        <f ca="1"/>
        <v>#VALUE!</v>
      </c>
      <c r="D250" t="e">
        <f ca="1"/>
        <v>#VALUE!</v>
      </c>
      <c r="E250" s="270" t="e">
        <f ca="1"/>
        <v>#VALUE!</v>
      </c>
      <c r="F250" s="270" t="e">
        <f ca="1"/>
        <v>#VALUE!</v>
      </c>
      <c r="G250" s="270" t="e">
        <f ca="1"/>
        <v>#VALUE!</v>
      </c>
    </row>
    <row r="251" spans="1:7">
      <c r="A251" t="e">
        <f ca="1"/>
        <v>#N/A</v>
      </c>
      <c r="B251" t="e">
        <f ca="1"/>
        <v>#VALUE!</v>
      </c>
      <c r="C251" t="e">
        <f ca="1"/>
        <v>#VALUE!</v>
      </c>
      <c r="D251" t="e">
        <f ca="1"/>
        <v>#VALUE!</v>
      </c>
      <c r="E251" s="270" t="e">
        <f ca="1"/>
        <v>#VALUE!</v>
      </c>
      <c r="F251" s="270" t="e">
        <f ca="1"/>
        <v>#VALUE!</v>
      </c>
      <c r="G251" s="270" t="e">
        <f ca="1"/>
        <v>#VALUE!</v>
      </c>
    </row>
    <row r="252" spans="1:7">
      <c r="A252" t="e">
        <f ca="1"/>
        <v>#N/A</v>
      </c>
      <c r="B252" t="e">
        <f ca="1"/>
        <v>#VALUE!</v>
      </c>
      <c r="C252" t="e">
        <f ca="1"/>
        <v>#VALUE!</v>
      </c>
      <c r="D252" t="e">
        <f ca="1"/>
        <v>#VALUE!</v>
      </c>
      <c r="E252" s="270" t="e">
        <f ca="1"/>
        <v>#VALUE!</v>
      </c>
      <c r="F252" s="270" t="e">
        <f ca="1"/>
        <v>#VALUE!</v>
      </c>
      <c r="G252" s="270" t="e">
        <f ca="1"/>
        <v>#VALUE!</v>
      </c>
    </row>
    <row r="253" spans="1:7">
      <c r="A253" t="e">
        <f ca="1"/>
        <v>#N/A</v>
      </c>
      <c r="B253" t="e">
        <f ca="1"/>
        <v>#VALUE!</v>
      </c>
      <c r="C253" t="e">
        <f ca="1"/>
        <v>#VALUE!</v>
      </c>
      <c r="D253" t="e">
        <f ca="1"/>
        <v>#VALUE!</v>
      </c>
      <c r="E253" s="270" t="e">
        <f ca="1"/>
        <v>#VALUE!</v>
      </c>
      <c r="F253" s="270" t="e">
        <f ca="1"/>
        <v>#VALUE!</v>
      </c>
      <c r="G253" s="270" t="e">
        <f ca="1"/>
        <v>#VALUE!</v>
      </c>
    </row>
    <row r="254" spans="1:7">
      <c r="A254" t="e">
        <f ca="1"/>
        <v>#N/A</v>
      </c>
      <c r="B254" t="e">
        <f ca="1"/>
        <v>#VALUE!</v>
      </c>
      <c r="C254" t="e">
        <f ca="1"/>
        <v>#VALUE!</v>
      </c>
      <c r="D254" t="e">
        <f ca="1"/>
        <v>#VALUE!</v>
      </c>
      <c r="E254" s="270" t="e">
        <f ca="1"/>
        <v>#VALUE!</v>
      </c>
      <c r="F254" s="270" t="e">
        <f ca="1"/>
        <v>#VALUE!</v>
      </c>
      <c r="G254" s="270" t="e">
        <f ca="1"/>
        <v>#VALUE!</v>
      </c>
    </row>
    <row r="255" spans="1:7">
      <c r="A255" t="e">
        <f ca="1"/>
        <v>#N/A</v>
      </c>
      <c r="B255" t="e">
        <f ca="1"/>
        <v>#VALUE!</v>
      </c>
      <c r="C255" t="e">
        <f ca="1"/>
        <v>#VALUE!</v>
      </c>
      <c r="D255" t="e">
        <f ca="1"/>
        <v>#VALUE!</v>
      </c>
      <c r="E255" s="270" t="e">
        <f ca="1"/>
        <v>#VALUE!</v>
      </c>
      <c r="F255" s="270" t="e">
        <f ca="1"/>
        <v>#VALUE!</v>
      </c>
      <c r="G255" s="270" t="e">
        <f ca="1"/>
        <v>#VALUE!</v>
      </c>
    </row>
    <row r="256" spans="1:7">
      <c r="A256" t="e">
        <f ca="1"/>
        <v>#N/A</v>
      </c>
      <c r="B256" t="e">
        <f ca="1"/>
        <v>#VALUE!</v>
      </c>
      <c r="C256" t="e">
        <f ca="1"/>
        <v>#VALUE!</v>
      </c>
      <c r="D256" t="e">
        <f ca="1"/>
        <v>#VALUE!</v>
      </c>
      <c r="E256" s="270" t="e">
        <f ca="1"/>
        <v>#VALUE!</v>
      </c>
      <c r="F256" s="270" t="e">
        <f ca="1"/>
        <v>#VALUE!</v>
      </c>
      <c r="G256" s="270" t="e">
        <f ca="1"/>
        <v>#VALUE!</v>
      </c>
    </row>
    <row r="257" spans="1:7">
      <c r="A257" t="e">
        <f ca="1"/>
        <v>#N/A</v>
      </c>
      <c r="B257" t="e">
        <f ca="1"/>
        <v>#VALUE!</v>
      </c>
      <c r="C257" t="e">
        <f ca="1"/>
        <v>#VALUE!</v>
      </c>
      <c r="D257" t="e">
        <f ca="1"/>
        <v>#VALUE!</v>
      </c>
      <c r="E257" s="270" t="e">
        <f ca="1"/>
        <v>#VALUE!</v>
      </c>
      <c r="F257" s="270" t="e">
        <f ca="1"/>
        <v>#VALUE!</v>
      </c>
      <c r="G257" s="270" t="e">
        <f ca="1"/>
        <v>#VALUE!</v>
      </c>
    </row>
    <row r="258" spans="1:7">
      <c r="A258" t="e">
        <f ca="1"/>
        <v>#N/A</v>
      </c>
      <c r="B258" t="e">
        <f ca="1"/>
        <v>#VALUE!</v>
      </c>
      <c r="C258" t="e">
        <f ca="1"/>
        <v>#VALUE!</v>
      </c>
      <c r="D258" t="e">
        <f ca="1"/>
        <v>#VALUE!</v>
      </c>
      <c r="E258" s="270" t="e">
        <f ca="1"/>
        <v>#VALUE!</v>
      </c>
      <c r="F258" s="270" t="e">
        <f ca="1"/>
        <v>#VALUE!</v>
      </c>
      <c r="G258" s="270" t="e">
        <f ca="1"/>
        <v>#VALUE!</v>
      </c>
    </row>
    <row r="259" spans="1:7">
      <c r="A259" t="e">
        <f ca="1"/>
        <v>#N/A</v>
      </c>
      <c r="B259" t="e">
        <f ca="1"/>
        <v>#VALUE!</v>
      </c>
      <c r="C259" t="e">
        <f ca="1"/>
        <v>#VALUE!</v>
      </c>
      <c r="D259" t="e">
        <f ca="1"/>
        <v>#VALUE!</v>
      </c>
      <c r="E259" s="270" t="e">
        <f ca="1"/>
        <v>#VALUE!</v>
      </c>
      <c r="F259" s="270" t="e">
        <f ca="1"/>
        <v>#VALUE!</v>
      </c>
      <c r="G259" s="270" t="e">
        <f ca="1"/>
        <v>#VALUE!</v>
      </c>
    </row>
    <row r="260" spans="1:7">
      <c r="A260" t="e">
        <f ca="1"/>
        <v>#N/A</v>
      </c>
      <c r="B260" t="e">
        <f ca="1"/>
        <v>#VALUE!</v>
      </c>
      <c r="C260" t="e">
        <f ca="1"/>
        <v>#VALUE!</v>
      </c>
      <c r="D260" t="e">
        <f ca="1"/>
        <v>#VALUE!</v>
      </c>
      <c r="E260" s="270" t="e">
        <f ca="1"/>
        <v>#VALUE!</v>
      </c>
      <c r="F260" s="270" t="e">
        <f ca="1"/>
        <v>#VALUE!</v>
      </c>
      <c r="G260" s="270" t="e">
        <f ca="1"/>
        <v>#VALUE!</v>
      </c>
    </row>
    <row r="261" spans="1:7">
      <c r="A261" t="e">
        <f ca="1"/>
        <v>#N/A</v>
      </c>
      <c r="B261" t="e">
        <f ca="1"/>
        <v>#VALUE!</v>
      </c>
      <c r="C261" t="e">
        <f ca="1"/>
        <v>#VALUE!</v>
      </c>
      <c r="D261" t="e">
        <f ca="1"/>
        <v>#VALUE!</v>
      </c>
      <c r="E261" s="270" t="e">
        <f ca="1"/>
        <v>#VALUE!</v>
      </c>
      <c r="F261" s="270" t="e">
        <f ca="1"/>
        <v>#VALUE!</v>
      </c>
      <c r="G261" s="270" t="e">
        <f ca="1"/>
        <v>#VALUE!</v>
      </c>
    </row>
    <row r="262" spans="1:7">
      <c r="A262" t="e">
        <f ca="1"/>
        <v>#N/A</v>
      </c>
      <c r="B262" t="e">
        <f ca="1"/>
        <v>#VALUE!</v>
      </c>
      <c r="C262" t="e">
        <f ca="1"/>
        <v>#VALUE!</v>
      </c>
      <c r="D262" t="e">
        <f ca="1"/>
        <v>#VALUE!</v>
      </c>
      <c r="E262" s="270" t="e">
        <f ca="1"/>
        <v>#VALUE!</v>
      </c>
      <c r="F262" s="270" t="e">
        <f ca="1"/>
        <v>#VALUE!</v>
      </c>
      <c r="G262" s="270" t="e">
        <f ca="1"/>
        <v>#VALUE!</v>
      </c>
    </row>
    <row r="263" spans="1:7">
      <c r="A263" t="e">
        <f ca="1"/>
        <v>#N/A</v>
      </c>
      <c r="B263" t="e">
        <f ca="1"/>
        <v>#VALUE!</v>
      </c>
      <c r="C263" t="e">
        <f ca="1"/>
        <v>#VALUE!</v>
      </c>
      <c r="D263" t="e">
        <f ca="1"/>
        <v>#VALUE!</v>
      </c>
      <c r="E263" s="270" t="e">
        <f ca="1"/>
        <v>#VALUE!</v>
      </c>
      <c r="F263" s="270" t="e">
        <f ca="1"/>
        <v>#VALUE!</v>
      </c>
      <c r="G263" s="270" t="e">
        <f ca="1"/>
        <v>#VALUE!</v>
      </c>
    </row>
    <row r="264" spans="1:7">
      <c r="A264" t="e">
        <f ca="1"/>
        <v>#N/A</v>
      </c>
      <c r="B264" t="e">
        <f ca="1"/>
        <v>#VALUE!</v>
      </c>
      <c r="C264" t="e">
        <f ca="1"/>
        <v>#VALUE!</v>
      </c>
      <c r="D264" t="e">
        <f ca="1"/>
        <v>#VALUE!</v>
      </c>
      <c r="E264" s="270" t="e">
        <f ca="1"/>
        <v>#VALUE!</v>
      </c>
      <c r="F264" s="270" t="e">
        <f ca="1"/>
        <v>#VALUE!</v>
      </c>
      <c r="G264" s="270" t="e">
        <f ca="1"/>
        <v>#VALUE!</v>
      </c>
    </row>
    <row r="265" spans="1:7">
      <c r="A265" t="e">
        <f ca="1"/>
        <v>#N/A</v>
      </c>
      <c r="B265" t="e">
        <f ca="1"/>
        <v>#VALUE!</v>
      </c>
      <c r="C265" t="e">
        <f ca="1"/>
        <v>#VALUE!</v>
      </c>
      <c r="D265" t="e">
        <f ca="1"/>
        <v>#VALUE!</v>
      </c>
      <c r="E265" s="270" t="e">
        <f ca="1"/>
        <v>#VALUE!</v>
      </c>
      <c r="F265" s="270" t="e">
        <f ca="1"/>
        <v>#VALUE!</v>
      </c>
      <c r="G265" s="270" t="e">
        <f ca="1"/>
        <v>#VALUE!</v>
      </c>
    </row>
    <row r="266" spans="1:7">
      <c r="A266" t="e">
        <f ca="1"/>
        <v>#N/A</v>
      </c>
      <c r="B266" t="e">
        <f ca="1"/>
        <v>#VALUE!</v>
      </c>
      <c r="C266" t="e">
        <f ca="1"/>
        <v>#VALUE!</v>
      </c>
      <c r="D266" t="e">
        <f ca="1"/>
        <v>#VALUE!</v>
      </c>
      <c r="E266" s="270" t="e">
        <f ca="1"/>
        <v>#VALUE!</v>
      </c>
      <c r="F266" s="270" t="e">
        <f ca="1"/>
        <v>#VALUE!</v>
      </c>
      <c r="G266" s="270" t="e">
        <f ca="1"/>
        <v>#VALUE!</v>
      </c>
    </row>
    <row r="267" spans="1:7">
      <c r="A267" t="e">
        <f ca="1"/>
        <v>#N/A</v>
      </c>
      <c r="B267" t="e">
        <f ca="1"/>
        <v>#VALUE!</v>
      </c>
      <c r="C267" t="e">
        <f ca="1"/>
        <v>#VALUE!</v>
      </c>
      <c r="D267" t="e">
        <f ca="1"/>
        <v>#VALUE!</v>
      </c>
      <c r="E267" s="270" t="e">
        <f ca="1"/>
        <v>#VALUE!</v>
      </c>
      <c r="F267" s="270" t="e">
        <f ca="1"/>
        <v>#VALUE!</v>
      </c>
      <c r="G267" s="270" t="e">
        <f ca="1"/>
        <v>#VALUE!</v>
      </c>
    </row>
    <row r="268" spans="1:7">
      <c r="A268" t="e">
        <f ca="1"/>
        <v>#N/A</v>
      </c>
      <c r="B268" t="e">
        <f ca="1"/>
        <v>#VALUE!</v>
      </c>
      <c r="C268" t="e">
        <f ca="1"/>
        <v>#VALUE!</v>
      </c>
      <c r="D268" t="e">
        <f ca="1"/>
        <v>#VALUE!</v>
      </c>
      <c r="E268" s="270" t="e">
        <f ca="1"/>
        <v>#VALUE!</v>
      </c>
      <c r="F268" s="270" t="e">
        <f ca="1"/>
        <v>#VALUE!</v>
      </c>
      <c r="G268" s="270" t="e">
        <f ca="1"/>
        <v>#VALUE!</v>
      </c>
    </row>
    <row r="269" spans="1:7">
      <c r="A269" t="e">
        <f ca="1"/>
        <v>#N/A</v>
      </c>
      <c r="B269" t="e">
        <f ca="1"/>
        <v>#VALUE!</v>
      </c>
      <c r="C269" t="e">
        <f ca="1"/>
        <v>#VALUE!</v>
      </c>
      <c r="D269" t="e">
        <f ca="1"/>
        <v>#VALUE!</v>
      </c>
      <c r="E269" s="270" t="e">
        <f ca="1"/>
        <v>#VALUE!</v>
      </c>
      <c r="F269" s="270" t="e">
        <f ca="1"/>
        <v>#VALUE!</v>
      </c>
      <c r="G269" s="270" t="e">
        <f ca="1"/>
        <v>#VALUE!</v>
      </c>
    </row>
    <row r="270" spans="1:7">
      <c r="A270" t="e">
        <f ca="1"/>
        <v>#N/A</v>
      </c>
      <c r="B270" t="e">
        <f ca="1"/>
        <v>#VALUE!</v>
      </c>
      <c r="C270" t="e">
        <f ca="1"/>
        <v>#VALUE!</v>
      </c>
      <c r="D270" t="e">
        <f ca="1"/>
        <v>#VALUE!</v>
      </c>
      <c r="E270" s="270" t="e">
        <f ca="1"/>
        <v>#VALUE!</v>
      </c>
      <c r="F270" s="270" t="e">
        <f ca="1"/>
        <v>#VALUE!</v>
      </c>
      <c r="G270" s="270" t="e">
        <f ca="1"/>
        <v>#VALUE!</v>
      </c>
    </row>
    <row r="271" spans="1:7">
      <c r="A271" t="e">
        <f ca="1"/>
        <v>#N/A</v>
      </c>
      <c r="B271" t="e">
        <f ca="1"/>
        <v>#VALUE!</v>
      </c>
      <c r="C271" t="e">
        <f ca="1"/>
        <v>#VALUE!</v>
      </c>
      <c r="D271" t="e">
        <f ca="1"/>
        <v>#VALUE!</v>
      </c>
      <c r="E271" s="270" t="e">
        <f ca="1"/>
        <v>#VALUE!</v>
      </c>
      <c r="F271" s="270" t="e">
        <f ca="1"/>
        <v>#VALUE!</v>
      </c>
      <c r="G271" s="270" t="e">
        <f ca="1"/>
        <v>#VALUE!</v>
      </c>
    </row>
    <row r="272" spans="1:7">
      <c r="A272" t="e">
        <f ca="1"/>
        <v>#N/A</v>
      </c>
      <c r="B272" t="e">
        <f ca="1"/>
        <v>#VALUE!</v>
      </c>
      <c r="C272" t="e">
        <f ca="1"/>
        <v>#VALUE!</v>
      </c>
      <c r="D272" t="e">
        <f ca="1"/>
        <v>#VALUE!</v>
      </c>
      <c r="E272" s="270" t="e">
        <f ca="1"/>
        <v>#VALUE!</v>
      </c>
      <c r="F272" s="270" t="e">
        <f ca="1"/>
        <v>#VALUE!</v>
      </c>
      <c r="G272" s="270" t="e">
        <f ca="1"/>
        <v>#VALUE!</v>
      </c>
    </row>
    <row r="273" spans="1:7">
      <c r="A273" t="e">
        <f ca="1"/>
        <v>#N/A</v>
      </c>
      <c r="B273" t="e">
        <f ca="1"/>
        <v>#VALUE!</v>
      </c>
      <c r="C273" t="e">
        <f ca="1"/>
        <v>#VALUE!</v>
      </c>
      <c r="D273" t="e">
        <f ca="1"/>
        <v>#VALUE!</v>
      </c>
      <c r="E273" s="270" t="e">
        <f ca="1"/>
        <v>#VALUE!</v>
      </c>
      <c r="F273" s="270" t="e">
        <f ca="1"/>
        <v>#VALUE!</v>
      </c>
      <c r="G273" s="270" t="e">
        <f ca="1"/>
        <v>#VALUE!</v>
      </c>
    </row>
    <row r="274" spans="1:7">
      <c r="A274" t="e">
        <f ca="1"/>
        <v>#N/A</v>
      </c>
      <c r="B274" t="e">
        <f ca="1"/>
        <v>#VALUE!</v>
      </c>
      <c r="C274" t="e">
        <f ca="1"/>
        <v>#VALUE!</v>
      </c>
      <c r="D274" t="e">
        <f ca="1"/>
        <v>#VALUE!</v>
      </c>
      <c r="E274" s="270" t="e">
        <f ca="1"/>
        <v>#VALUE!</v>
      </c>
      <c r="F274" s="270" t="e">
        <f ca="1"/>
        <v>#VALUE!</v>
      </c>
      <c r="G274" s="270" t="e">
        <f ca="1"/>
        <v>#VALUE!</v>
      </c>
    </row>
    <row r="275" spans="1:7">
      <c r="A275" t="e">
        <f ca="1"/>
        <v>#N/A</v>
      </c>
      <c r="B275" t="e">
        <f ca="1"/>
        <v>#VALUE!</v>
      </c>
      <c r="C275" t="e">
        <f ca="1"/>
        <v>#VALUE!</v>
      </c>
      <c r="D275" t="e">
        <f ca="1"/>
        <v>#VALUE!</v>
      </c>
      <c r="E275" s="270" t="e">
        <f ca="1"/>
        <v>#VALUE!</v>
      </c>
      <c r="F275" s="270" t="e">
        <f ca="1"/>
        <v>#VALUE!</v>
      </c>
      <c r="G275" s="270" t="e">
        <f ca="1"/>
        <v>#VALUE!</v>
      </c>
    </row>
    <row r="276" spans="1:7">
      <c r="A276" t="e">
        <f ca="1"/>
        <v>#N/A</v>
      </c>
      <c r="B276" t="e">
        <f ca="1"/>
        <v>#VALUE!</v>
      </c>
      <c r="C276" t="e">
        <f ca="1"/>
        <v>#VALUE!</v>
      </c>
      <c r="D276" t="e">
        <f ca="1"/>
        <v>#VALUE!</v>
      </c>
      <c r="E276" s="270" t="e">
        <f ca="1"/>
        <v>#VALUE!</v>
      </c>
      <c r="F276" s="270" t="e">
        <f ca="1"/>
        <v>#VALUE!</v>
      </c>
      <c r="G276" s="270" t="e">
        <f ca="1"/>
        <v>#VALUE!</v>
      </c>
    </row>
    <row r="277" spans="1:7">
      <c r="A277" t="e">
        <f ca="1"/>
        <v>#N/A</v>
      </c>
      <c r="B277" t="e">
        <f ca="1"/>
        <v>#VALUE!</v>
      </c>
      <c r="C277" t="e">
        <f ca="1"/>
        <v>#VALUE!</v>
      </c>
      <c r="D277" t="e">
        <f ca="1"/>
        <v>#VALUE!</v>
      </c>
      <c r="E277" s="270" t="e">
        <f ca="1"/>
        <v>#VALUE!</v>
      </c>
      <c r="F277" s="270" t="e">
        <f ca="1"/>
        <v>#VALUE!</v>
      </c>
      <c r="G277" s="270" t="e">
        <f ca="1"/>
        <v>#VALUE!</v>
      </c>
    </row>
    <row r="278" spans="1:7">
      <c r="A278" t="e">
        <f ca="1"/>
        <v>#N/A</v>
      </c>
      <c r="B278" t="e">
        <f ca="1"/>
        <v>#VALUE!</v>
      </c>
      <c r="C278" t="e">
        <f ca="1"/>
        <v>#VALUE!</v>
      </c>
      <c r="D278" t="e">
        <f ca="1"/>
        <v>#VALUE!</v>
      </c>
      <c r="E278" s="270" t="e">
        <f ca="1"/>
        <v>#VALUE!</v>
      </c>
      <c r="F278" s="270" t="e">
        <f ca="1"/>
        <v>#VALUE!</v>
      </c>
      <c r="G278" s="270" t="e">
        <f ca="1"/>
        <v>#VALUE!</v>
      </c>
    </row>
    <row r="279" spans="1:7">
      <c r="A279" t="e">
        <f ca="1"/>
        <v>#N/A</v>
      </c>
      <c r="B279" t="e">
        <f ca="1"/>
        <v>#VALUE!</v>
      </c>
      <c r="C279" t="e">
        <f ca="1"/>
        <v>#VALUE!</v>
      </c>
      <c r="D279" t="e">
        <f ca="1"/>
        <v>#VALUE!</v>
      </c>
      <c r="E279" s="270" t="e">
        <f ca="1"/>
        <v>#VALUE!</v>
      </c>
      <c r="F279" s="270" t="e">
        <f ca="1"/>
        <v>#VALUE!</v>
      </c>
      <c r="G279" s="270" t="e">
        <f ca="1"/>
        <v>#VALUE!</v>
      </c>
    </row>
    <row r="280" spans="1:7">
      <c r="A280" t="e">
        <f ca="1"/>
        <v>#N/A</v>
      </c>
      <c r="B280" t="e">
        <f ca="1"/>
        <v>#VALUE!</v>
      </c>
      <c r="C280" t="e">
        <f ca="1"/>
        <v>#VALUE!</v>
      </c>
      <c r="D280" t="e">
        <f ca="1"/>
        <v>#VALUE!</v>
      </c>
      <c r="E280" s="270" t="e">
        <f ca="1"/>
        <v>#VALUE!</v>
      </c>
      <c r="F280" s="270" t="e">
        <f ca="1"/>
        <v>#VALUE!</v>
      </c>
      <c r="G280" s="270" t="e">
        <f ca="1"/>
        <v>#VALUE!</v>
      </c>
    </row>
    <row r="281" spans="1:7">
      <c r="A281" t="e">
        <f ca="1"/>
        <v>#N/A</v>
      </c>
      <c r="B281" t="e">
        <f ca="1"/>
        <v>#VALUE!</v>
      </c>
      <c r="C281" t="e">
        <f ca="1"/>
        <v>#VALUE!</v>
      </c>
      <c r="D281" t="e">
        <f ca="1"/>
        <v>#VALUE!</v>
      </c>
      <c r="E281" s="270" t="e">
        <f ca="1"/>
        <v>#VALUE!</v>
      </c>
      <c r="F281" s="270" t="e">
        <f ca="1"/>
        <v>#VALUE!</v>
      </c>
      <c r="G281" s="270" t="e">
        <f ca="1"/>
        <v>#VALUE!</v>
      </c>
    </row>
    <row r="282" spans="1:7">
      <c r="A282" t="e">
        <f ca="1"/>
        <v>#N/A</v>
      </c>
      <c r="B282" t="e">
        <f ca="1"/>
        <v>#VALUE!</v>
      </c>
      <c r="C282" t="e">
        <f ca="1"/>
        <v>#VALUE!</v>
      </c>
      <c r="D282" t="e">
        <f ca="1"/>
        <v>#VALUE!</v>
      </c>
      <c r="E282" s="270" t="e">
        <f ca="1"/>
        <v>#VALUE!</v>
      </c>
      <c r="F282" s="270" t="e">
        <f ca="1"/>
        <v>#VALUE!</v>
      </c>
      <c r="G282" s="270" t="e">
        <f ca="1"/>
        <v>#VALUE!</v>
      </c>
    </row>
    <row r="283" spans="1:7">
      <c r="A283" t="e">
        <f ca="1"/>
        <v>#N/A</v>
      </c>
      <c r="B283" t="e">
        <f ca="1"/>
        <v>#VALUE!</v>
      </c>
      <c r="C283" t="e">
        <f ca="1"/>
        <v>#VALUE!</v>
      </c>
      <c r="D283" t="e">
        <f ca="1"/>
        <v>#VALUE!</v>
      </c>
      <c r="E283" s="270" t="e">
        <f ca="1"/>
        <v>#VALUE!</v>
      </c>
      <c r="F283" s="270" t="e">
        <f ca="1"/>
        <v>#VALUE!</v>
      </c>
      <c r="G283" s="270" t="e">
        <f ca="1"/>
        <v>#VALUE!</v>
      </c>
    </row>
    <row r="284" spans="1:7">
      <c r="A284" t="e">
        <f ca="1"/>
        <v>#N/A</v>
      </c>
      <c r="B284" t="e">
        <f ca="1"/>
        <v>#VALUE!</v>
      </c>
      <c r="C284" t="e">
        <f ca="1"/>
        <v>#VALUE!</v>
      </c>
      <c r="D284" t="e">
        <f ca="1"/>
        <v>#VALUE!</v>
      </c>
      <c r="E284" s="270" t="e">
        <f ca="1"/>
        <v>#VALUE!</v>
      </c>
      <c r="F284" s="270" t="e">
        <f ca="1"/>
        <v>#VALUE!</v>
      </c>
      <c r="G284" s="270" t="e">
        <f ca="1"/>
        <v>#VALUE!</v>
      </c>
    </row>
    <row r="285" spans="1:7">
      <c r="A285" t="e">
        <f ca="1"/>
        <v>#N/A</v>
      </c>
      <c r="B285" t="e">
        <f ca="1"/>
        <v>#VALUE!</v>
      </c>
      <c r="C285" t="e">
        <f ca="1"/>
        <v>#VALUE!</v>
      </c>
      <c r="D285" t="e">
        <f ca="1"/>
        <v>#VALUE!</v>
      </c>
      <c r="E285" s="270" t="e">
        <f ca="1"/>
        <v>#VALUE!</v>
      </c>
      <c r="F285" s="270" t="e">
        <f ca="1"/>
        <v>#VALUE!</v>
      </c>
      <c r="G285" s="270" t="e">
        <f ca="1"/>
        <v>#VALUE!</v>
      </c>
    </row>
    <row r="286" spans="1:7">
      <c r="A286" t="e">
        <f ca="1"/>
        <v>#N/A</v>
      </c>
      <c r="B286" t="e">
        <f ca="1"/>
        <v>#VALUE!</v>
      </c>
      <c r="C286" t="e">
        <f ca="1"/>
        <v>#VALUE!</v>
      </c>
      <c r="D286" t="e">
        <f ca="1"/>
        <v>#VALUE!</v>
      </c>
      <c r="E286" s="270" t="e">
        <f ca="1"/>
        <v>#VALUE!</v>
      </c>
      <c r="F286" s="270" t="e">
        <f ca="1"/>
        <v>#VALUE!</v>
      </c>
      <c r="G286" s="270" t="e">
        <f ca="1"/>
        <v>#VALUE!</v>
      </c>
    </row>
    <row r="287" spans="1:7">
      <c r="A287" t="e">
        <f ca="1"/>
        <v>#N/A</v>
      </c>
      <c r="B287" t="e">
        <f ca="1"/>
        <v>#VALUE!</v>
      </c>
      <c r="C287" t="e">
        <f ca="1"/>
        <v>#VALUE!</v>
      </c>
      <c r="D287" t="e">
        <f ca="1"/>
        <v>#VALUE!</v>
      </c>
      <c r="E287" s="270" t="e">
        <f ca="1"/>
        <v>#VALUE!</v>
      </c>
      <c r="F287" s="270" t="e">
        <f ca="1"/>
        <v>#VALUE!</v>
      </c>
      <c r="G287" s="270" t="e">
        <f ca="1"/>
        <v>#VALUE!</v>
      </c>
    </row>
    <row r="288" spans="1:7">
      <c r="A288" t="e">
        <f ca="1"/>
        <v>#N/A</v>
      </c>
      <c r="B288" t="e">
        <f ca="1"/>
        <v>#VALUE!</v>
      </c>
      <c r="C288" t="e">
        <f ca="1"/>
        <v>#VALUE!</v>
      </c>
      <c r="D288" t="e">
        <f ca="1"/>
        <v>#VALUE!</v>
      </c>
      <c r="E288" s="270" t="e">
        <f ca="1"/>
        <v>#VALUE!</v>
      </c>
      <c r="F288" s="270" t="e">
        <f ca="1"/>
        <v>#VALUE!</v>
      </c>
      <c r="G288" s="270" t="e">
        <f ca="1"/>
        <v>#VALUE!</v>
      </c>
    </row>
    <row r="289" spans="1:7">
      <c r="A289" t="e">
        <f ca="1"/>
        <v>#N/A</v>
      </c>
      <c r="B289" t="e">
        <f ca="1"/>
        <v>#VALUE!</v>
      </c>
      <c r="C289" t="e">
        <f ca="1"/>
        <v>#VALUE!</v>
      </c>
      <c r="D289" t="e">
        <f ca="1"/>
        <v>#VALUE!</v>
      </c>
      <c r="E289" s="270" t="e">
        <f ca="1"/>
        <v>#VALUE!</v>
      </c>
      <c r="F289" s="270" t="e">
        <f ca="1"/>
        <v>#VALUE!</v>
      </c>
      <c r="G289" s="270" t="e">
        <f ca="1"/>
        <v>#VALUE!</v>
      </c>
    </row>
    <row r="290" spans="1:7">
      <c r="A290" t="e">
        <f ca="1"/>
        <v>#N/A</v>
      </c>
      <c r="B290" t="e">
        <f ca="1"/>
        <v>#VALUE!</v>
      </c>
      <c r="C290" t="e">
        <f ca="1"/>
        <v>#VALUE!</v>
      </c>
      <c r="D290" t="e">
        <f ca="1"/>
        <v>#VALUE!</v>
      </c>
      <c r="E290" s="270" t="e">
        <f ca="1"/>
        <v>#VALUE!</v>
      </c>
      <c r="F290" s="270" t="e">
        <f ca="1"/>
        <v>#VALUE!</v>
      </c>
      <c r="G290" s="270" t="e">
        <f ca="1"/>
        <v>#VALUE!</v>
      </c>
    </row>
    <row r="291" spans="1:7">
      <c r="A291" t="e">
        <f ca="1"/>
        <v>#N/A</v>
      </c>
      <c r="B291" t="e">
        <f ca="1"/>
        <v>#VALUE!</v>
      </c>
      <c r="C291" t="e">
        <f ca="1"/>
        <v>#VALUE!</v>
      </c>
      <c r="D291" t="e">
        <f ca="1"/>
        <v>#VALUE!</v>
      </c>
      <c r="E291" s="270" t="e">
        <f ca="1"/>
        <v>#VALUE!</v>
      </c>
      <c r="F291" s="270" t="e">
        <f ca="1"/>
        <v>#VALUE!</v>
      </c>
      <c r="G291" s="270" t="e">
        <f ca="1"/>
        <v>#VALUE!</v>
      </c>
    </row>
    <row r="292" spans="1:7">
      <c r="A292" t="e">
        <f ca="1"/>
        <v>#N/A</v>
      </c>
      <c r="B292" t="e">
        <f ca="1"/>
        <v>#VALUE!</v>
      </c>
      <c r="C292" t="e">
        <f ca="1"/>
        <v>#VALUE!</v>
      </c>
      <c r="D292" t="e">
        <f ca="1"/>
        <v>#VALUE!</v>
      </c>
      <c r="E292" s="270" t="e">
        <f ca="1"/>
        <v>#VALUE!</v>
      </c>
      <c r="F292" s="270" t="e">
        <f ca="1"/>
        <v>#VALUE!</v>
      </c>
      <c r="G292" s="270" t="e">
        <f ca="1"/>
        <v>#VALUE!</v>
      </c>
    </row>
    <row r="293" spans="1:7">
      <c r="A293" t="e">
        <f ca="1"/>
        <v>#N/A</v>
      </c>
      <c r="B293" t="e">
        <f ca="1"/>
        <v>#VALUE!</v>
      </c>
      <c r="C293" t="e">
        <f ca="1"/>
        <v>#VALUE!</v>
      </c>
      <c r="D293" t="e">
        <f ca="1"/>
        <v>#VALUE!</v>
      </c>
      <c r="E293" s="270" t="e">
        <f ca="1"/>
        <v>#VALUE!</v>
      </c>
      <c r="F293" s="270" t="e">
        <f ca="1"/>
        <v>#VALUE!</v>
      </c>
      <c r="G293" s="270" t="e">
        <f ca="1"/>
        <v>#VALUE!</v>
      </c>
    </row>
    <row r="294" spans="1:7">
      <c r="A294" t="e">
        <f ca="1"/>
        <v>#N/A</v>
      </c>
      <c r="B294" t="e">
        <f ca="1"/>
        <v>#VALUE!</v>
      </c>
      <c r="C294" t="e">
        <f ca="1"/>
        <v>#VALUE!</v>
      </c>
      <c r="D294" t="e">
        <f ca="1"/>
        <v>#VALUE!</v>
      </c>
      <c r="E294" s="270" t="e">
        <f ca="1"/>
        <v>#VALUE!</v>
      </c>
      <c r="F294" s="270" t="e">
        <f ca="1"/>
        <v>#VALUE!</v>
      </c>
      <c r="G294" s="270" t="e">
        <f ca="1"/>
        <v>#VALUE!</v>
      </c>
    </row>
    <row r="295" spans="1:7">
      <c r="A295" t="e">
        <f ca="1"/>
        <v>#N/A</v>
      </c>
      <c r="B295" t="e">
        <f ca="1"/>
        <v>#VALUE!</v>
      </c>
      <c r="C295" t="e">
        <f ca="1"/>
        <v>#VALUE!</v>
      </c>
      <c r="D295" t="e">
        <f ca="1"/>
        <v>#VALUE!</v>
      </c>
      <c r="E295" s="270" t="e">
        <f ca="1"/>
        <v>#VALUE!</v>
      </c>
      <c r="F295" s="270" t="e">
        <f ca="1"/>
        <v>#VALUE!</v>
      </c>
      <c r="G295" s="270" t="e">
        <f ca="1"/>
        <v>#VALUE!</v>
      </c>
    </row>
    <row r="296" spans="1:7">
      <c r="A296" t="e">
        <f ca="1"/>
        <v>#N/A</v>
      </c>
      <c r="B296" t="e">
        <f ca="1"/>
        <v>#VALUE!</v>
      </c>
      <c r="C296" t="e">
        <f ca="1"/>
        <v>#VALUE!</v>
      </c>
      <c r="D296" t="e">
        <f ca="1"/>
        <v>#VALUE!</v>
      </c>
      <c r="E296" s="270" t="e">
        <f ca="1"/>
        <v>#VALUE!</v>
      </c>
      <c r="F296" s="270" t="e">
        <f ca="1"/>
        <v>#VALUE!</v>
      </c>
      <c r="G296" s="270" t="e">
        <f ca="1"/>
        <v>#VALUE!</v>
      </c>
    </row>
    <row r="297" spans="1:7">
      <c r="A297" t="e">
        <f ca="1"/>
        <v>#N/A</v>
      </c>
      <c r="B297" t="e">
        <f ca="1"/>
        <v>#VALUE!</v>
      </c>
      <c r="C297" t="e">
        <f ca="1"/>
        <v>#VALUE!</v>
      </c>
      <c r="D297" t="e">
        <f ca="1"/>
        <v>#VALUE!</v>
      </c>
      <c r="E297" s="270" t="e">
        <f ca="1"/>
        <v>#VALUE!</v>
      </c>
      <c r="F297" s="270" t="e">
        <f ca="1"/>
        <v>#VALUE!</v>
      </c>
      <c r="G297" s="270" t="e">
        <f ca="1"/>
        <v>#VALUE!</v>
      </c>
    </row>
    <row r="298" spans="1:7">
      <c r="A298" t="e">
        <f ca="1"/>
        <v>#N/A</v>
      </c>
      <c r="B298" t="e">
        <f ca="1"/>
        <v>#VALUE!</v>
      </c>
      <c r="C298" t="e">
        <f ca="1"/>
        <v>#VALUE!</v>
      </c>
      <c r="D298" t="e">
        <f ca="1"/>
        <v>#VALUE!</v>
      </c>
      <c r="E298" s="270" t="e">
        <f ca="1"/>
        <v>#VALUE!</v>
      </c>
      <c r="F298" s="270" t="e">
        <f ca="1"/>
        <v>#VALUE!</v>
      </c>
      <c r="G298" s="270" t="e">
        <f ca="1"/>
        <v>#VALUE!</v>
      </c>
    </row>
    <row r="299" spans="1:7">
      <c r="A299" t="e">
        <f ca="1"/>
        <v>#N/A</v>
      </c>
      <c r="B299" t="e">
        <f ca="1"/>
        <v>#VALUE!</v>
      </c>
      <c r="C299" t="e">
        <f ca="1"/>
        <v>#VALUE!</v>
      </c>
      <c r="D299" t="e">
        <f ca="1"/>
        <v>#VALUE!</v>
      </c>
      <c r="E299" s="270" t="e">
        <f ca="1"/>
        <v>#VALUE!</v>
      </c>
      <c r="F299" s="270" t="e">
        <f ca="1"/>
        <v>#VALUE!</v>
      </c>
      <c r="G299" s="270" t="e">
        <f ca="1"/>
        <v>#VALUE!</v>
      </c>
    </row>
    <row r="300" spans="1:7">
      <c r="A300" t="e">
        <f ca="1"/>
        <v>#N/A</v>
      </c>
      <c r="B300" t="e">
        <f ca="1"/>
        <v>#VALUE!</v>
      </c>
      <c r="C300" t="e">
        <f ca="1"/>
        <v>#VALUE!</v>
      </c>
      <c r="D300" t="e">
        <f ca="1"/>
        <v>#VALUE!</v>
      </c>
      <c r="E300" s="270" t="e">
        <f ca="1"/>
        <v>#VALUE!</v>
      </c>
      <c r="F300" s="270" t="e">
        <f ca="1"/>
        <v>#VALUE!</v>
      </c>
      <c r="G300" s="270" t="e">
        <f ca="1"/>
        <v>#VALUE!</v>
      </c>
    </row>
    <row r="301" spans="1:7">
      <c r="A301" t="e">
        <f ca="1"/>
        <v>#N/A</v>
      </c>
      <c r="B301" t="e">
        <f ca="1"/>
        <v>#VALUE!</v>
      </c>
      <c r="C301" t="e">
        <f ca="1"/>
        <v>#VALUE!</v>
      </c>
      <c r="D301" t="e">
        <f ca="1"/>
        <v>#VALUE!</v>
      </c>
      <c r="E301" s="270" t="e">
        <f ca="1"/>
        <v>#VALUE!</v>
      </c>
      <c r="F301" s="270" t="e">
        <f ca="1"/>
        <v>#VALUE!</v>
      </c>
      <c r="G301" s="270" t="e">
        <f ca="1"/>
        <v>#VALUE!</v>
      </c>
    </row>
    <row r="302" spans="1:7">
      <c r="A302" t="e">
        <f ca="1"/>
        <v>#N/A</v>
      </c>
      <c r="B302" t="e">
        <f ca="1"/>
        <v>#VALUE!</v>
      </c>
      <c r="C302" t="e">
        <f ca="1"/>
        <v>#VALUE!</v>
      </c>
      <c r="D302" t="e">
        <f ca="1"/>
        <v>#VALUE!</v>
      </c>
      <c r="E302" s="270" t="e">
        <f ca="1"/>
        <v>#VALUE!</v>
      </c>
      <c r="F302" s="270" t="e">
        <f ca="1"/>
        <v>#VALUE!</v>
      </c>
      <c r="G302" s="270" t="e">
        <f ca="1"/>
        <v>#VALUE!</v>
      </c>
    </row>
    <row r="303" spans="1:7">
      <c r="A303" t="e">
        <f ca="1"/>
        <v>#N/A</v>
      </c>
      <c r="B303" t="e">
        <f ca="1"/>
        <v>#VALUE!</v>
      </c>
      <c r="C303" t="e">
        <f ca="1"/>
        <v>#VALUE!</v>
      </c>
      <c r="D303" t="e">
        <f ca="1"/>
        <v>#VALUE!</v>
      </c>
      <c r="E303" s="270" t="e">
        <f ca="1"/>
        <v>#VALUE!</v>
      </c>
      <c r="F303" s="270" t="e">
        <f ca="1"/>
        <v>#VALUE!</v>
      </c>
      <c r="G303" s="270" t="e">
        <f ca="1"/>
        <v>#VALUE!</v>
      </c>
    </row>
    <row r="304" spans="1:7">
      <c r="A304" t="e">
        <f ca="1"/>
        <v>#N/A</v>
      </c>
      <c r="B304" t="e">
        <f ca="1"/>
        <v>#VALUE!</v>
      </c>
      <c r="C304" t="e">
        <f ca="1"/>
        <v>#VALUE!</v>
      </c>
      <c r="D304" t="e">
        <f ca="1"/>
        <v>#VALUE!</v>
      </c>
      <c r="E304" s="270" t="e">
        <f ca="1"/>
        <v>#VALUE!</v>
      </c>
      <c r="F304" s="270" t="e">
        <f ca="1"/>
        <v>#VALUE!</v>
      </c>
      <c r="G304" s="270" t="e">
        <f ca="1"/>
        <v>#VALUE!</v>
      </c>
    </row>
    <row r="305" spans="1:7">
      <c r="A305" t="e">
        <f ca="1"/>
        <v>#N/A</v>
      </c>
      <c r="B305" t="e">
        <f ca="1"/>
        <v>#VALUE!</v>
      </c>
      <c r="C305" t="e">
        <f ca="1"/>
        <v>#VALUE!</v>
      </c>
      <c r="D305" t="e">
        <f ca="1"/>
        <v>#VALUE!</v>
      </c>
      <c r="E305" s="270" t="e">
        <f ca="1"/>
        <v>#VALUE!</v>
      </c>
      <c r="F305" s="270" t="e">
        <f ca="1"/>
        <v>#VALUE!</v>
      </c>
      <c r="G305" s="270" t="e">
        <f ca="1"/>
        <v>#VALUE!</v>
      </c>
    </row>
    <row r="306" spans="1:7">
      <c r="A306" t="e">
        <f ca="1"/>
        <v>#N/A</v>
      </c>
      <c r="B306" t="e">
        <f ca="1"/>
        <v>#VALUE!</v>
      </c>
      <c r="C306" t="e">
        <f ca="1"/>
        <v>#VALUE!</v>
      </c>
      <c r="D306" t="e">
        <f ca="1"/>
        <v>#VALUE!</v>
      </c>
      <c r="E306" s="270" t="e">
        <f ca="1"/>
        <v>#VALUE!</v>
      </c>
      <c r="F306" s="270" t="e">
        <f ca="1"/>
        <v>#VALUE!</v>
      </c>
      <c r="G306" s="270" t="e">
        <f ca="1"/>
        <v>#VALUE!</v>
      </c>
    </row>
    <row r="307" spans="1:7">
      <c r="A307" t="e">
        <f ca="1"/>
        <v>#N/A</v>
      </c>
      <c r="B307" t="e">
        <f ca="1"/>
        <v>#VALUE!</v>
      </c>
      <c r="C307" t="e">
        <f ca="1"/>
        <v>#VALUE!</v>
      </c>
      <c r="D307" t="e">
        <f ca="1"/>
        <v>#VALUE!</v>
      </c>
      <c r="E307" s="270" t="e">
        <f ca="1"/>
        <v>#VALUE!</v>
      </c>
      <c r="F307" s="270" t="e">
        <f ca="1"/>
        <v>#VALUE!</v>
      </c>
      <c r="G307" s="270" t="e">
        <f ca="1"/>
        <v>#VALUE!</v>
      </c>
    </row>
    <row r="308" spans="1:7">
      <c r="A308" t="e">
        <f ca="1"/>
        <v>#N/A</v>
      </c>
      <c r="B308" t="e">
        <f ca="1"/>
        <v>#VALUE!</v>
      </c>
      <c r="C308" t="e">
        <f ca="1"/>
        <v>#VALUE!</v>
      </c>
      <c r="D308" t="e">
        <f ca="1"/>
        <v>#VALUE!</v>
      </c>
      <c r="E308" s="270" t="e">
        <f ca="1"/>
        <v>#VALUE!</v>
      </c>
      <c r="F308" s="270" t="e">
        <f ca="1"/>
        <v>#VALUE!</v>
      </c>
      <c r="G308" s="270" t="e">
        <f ca="1"/>
        <v>#VALUE!</v>
      </c>
    </row>
    <row r="309" spans="1:7">
      <c r="A309" t="e">
        <f ca="1"/>
        <v>#N/A</v>
      </c>
      <c r="B309" t="e">
        <f ca="1"/>
        <v>#VALUE!</v>
      </c>
      <c r="C309" t="e">
        <f ca="1"/>
        <v>#VALUE!</v>
      </c>
      <c r="D309" t="e">
        <f ca="1"/>
        <v>#VALUE!</v>
      </c>
      <c r="E309" s="270" t="e">
        <f ca="1"/>
        <v>#VALUE!</v>
      </c>
      <c r="F309" s="270" t="e">
        <f ca="1"/>
        <v>#VALUE!</v>
      </c>
      <c r="G309" s="270" t="e">
        <f ca="1"/>
        <v>#VALUE!</v>
      </c>
    </row>
    <row r="310" spans="1:7">
      <c r="A310" t="e">
        <f ca="1"/>
        <v>#N/A</v>
      </c>
      <c r="B310" t="e">
        <f ca="1"/>
        <v>#VALUE!</v>
      </c>
      <c r="C310" t="e">
        <f ca="1"/>
        <v>#VALUE!</v>
      </c>
      <c r="D310" t="e">
        <f ca="1"/>
        <v>#VALUE!</v>
      </c>
      <c r="E310" s="270" t="e">
        <f ca="1"/>
        <v>#VALUE!</v>
      </c>
      <c r="F310" s="270" t="e">
        <f ca="1"/>
        <v>#VALUE!</v>
      </c>
      <c r="G310" s="270" t="e">
        <f ca="1"/>
        <v>#VALUE!</v>
      </c>
    </row>
    <row r="311" spans="1:7">
      <c r="A311" t="e">
        <f ca="1"/>
        <v>#N/A</v>
      </c>
      <c r="B311" t="e">
        <f ca="1"/>
        <v>#VALUE!</v>
      </c>
      <c r="C311" t="e">
        <f ca="1"/>
        <v>#VALUE!</v>
      </c>
      <c r="D311" t="e">
        <f ca="1"/>
        <v>#VALUE!</v>
      </c>
      <c r="E311" s="270" t="e">
        <f ca="1"/>
        <v>#VALUE!</v>
      </c>
      <c r="F311" s="270" t="e">
        <f ca="1"/>
        <v>#VALUE!</v>
      </c>
      <c r="G311" s="270" t="e">
        <f ca="1"/>
        <v>#VALUE!</v>
      </c>
    </row>
    <row r="312" spans="1:7">
      <c r="A312" t="e">
        <f ca="1"/>
        <v>#N/A</v>
      </c>
      <c r="B312" t="e">
        <f ca="1"/>
        <v>#VALUE!</v>
      </c>
      <c r="C312" t="e">
        <f ca="1"/>
        <v>#VALUE!</v>
      </c>
      <c r="D312" t="e">
        <f ca="1"/>
        <v>#VALUE!</v>
      </c>
      <c r="E312" s="270" t="e">
        <f ca="1"/>
        <v>#VALUE!</v>
      </c>
      <c r="F312" s="270" t="e">
        <f ca="1"/>
        <v>#VALUE!</v>
      </c>
      <c r="G312" s="270" t="e">
        <f ca="1"/>
        <v>#VALUE!</v>
      </c>
    </row>
    <row r="313" spans="1:7">
      <c r="A313" t="e">
        <f ca="1"/>
        <v>#N/A</v>
      </c>
      <c r="B313" t="e">
        <f ca="1"/>
        <v>#VALUE!</v>
      </c>
      <c r="C313" t="e">
        <f ca="1"/>
        <v>#VALUE!</v>
      </c>
      <c r="D313" t="e">
        <f ca="1"/>
        <v>#VALUE!</v>
      </c>
      <c r="E313" s="270" t="e">
        <f ca="1"/>
        <v>#VALUE!</v>
      </c>
      <c r="F313" s="270" t="e">
        <f ca="1"/>
        <v>#VALUE!</v>
      </c>
      <c r="G313" s="270" t="e">
        <f ca="1"/>
        <v>#VALUE!</v>
      </c>
    </row>
    <row r="314" spans="1:7">
      <c r="A314" t="e">
        <f ca="1"/>
        <v>#N/A</v>
      </c>
      <c r="B314" t="e">
        <f ca="1"/>
        <v>#VALUE!</v>
      </c>
      <c r="C314" t="e">
        <f ca="1"/>
        <v>#VALUE!</v>
      </c>
      <c r="D314" t="e">
        <f ca="1"/>
        <v>#VALUE!</v>
      </c>
      <c r="E314" s="270" t="e">
        <f ca="1"/>
        <v>#VALUE!</v>
      </c>
      <c r="F314" s="270" t="e">
        <f ca="1"/>
        <v>#VALUE!</v>
      </c>
      <c r="G314" s="270" t="e">
        <f ca="1"/>
        <v>#VALUE!</v>
      </c>
    </row>
    <row r="315" spans="1:7">
      <c r="A315" t="e">
        <f ca="1"/>
        <v>#N/A</v>
      </c>
      <c r="B315" t="e">
        <f ca="1"/>
        <v>#VALUE!</v>
      </c>
      <c r="C315" t="e">
        <f ca="1"/>
        <v>#VALUE!</v>
      </c>
      <c r="D315" t="e">
        <f ca="1"/>
        <v>#VALUE!</v>
      </c>
      <c r="E315" s="270" t="e">
        <f ca="1"/>
        <v>#VALUE!</v>
      </c>
      <c r="F315" s="270" t="e">
        <f ca="1"/>
        <v>#VALUE!</v>
      </c>
      <c r="G315" s="270" t="e">
        <f ca="1"/>
        <v>#VALUE!</v>
      </c>
    </row>
    <row r="316" spans="1:7">
      <c r="A316" t="e">
        <f ca="1"/>
        <v>#N/A</v>
      </c>
      <c r="B316" t="e">
        <f ca="1"/>
        <v>#VALUE!</v>
      </c>
      <c r="C316" t="e">
        <f ca="1"/>
        <v>#VALUE!</v>
      </c>
      <c r="D316" t="e">
        <f ca="1"/>
        <v>#VALUE!</v>
      </c>
      <c r="E316" s="270" t="e">
        <f ca="1"/>
        <v>#VALUE!</v>
      </c>
      <c r="F316" s="270" t="e">
        <f ca="1"/>
        <v>#VALUE!</v>
      </c>
      <c r="G316" s="270" t="e">
        <f ca="1"/>
        <v>#VALUE!</v>
      </c>
    </row>
    <row r="317" spans="1:7">
      <c r="A317" t="e">
        <f ca="1"/>
        <v>#N/A</v>
      </c>
      <c r="B317" t="e">
        <f ca="1"/>
        <v>#VALUE!</v>
      </c>
      <c r="C317" t="e">
        <f ca="1"/>
        <v>#VALUE!</v>
      </c>
      <c r="D317" t="e">
        <f ca="1"/>
        <v>#VALUE!</v>
      </c>
      <c r="E317" s="270" t="e">
        <f ca="1"/>
        <v>#VALUE!</v>
      </c>
      <c r="F317" s="270" t="e">
        <f ca="1"/>
        <v>#VALUE!</v>
      </c>
      <c r="G317" s="270" t="e">
        <f ca="1"/>
        <v>#VALUE!</v>
      </c>
    </row>
    <row r="318" spans="1:7">
      <c r="A318" t="e">
        <f ca="1"/>
        <v>#N/A</v>
      </c>
      <c r="B318" t="e">
        <f ca="1"/>
        <v>#VALUE!</v>
      </c>
      <c r="C318" t="e">
        <f ca="1"/>
        <v>#VALUE!</v>
      </c>
      <c r="D318" t="e">
        <f ca="1"/>
        <v>#VALUE!</v>
      </c>
      <c r="E318" s="270" t="e">
        <f ca="1"/>
        <v>#VALUE!</v>
      </c>
      <c r="F318" s="270" t="e">
        <f ca="1"/>
        <v>#VALUE!</v>
      </c>
      <c r="G318" s="270" t="e">
        <f ca="1"/>
        <v>#VALUE!</v>
      </c>
    </row>
    <row r="319" spans="1:7">
      <c r="A319" t="e">
        <f ca="1"/>
        <v>#N/A</v>
      </c>
      <c r="B319" t="e">
        <f ca="1"/>
        <v>#VALUE!</v>
      </c>
      <c r="C319" t="e">
        <f ca="1"/>
        <v>#VALUE!</v>
      </c>
      <c r="D319" t="e">
        <f ca="1"/>
        <v>#VALUE!</v>
      </c>
      <c r="E319" s="270" t="e">
        <f ca="1"/>
        <v>#VALUE!</v>
      </c>
      <c r="F319" s="270" t="e">
        <f ca="1"/>
        <v>#VALUE!</v>
      </c>
      <c r="G319" s="270" t="e">
        <f ca="1"/>
        <v>#VALUE!</v>
      </c>
    </row>
    <row r="320" spans="1:7">
      <c r="A320" t="e">
        <f ca="1"/>
        <v>#N/A</v>
      </c>
      <c r="B320" t="e">
        <f ca="1"/>
        <v>#VALUE!</v>
      </c>
      <c r="C320" t="e">
        <f ca="1"/>
        <v>#VALUE!</v>
      </c>
      <c r="D320" t="e">
        <f ca="1"/>
        <v>#VALUE!</v>
      </c>
      <c r="E320" s="270" t="e">
        <f ca="1"/>
        <v>#VALUE!</v>
      </c>
      <c r="F320" s="270" t="e">
        <f ca="1"/>
        <v>#VALUE!</v>
      </c>
      <c r="G320" s="270" t="e">
        <f ca="1"/>
        <v>#VALUE!</v>
      </c>
    </row>
    <row r="321" spans="1:7">
      <c r="A321" t="e">
        <f ca="1"/>
        <v>#N/A</v>
      </c>
      <c r="B321" t="e">
        <f ca="1"/>
        <v>#VALUE!</v>
      </c>
      <c r="C321" t="e">
        <f ca="1"/>
        <v>#VALUE!</v>
      </c>
      <c r="D321" t="e">
        <f ca="1"/>
        <v>#VALUE!</v>
      </c>
      <c r="E321" s="270" t="e">
        <f ca="1"/>
        <v>#VALUE!</v>
      </c>
      <c r="F321" s="270" t="e">
        <f ca="1"/>
        <v>#VALUE!</v>
      </c>
      <c r="G321" s="270" t="e">
        <f ca="1"/>
        <v>#VALUE!</v>
      </c>
    </row>
    <row r="322" spans="1:7">
      <c r="A322" t="e">
        <f ca="1"/>
        <v>#N/A</v>
      </c>
      <c r="B322" t="e">
        <f ca="1"/>
        <v>#VALUE!</v>
      </c>
      <c r="C322" t="e">
        <f ca="1"/>
        <v>#VALUE!</v>
      </c>
      <c r="D322" t="e">
        <f ca="1"/>
        <v>#VALUE!</v>
      </c>
      <c r="E322" s="270" t="e">
        <f ca="1"/>
        <v>#VALUE!</v>
      </c>
      <c r="F322" s="270" t="e">
        <f ca="1"/>
        <v>#VALUE!</v>
      </c>
      <c r="G322" s="270" t="e">
        <f ca="1"/>
        <v>#VALUE!</v>
      </c>
    </row>
    <row r="323" spans="1:7">
      <c r="A323" t="e">
        <f ca="1"/>
        <v>#N/A</v>
      </c>
      <c r="B323" t="e">
        <f ca="1"/>
        <v>#VALUE!</v>
      </c>
      <c r="C323" t="e">
        <f ca="1"/>
        <v>#VALUE!</v>
      </c>
      <c r="D323" t="e">
        <f ca="1"/>
        <v>#VALUE!</v>
      </c>
      <c r="E323" s="270" t="e">
        <f ca="1"/>
        <v>#VALUE!</v>
      </c>
      <c r="F323" s="270" t="e">
        <f ca="1"/>
        <v>#VALUE!</v>
      </c>
      <c r="G323" s="270" t="e">
        <f ca="1"/>
        <v>#VALUE!</v>
      </c>
    </row>
    <row r="324" spans="1:7">
      <c r="A324" t="e">
        <f ca="1"/>
        <v>#N/A</v>
      </c>
      <c r="B324" t="e">
        <f ca="1"/>
        <v>#VALUE!</v>
      </c>
      <c r="C324" t="e">
        <f ca="1"/>
        <v>#VALUE!</v>
      </c>
      <c r="D324" t="e">
        <f ca="1"/>
        <v>#VALUE!</v>
      </c>
      <c r="E324" s="270" t="e">
        <f ca="1"/>
        <v>#VALUE!</v>
      </c>
      <c r="F324" s="270" t="e">
        <f ca="1"/>
        <v>#VALUE!</v>
      </c>
      <c r="G324" s="270" t="e">
        <f ca="1"/>
        <v>#VALUE!</v>
      </c>
    </row>
    <row r="325" spans="1:7">
      <c r="A325" t="e">
        <f ca="1"/>
        <v>#N/A</v>
      </c>
      <c r="B325" t="e">
        <f ca="1"/>
        <v>#VALUE!</v>
      </c>
      <c r="C325" t="e">
        <f ca="1"/>
        <v>#VALUE!</v>
      </c>
      <c r="D325" t="e">
        <f ca="1"/>
        <v>#VALUE!</v>
      </c>
      <c r="E325" s="270" t="e">
        <f ca="1"/>
        <v>#VALUE!</v>
      </c>
      <c r="F325" s="270" t="e">
        <f ca="1"/>
        <v>#VALUE!</v>
      </c>
      <c r="G325" s="270" t="e">
        <f ca="1"/>
        <v>#VALUE!</v>
      </c>
    </row>
    <row r="326" spans="1:7">
      <c r="A326" t="e">
        <f ca="1"/>
        <v>#N/A</v>
      </c>
      <c r="B326" t="e">
        <f ca="1"/>
        <v>#VALUE!</v>
      </c>
      <c r="C326" t="e">
        <f ca="1"/>
        <v>#VALUE!</v>
      </c>
      <c r="D326" t="e">
        <f ca="1"/>
        <v>#VALUE!</v>
      </c>
      <c r="E326" s="270" t="e">
        <f ca="1"/>
        <v>#VALUE!</v>
      </c>
      <c r="F326" s="270" t="e">
        <f ca="1"/>
        <v>#VALUE!</v>
      </c>
      <c r="G326" s="270" t="e">
        <f ca="1"/>
        <v>#VALUE!</v>
      </c>
    </row>
    <row r="327" spans="1:7">
      <c r="A327" t="e">
        <f ca="1"/>
        <v>#N/A</v>
      </c>
      <c r="B327" t="e">
        <f ca="1"/>
        <v>#VALUE!</v>
      </c>
      <c r="C327" t="e">
        <f ca="1"/>
        <v>#VALUE!</v>
      </c>
      <c r="D327" t="e">
        <f ca="1"/>
        <v>#VALUE!</v>
      </c>
      <c r="E327" s="270" t="e">
        <f ca="1"/>
        <v>#VALUE!</v>
      </c>
      <c r="F327" s="270" t="e">
        <f ca="1"/>
        <v>#VALUE!</v>
      </c>
      <c r="G327" s="270" t="e">
        <f ca="1"/>
        <v>#VALUE!</v>
      </c>
    </row>
    <row r="328" spans="1:7">
      <c r="A328" t="e">
        <f ca="1"/>
        <v>#N/A</v>
      </c>
      <c r="B328" t="e">
        <f ca="1"/>
        <v>#VALUE!</v>
      </c>
      <c r="C328" t="e">
        <f ca="1"/>
        <v>#VALUE!</v>
      </c>
      <c r="D328" t="e">
        <f ca="1"/>
        <v>#VALUE!</v>
      </c>
      <c r="E328" s="270" t="e">
        <f ca="1"/>
        <v>#VALUE!</v>
      </c>
      <c r="F328" s="270" t="e">
        <f ca="1"/>
        <v>#VALUE!</v>
      </c>
      <c r="G328" s="270" t="e">
        <f ca="1"/>
        <v>#VALUE!</v>
      </c>
    </row>
    <row r="329" spans="1:7">
      <c r="A329" t="e">
        <f ca="1"/>
        <v>#N/A</v>
      </c>
      <c r="B329" t="e">
        <f ca="1"/>
        <v>#VALUE!</v>
      </c>
      <c r="C329" t="e">
        <f ca="1"/>
        <v>#VALUE!</v>
      </c>
      <c r="D329" t="e">
        <f ca="1"/>
        <v>#VALUE!</v>
      </c>
      <c r="E329" s="270" t="e">
        <f ca="1"/>
        <v>#VALUE!</v>
      </c>
      <c r="F329" s="270" t="e">
        <f ca="1"/>
        <v>#VALUE!</v>
      </c>
      <c r="G329" s="270" t="e">
        <f ca="1"/>
        <v>#VALUE!</v>
      </c>
    </row>
    <row r="330" spans="1:7">
      <c r="A330" t="e">
        <f ca="1"/>
        <v>#N/A</v>
      </c>
      <c r="B330" t="e">
        <f ca="1"/>
        <v>#VALUE!</v>
      </c>
      <c r="C330" t="e">
        <f ca="1"/>
        <v>#VALUE!</v>
      </c>
      <c r="D330" t="e">
        <f ca="1"/>
        <v>#VALUE!</v>
      </c>
      <c r="E330" s="270" t="e">
        <f ca="1"/>
        <v>#VALUE!</v>
      </c>
      <c r="F330" s="270" t="e">
        <f ca="1"/>
        <v>#VALUE!</v>
      </c>
      <c r="G330" s="270" t="e">
        <f ca="1"/>
        <v>#VALUE!</v>
      </c>
    </row>
    <row r="331" spans="1:7">
      <c r="A331" t="e">
        <f ca="1"/>
        <v>#N/A</v>
      </c>
      <c r="B331" t="e">
        <f ca="1"/>
        <v>#VALUE!</v>
      </c>
      <c r="C331" t="e">
        <f ca="1"/>
        <v>#VALUE!</v>
      </c>
      <c r="D331" t="e">
        <f ca="1"/>
        <v>#VALUE!</v>
      </c>
      <c r="E331" s="270" t="e">
        <f ca="1"/>
        <v>#VALUE!</v>
      </c>
      <c r="F331" s="270" t="e">
        <f ca="1"/>
        <v>#VALUE!</v>
      </c>
      <c r="G331" s="270" t="e">
        <f ca="1"/>
        <v>#VALUE!</v>
      </c>
    </row>
    <row r="332" spans="1:7">
      <c r="A332" t="e">
        <f ca="1"/>
        <v>#N/A</v>
      </c>
      <c r="B332" t="e">
        <f ca="1"/>
        <v>#VALUE!</v>
      </c>
      <c r="C332" t="e">
        <f ca="1"/>
        <v>#VALUE!</v>
      </c>
      <c r="D332" t="e">
        <f ca="1"/>
        <v>#VALUE!</v>
      </c>
      <c r="E332" s="270" t="e">
        <f ca="1"/>
        <v>#VALUE!</v>
      </c>
      <c r="F332" s="270" t="e">
        <f ca="1"/>
        <v>#VALUE!</v>
      </c>
      <c r="G332" s="270" t="e">
        <f ca="1"/>
        <v>#VALUE!</v>
      </c>
    </row>
    <row r="333" spans="1:7">
      <c r="A333" t="e">
        <f ca="1"/>
        <v>#N/A</v>
      </c>
      <c r="B333" t="e">
        <f ca="1"/>
        <v>#VALUE!</v>
      </c>
      <c r="C333" t="e">
        <f ca="1"/>
        <v>#VALUE!</v>
      </c>
      <c r="D333" t="e">
        <f ca="1"/>
        <v>#VALUE!</v>
      </c>
      <c r="E333" s="270" t="e">
        <f ca="1"/>
        <v>#VALUE!</v>
      </c>
      <c r="F333" s="270" t="e">
        <f ca="1"/>
        <v>#VALUE!</v>
      </c>
      <c r="G333" s="270" t="e">
        <f ca="1"/>
        <v>#VALUE!</v>
      </c>
    </row>
    <row r="334" spans="1:7">
      <c r="A334" t="e">
        <f ca="1"/>
        <v>#N/A</v>
      </c>
      <c r="B334" t="e">
        <f ca="1"/>
        <v>#VALUE!</v>
      </c>
      <c r="C334" t="e">
        <f ca="1"/>
        <v>#VALUE!</v>
      </c>
      <c r="D334" t="e">
        <f ca="1"/>
        <v>#VALUE!</v>
      </c>
      <c r="E334" s="270" t="e">
        <f ca="1"/>
        <v>#VALUE!</v>
      </c>
      <c r="F334" s="270" t="e">
        <f ca="1"/>
        <v>#VALUE!</v>
      </c>
      <c r="G334" s="270" t="e">
        <f ca="1"/>
        <v>#VALUE!</v>
      </c>
    </row>
    <row r="335" spans="1:7">
      <c r="A335" t="e">
        <f ca="1"/>
        <v>#N/A</v>
      </c>
      <c r="B335" t="e">
        <f ca="1"/>
        <v>#VALUE!</v>
      </c>
      <c r="C335" t="e">
        <f ca="1"/>
        <v>#VALUE!</v>
      </c>
      <c r="D335" t="e">
        <f ca="1"/>
        <v>#VALUE!</v>
      </c>
      <c r="E335" s="270" t="e">
        <f ca="1"/>
        <v>#VALUE!</v>
      </c>
      <c r="F335" s="270" t="e">
        <f ca="1"/>
        <v>#VALUE!</v>
      </c>
      <c r="G335" s="270" t="e">
        <f ca="1"/>
        <v>#VALUE!</v>
      </c>
    </row>
    <row r="336" spans="1:7">
      <c r="A336" t="e">
        <f ca="1"/>
        <v>#N/A</v>
      </c>
      <c r="B336" t="e">
        <f ca="1"/>
        <v>#VALUE!</v>
      </c>
      <c r="C336" t="e">
        <f ca="1"/>
        <v>#VALUE!</v>
      </c>
      <c r="D336" t="e">
        <f ca="1"/>
        <v>#VALUE!</v>
      </c>
      <c r="E336" s="270" t="e">
        <f ca="1"/>
        <v>#VALUE!</v>
      </c>
      <c r="F336" s="270" t="e">
        <f ca="1"/>
        <v>#VALUE!</v>
      </c>
      <c r="G336" s="270" t="e">
        <f ca="1"/>
        <v>#VALUE!</v>
      </c>
    </row>
    <row r="337" spans="1:7">
      <c r="A337" t="e">
        <f ca="1"/>
        <v>#N/A</v>
      </c>
      <c r="B337" t="e">
        <f ca="1"/>
        <v>#VALUE!</v>
      </c>
      <c r="C337" t="e">
        <f ca="1"/>
        <v>#VALUE!</v>
      </c>
      <c r="D337" t="e">
        <f ca="1"/>
        <v>#VALUE!</v>
      </c>
      <c r="E337" s="270" t="e">
        <f ca="1"/>
        <v>#VALUE!</v>
      </c>
      <c r="F337" s="270" t="e">
        <f ca="1"/>
        <v>#VALUE!</v>
      </c>
      <c r="G337" s="270" t="e">
        <f ca="1"/>
        <v>#VALUE!</v>
      </c>
    </row>
    <row r="338" spans="1:7">
      <c r="A338" t="e">
        <f ca="1"/>
        <v>#N/A</v>
      </c>
      <c r="B338" t="e">
        <f ca="1"/>
        <v>#VALUE!</v>
      </c>
      <c r="C338" t="e">
        <f ca="1"/>
        <v>#VALUE!</v>
      </c>
      <c r="D338" t="e">
        <f ca="1"/>
        <v>#VALUE!</v>
      </c>
      <c r="E338" s="270" t="e">
        <f ca="1"/>
        <v>#VALUE!</v>
      </c>
      <c r="F338" s="270" t="e">
        <f ca="1"/>
        <v>#VALUE!</v>
      </c>
      <c r="G338" s="270" t="e">
        <f ca="1"/>
        <v>#VALUE!</v>
      </c>
    </row>
    <row r="339" spans="1:7">
      <c r="A339" t="e">
        <f ca="1"/>
        <v>#N/A</v>
      </c>
      <c r="B339" t="e">
        <f ca="1"/>
        <v>#VALUE!</v>
      </c>
      <c r="C339" t="e">
        <f ca="1"/>
        <v>#VALUE!</v>
      </c>
      <c r="D339" t="e">
        <f ca="1"/>
        <v>#VALUE!</v>
      </c>
      <c r="E339" s="270" t="e">
        <f ca="1"/>
        <v>#VALUE!</v>
      </c>
      <c r="F339" s="270" t="e">
        <f ca="1"/>
        <v>#VALUE!</v>
      </c>
      <c r="G339" s="270" t="e">
        <f ca="1"/>
        <v>#VALUE!</v>
      </c>
    </row>
    <row r="340" spans="1:7">
      <c r="A340" t="e">
        <f ca="1"/>
        <v>#N/A</v>
      </c>
      <c r="B340" t="e">
        <f ca="1"/>
        <v>#VALUE!</v>
      </c>
      <c r="C340" t="e">
        <f ca="1"/>
        <v>#VALUE!</v>
      </c>
      <c r="D340" t="e">
        <f ca="1"/>
        <v>#VALUE!</v>
      </c>
      <c r="E340" s="270" t="e">
        <f ca="1"/>
        <v>#VALUE!</v>
      </c>
      <c r="F340" s="270" t="e">
        <f ca="1"/>
        <v>#VALUE!</v>
      </c>
      <c r="G340" s="270" t="e">
        <f ca="1"/>
        <v>#VALUE!</v>
      </c>
    </row>
    <row r="341" spans="1:7">
      <c r="A341" t="e">
        <f ca="1"/>
        <v>#N/A</v>
      </c>
      <c r="B341" t="e">
        <f ca="1"/>
        <v>#VALUE!</v>
      </c>
      <c r="C341" t="e">
        <f ca="1"/>
        <v>#VALUE!</v>
      </c>
      <c r="D341" t="e">
        <f ca="1"/>
        <v>#VALUE!</v>
      </c>
      <c r="E341" s="270" t="e">
        <f ca="1"/>
        <v>#VALUE!</v>
      </c>
      <c r="F341" s="270" t="e">
        <f ca="1"/>
        <v>#VALUE!</v>
      </c>
      <c r="G341" s="270" t="e">
        <f ca="1"/>
        <v>#VALUE!</v>
      </c>
    </row>
    <row r="342" spans="1:7">
      <c r="A342" t="e">
        <f ca="1"/>
        <v>#N/A</v>
      </c>
      <c r="B342" t="e">
        <f ca="1"/>
        <v>#VALUE!</v>
      </c>
      <c r="C342" t="e">
        <f ca="1"/>
        <v>#VALUE!</v>
      </c>
      <c r="D342" t="e">
        <f ca="1"/>
        <v>#VALUE!</v>
      </c>
      <c r="E342" s="270" t="e">
        <f ca="1"/>
        <v>#VALUE!</v>
      </c>
      <c r="F342" s="270" t="e">
        <f ca="1"/>
        <v>#VALUE!</v>
      </c>
      <c r="G342" s="270" t="e">
        <f ca="1"/>
        <v>#VALUE!</v>
      </c>
    </row>
    <row r="343" spans="1:7">
      <c r="A343" t="e">
        <f ca="1"/>
        <v>#N/A</v>
      </c>
      <c r="B343" t="e">
        <f ca="1"/>
        <v>#VALUE!</v>
      </c>
      <c r="C343" t="e">
        <f ca="1"/>
        <v>#VALUE!</v>
      </c>
      <c r="D343" t="e">
        <f ca="1"/>
        <v>#VALUE!</v>
      </c>
      <c r="E343" s="270" t="e">
        <f ca="1"/>
        <v>#VALUE!</v>
      </c>
      <c r="F343" s="270" t="e">
        <f ca="1"/>
        <v>#VALUE!</v>
      </c>
      <c r="G343" s="270" t="e">
        <f ca="1"/>
        <v>#VALUE!</v>
      </c>
    </row>
    <row r="344" spans="1:7">
      <c r="A344" t="e">
        <f ca="1"/>
        <v>#N/A</v>
      </c>
      <c r="B344" t="e">
        <f ca="1"/>
        <v>#VALUE!</v>
      </c>
      <c r="C344" t="e">
        <f ca="1"/>
        <v>#VALUE!</v>
      </c>
      <c r="D344" t="e">
        <f ca="1"/>
        <v>#VALUE!</v>
      </c>
      <c r="E344" s="270" t="e">
        <f ca="1"/>
        <v>#VALUE!</v>
      </c>
      <c r="F344" s="270" t="e">
        <f ca="1"/>
        <v>#VALUE!</v>
      </c>
      <c r="G344" s="270" t="e">
        <f ca="1"/>
        <v>#VALUE!</v>
      </c>
    </row>
    <row r="345" spans="1:7">
      <c r="A345" t="e">
        <f ca="1"/>
        <v>#N/A</v>
      </c>
      <c r="B345" t="e">
        <f ca="1"/>
        <v>#VALUE!</v>
      </c>
      <c r="C345" t="e">
        <f ca="1"/>
        <v>#VALUE!</v>
      </c>
      <c r="D345" t="e">
        <f ca="1"/>
        <v>#VALUE!</v>
      </c>
      <c r="E345" s="270" t="e">
        <f ca="1"/>
        <v>#VALUE!</v>
      </c>
      <c r="F345" s="270" t="e">
        <f ca="1"/>
        <v>#VALUE!</v>
      </c>
      <c r="G345" s="270" t="e">
        <f ca="1"/>
        <v>#VALUE!</v>
      </c>
    </row>
    <row r="346" spans="1:7">
      <c r="A346" t="e">
        <f ca="1"/>
        <v>#N/A</v>
      </c>
      <c r="B346" t="e">
        <f ca="1"/>
        <v>#VALUE!</v>
      </c>
      <c r="C346" t="e">
        <f ca="1"/>
        <v>#VALUE!</v>
      </c>
      <c r="D346" t="e">
        <f ca="1"/>
        <v>#VALUE!</v>
      </c>
      <c r="E346" s="270" t="e">
        <f ca="1"/>
        <v>#VALUE!</v>
      </c>
      <c r="F346" s="270" t="e">
        <f ca="1"/>
        <v>#VALUE!</v>
      </c>
      <c r="G346" s="270" t="e">
        <f ca="1"/>
        <v>#VALUE!</v>
      </c>
    </row>
    <row r="347" spans="1:7">
      <c r="A347" t="e">
        <f ca="1"/>
        <v>#N/A</v>
      </c>
      <c r="B347" t="e">
        <f ca="1"/>
        <v>#VALUE!</v>
      </c>
      <c r="C347" t="e">
        <f ca="1"/>
        <v>#VALUE!</v>
      </c>
      <c r="D347" t="e">
        <f ca="1"/>
        <v>#VALUE!</v>
      </c>
      <c r="E347" s="270" t="e">
        <f ca="1"/>
        <v>#VALUE!</v>
      </c>
      <c r="F347" s="270" t="e">
        <f ca="1"/>
        <v>#VALUE!</v>
      </c>
      <c r="G347" s="270" t="e">
        <f ca="1"/>
        <v>#VALUE!</v>
      </c>
    </row>
    <row r="348" spans="1:7">
      <c r="A348" t="e">
        <f ca="1"/>
        <v>#N/A</v>
      </c>
      <c r="B348" t="e">
        <f ca="1"/>
        <v>#VALUE!</v>
      </c>
      <c r="C348" t="e">
        <f ca="1"/>
        <v>#VALUE!</v>
      </c>
      <c r="D348" t="e">
        <f ca="1"/>
        <v>#VALUE!</v>
      </c>
      <c r="E348" s="270" t="e">
        <f ca="1"/>
        <v>#VALUE!</v>
      </c>
      <c r="F348" s="270" t="e">
        <f ca="1"/>
        <v>#VALUE!</v>
      </c>
      <c r="G348" s="270" t="e">
        <f ca="1"/>
        <v>#VALUE!</v>
      </c>
    </row>
    <row r="349" spans="1:7">
      <c r="A349" t="e">
        <f ca="1"/>
        <v>#N/A</v>
      </c>
      <c r="B349" t="e">
        <f ca="1"/>
        <v>#VALUE!</v>
      </c>
      <c r="C349" t="e">
        <f ca="1"/>
        <v>#VALUE!</v>
      </c>
      <c r="D349" t="e">
        <f ca="1"/>
        <v>#VALUE!</v>
      </c>
      <c r="E349" s="270" t="e">
        <f ca="1"/>
        <v>#VALUE!</v>
      </c>
      <c r="F349" s="270" t="e">
        <f ca="1"/>
        <v>#VALUE!</v>
      </c>
      <c r="G349" s="270" t="e">
        <f ca="1"/>
        <v>#VALUE!</v>
      </c>
    </row>
    <row r="350" spans="1:7">
      <c r="A350" t="e">
        <f ca="1"/>
        <v>#N/A</v>
      </c>
      <c r="B350" t="e">
        <f ca="1"/>
        <v>#VALUE!</v>
      </c>
      <c r="C350" t="e">
        <f ca="1"/>
        <v>#VALUE!</v>
      </c>
      <c r="D350" t="e">
        <f ca="1"/>
        <v>#VALUE!</v>
      </c>
      <c r="E350" s="270" t="e">
        <f ca="1"/>
        <v>#VALUE!</v>
      </c>
      <c r="F350" s="270" t="e">
        <f ca="1"/>
        <v>#VALUE!</v>
      </c>
      <c r="G350" s="270" t="e">
        <f ca="1"/>
        <v>#VALUE!</v>
      </c>
    </row>
    <row r="351" spans="1:7">
      <c r="A351" t="e">
        <f ca="1"/>
        <v>#N/A</v>
      </c>
      <c r="B351" t="e">
        <f ca="1"/>
        <v>#VALUE!</v>
      </c>
      <c r="C351" t="e">
        <f ca="1"/>
        <v>#VALUE!</v>
      </c>
      <c r="D351" t="e">
        <f ca="1"/>
        <v>#VALUE!</v>
      </c>
      <c r="E351" s="270" t="e">
        <f ca="1"/>
        <v>#VALUE!</v>
      </c>
      <c r="F351" s="270" t="e">
        <f ca="1"/>
        <v>#VALUE!</v>
      </c>
      <c r="G351" s="270" t="e">
        <f ca="1"/>
        <v>#VALUE!</v>
      </c>
    </row>
    <row r="352" spans="1:7">
      <c r="A352" t="e">
        <f ca="1"/>
        <v>#N/A</v>
      </c>
      <c r="B352" t="e">
        <f ca="1"/>
        <v>#VALUE!</v>
      </c>
      <c r="C352" t="e">
        <f ca="1"/>
        <v>#VALUE!</v>
      </c>
      <c r="D352" t="e">
        <f ca="1"/>
        <v>#VALUE!</v>
      </c>
      <c r="E352" s="270" t="e">
        <f ca="1"/>
        <v>#VALUE!</v>
      </c>
      <c r="F352" s="270" t="e">
        <f ca="1"/>
        <v>#VALUE!</v>
      </c>
      <c r="G352" s="270" t="e">
        <f ca="1"/>
        <v>#VALUE!</v>
      </c>
    </row>
    <row r="353" spans="1:7">
      <c r="A353" t="e">
        <f ca="1"/>
        <v>#N/A</v>
      </c>
      <c r="B353" t="e">
        <f ca="1"/>
        <v>#VALUE!</v>
      </c>
      <c r="C353" t="e">
        <f ca="1"/>
        <v>#VALUE!</v>
      </c>
      <c r="D353" t="e">
        <f ca="1"/>
        <v>#VALUE!</v>
      </c>
      <c r="E353" s="270" t="e">
        <f ca="1"/>
        <v>#VALUE!</v>
      </c>
      <c r="F353" s="270" t="e">
        <f ca="1"/>
        <v>#VALUE!</v>
      </c>
      <c r="G353" s="270" t="e">
        <f ca="1"/>
        <v>#VALUE!</v>
      </c>
    </row>
    <row r="354" spans="1:7">
      <c r="A354" t="e">
        <f ca="1"/>
        <v>#N/A</v>
      </c>
      <c r="B354" t="e">
        <f ca="1"/>
        <v>#VALUE!</v>
      </c>
      <c r="C354" t="e">
        <f ca="1"/>
        <v>#VALUE!</v>
      </c>
      <c r="D354" t="e">
        <f ca="1"/>
        <v>#VALUE!</v>
      </c>
      <c r="E354" s="270" t="e">
        <f ca="1"/>
        <v>#VALUE!</v>
      </c>
      <c r="F354" s="270" t="e">
        <f ca="1"/>
        <v>#VALUE!</v>
      </c>
      <c r="G354" s="270" t="e">
        <f ca="1"/>
        <v>#VALUE!</v>
      </c>
    </row>
    <row r="355" spans="1:7">
      <c r="A355" t="e">
        <f ca="1"/>
        <v>#N/A</v>
      </c>
      <c r="B355" t="e">
        <f ca="1"/>
        <v>#VALUE!</v>
      </c>
      <c r="C355" t="e">
        <f ca="1"/>
        <v>#VALUE!</v>
      </c>
      <c r="D355" t="e">
        <f ca="1"/>
        <v>#VALUE!</v>
      </c>
      <c r="E355" s="270" t="e">
        <f ca="1"/>
        <v>#VALUE!</v>
      </c>
      <c r="F355" s="270" t="e">
        <f ca="1"/>
        <v>#VALUE!</v>
      </c>
      <c r="G355" s="270" t="e">
        <f ca="1"/>
        <v>#VALUE!</v>
      </c>
    </row>
    <row r="356" spans="1:7">
      <c r="A356" t="e">
        <f ca="1"/>
        <v>#N/A</v>
      </c>
      <c r="B356" t="e">
        <f ca="1"/>
        <v>#VALUE!</v>
      </c>
      <c r="C356" t="e">
        <f ca="1"/>
        <v>#VALUE!</v>
      </c>
      <c r="D356" t="e">
        <f ca="1"/>
        <v>#VALUE!</v>
      </c>
      <c r="E356" s="270" t="e">
        <f ca="1"/>
        <v>#VALUE!</v>
      </c>
      <c r="F356" s="270" t="e">
        <f ca="1"/>
        <v>#VALUE!</v>
      </c>
      <c r="G356" s="270" t="e">
        <f ca="1"/>
        <v>#VALUE!</v>
      </c>
    </row>
    <row r="357" spans="1:7">
      <c r="A357" t="e">
        <f ca="1"/>
        <v>#N/A</v>
      </c>
      <c r="B357" t="e">
        <f ca="1"/>
        <v>#VALUE!</v>
      </c>
      <c r="C357" t="e">
        <f ca="1"/>
        <v>#VALUE!</v>
      </c>
      <c r="D357" t="e">
        <f ca="1"/>
        <v>#VALUE!</v>
      </c>
      <c r="E357" s="270" t="e">
        <f ca="1"/>
        <v>#VALUE!</v>
      </c>
      <c r="F357" s="270" t="e">
        <f ca="1"/>
        <v>#VALUE!</v>
      </c>
      <c r="G357" s="270" t="e">
        <f ca="1"/>
        <v>#VALUE!</v>
      </c>
    </row>
    <row r="358" spans="1:7">
      <c r="A358" t="e">
        <f ca="1"/>
        <v>#N/A</v>
      </c>
      <c r="B358" t="e">
        <f ca="1"/>
        <v>#VALUE!</v>
      </c>
      <c r="C358" t="e">
        <f ca="1"/>
        <v>#VALUE!</v>
      </c>
      <c r="D358" t="e">
        <f ca="1"/>
        <v>#VALUE!</v>
      </c>
      <c r="E358" s="270" t="e">
        <f ca="1"/>
        <v>#VALUE!</v>
      </c>
      <c r="F358" s="270" t="e">
        <f ca="1"/>
        <v>#VALUE!</v>
      </c>
      <c r="G358" s="270" t="e">
        <f ca="1"/>
        <v>#VALUE!</v>
      </c>
    </row>
    <row r="359" spans="1:7">
      <c r="A359" t="e">
        <f ca="1"/>
        <v>#N/A</v>
      </c>
      <c r="B359" t="e">
        <f ca="1"/>
        <v>#VALUE!</v>
      </c>
      <c r="C359" t="e">
        <f ca="1"/>
        <v>#VALUE!</v>
      </c>
      <c r="D359" t="e">
        <f ca="1"/>
        <v>#VALUE!</v>
      </c>
      <c r="E359" s="270" t="e">
        <f ca="1"/>
        <v>#VALUE!</v>
      </c>
      <c r="F359" s="270" t="e">
        <f ca="1"/>
        <v>#VALUE!</v>
      </c>
      <c r="G359" s="270" t="e">
        <f ca="1"/>
        <v>#VALUE!</v>
      </c>
    </row>
    <row r="360" spans="1:7">
      <c r="A360" t="e">
        <f ca="1"/>
        <v>#N/A</v>
      </c>
      <c r="B360" t="e">
        <f ca="1"/>
        <v>#VALUE!</v>
      </c>
      <c r="C360" t="e">
        <f ca="1"/>
        <v>#VALUE!</v>
      </c>
      <c r="D360" t="e">
        <f ca="1"/>
        <v>#VALUE!</v>
      </c>
      <c r="E360" s="270" t="e">
        <f ca="1"/>
        <v>#VALUE!</v>
      </c>
      <c r="F360" s="270" t="e">
        <f ca="1"/>
        <v>#VALUE!</v>
      </c>
      <c r="G360" s="270" t="e">
        <f ca="1"/>
        <v>#VALUE!</v>
      </c>
    </row>
    <row r="361" spans="1:7">
      <c r="A361" t="e">
        <f ca="1"/>
        <v>#N/A</v>
      </c>
      <c r="B361" t="e">
        <f ca="1"/>
        <v>#VALUE!</v>
      </c>
      <c r="C361" t="e">
        <f ca="1"/>
        <v>#VALUE!</v>
      </c>
      <c r="D361" t="e">
        <f ca="1"/>
        <v>#VALUE!</v>
      </c>
      <c r="E361" s="270" t="e">
        <f ca="1"/>
        <v>#VALUE!</v>
      </c>
      <c r="F361" s="270" t="e">
        <f ca="1"/>
        <v>#VALUE!</v>
      </c>
      <c r="G361" s="270" t="e">
        <f ca="1"/>
        <v>#VALUE!</v>
      </c>
    </row>
    <row r="362" spans="1:7">
      <c r="A362" t="e">
        <f ca="1"/>
        <v>#N/A</v>
      </c>
      <c r="B362" t="e">
        <f ca="1"/>
        <v>#VALUE!</v>
      </c>
      <c r="C362" t="e">
        <f ca="1"/>
        <v>#VALUE!</v>
      </c>
      <c r="D362" t="e">
        <f ca="1"/>
        <v>#VALUE!</v>
      </c>
      <c r="E362" s="270" t="e">
        <f ca="1"/>
        <v>#VALUE!</v>
      </c>
      <c r="F362" s="270" t="e">
        <f ca="1"/>
        <v>#VALUE!</v>
      </c>
      <c r="G362" s="270" t="e">
        <f ca="1"/>
        <v>#VALUE!</v>
      </c>
    </row>
    <row r="363" spans="1:7">
      <c r="A363" t="e">
        <f ca="1"/>
        <v>#N/A</v>
      </c>
      <c r="B363" t="e">
        <f ca="1"/>
        <v>#VALUE!</v>
      </c>
      <c r="C363" t="e">
        <f ca="1"/>
        <v>#VALUE!</v>
      </c>
      <c r="D363" t="e">
        <f ca="1"/>
        <v>#VALUE!</v>
      </c>
      <c r="E363" s="270" t="e">
        <f ca="1"/>
        <v>#VALUE!</v>
      </c>
      <c r="F363" s="270" t="e">
        <f ca="1"/>
        <v>#VALUE!</v>
      </c>
      <c r="G363" s="270" t="e">
        <f ca="1"/>
        <v>#VALUE!</v>
      </c>
    </row>
    <row r="364" spans="1:7">
      <c r="A364" t="e">
        <f ca="1"/>
        <v>#N/A</v>
      </c>
      <c r="B364" t="e">
        <f ca="1"/>
        <v>#VALUE!</v>
      </c>
      <c r="C364" t="e">
        <f ca="1"/>
        <v>#VALUE!</v>
      </c>
      <c r="D364" t="e">
        <f ca="1"/>
        <v>#VALUE!</v>
      </c>
      <c r="E364" s="270" t="e">
        <f ca="1"/>
        <v>#VALUE!</v>
      </c>
      <c r="F364" s="270" t="e">
        <f ca="1"/>
        <v>#VALUE!</v>
      </c>
      <c r="G364" s="270" t="e">
        <f ca="1"/>
        <v>#VALUE!</v>
      </c>
    </row>
    <row r="365" spans="1:7">
      <c r="A365" t="e">
        <f ca="1"/>
        <v>#N/A</v>
      </c>
      <c r="B365" t="e">
        <f ca="1"/>
        <v>#VALUE!</v>
      </c>
      <c r="C365" t="e">
        <f ca="1"/>
        <v>#VALUE!</v>
      </c>
      <c r="D365" t="e">
        <f ca="1"/>
        <v>#VALUE!</v>
      </c>
      <c r="E365" s="270" t="e">
        <f ca="1"/>
        <v>#VALUE!</v>
      </c>
      <c r="F365" s="270" t="e">
        <f ca="1"/>
        <v>#VALUE!</v>
      </c>
      <c r="G365" s="270" t="e">
        <f ca="1"/>
        <v>#VALUE!</v>
      </c>
    </row>
    <row r="366" spans="1:7">
      <c r="A366" t="e">
        <f ca="1"/>
        <v>#N/A</v>
      </c>
      <c r="B366" t="e">
        <f ca="1"/>
        <v>#VALUE!</v>
      </c>
      <c r="C366" t="e">
        <f ca="1"/>
        <v>#VALUE!</v>
      </c>
      <c r="D366" t="e">
        <f ca="1"/>
        <v>#VALUE!</v>
      </c>
      <c r="E366" s="270" t="e">
        <f ca="1"/>
        <v>#VALUE!</v>
      </c>
      <c r="F366" s="270" t="e">
        <f ca="1"/>
        <v>#VALUE!</v>
      </c>
      <c r="G366" s="270" t="e">
        <f ca="1"/>
        <v>#VALUE!</v>
      </c>
    </row>
    <row r="367" spans="1:7">
      <c r="A367" t="e">
        <f ca="1"/>
        <v>#N/A</v>
      </c>
      <c r="B367" t="e">
        <f ca="1"/>
        <v>#VALUE!</v>
      </c>
      <c r="C367" t="e">
        <f ca="1"/>
        <v>#VALUE!</v>
      </c>
      <c r="D367" t="e">
        <f ca="1"/>
        <v>#VALUE!</v>
      </c>
      <c r="E367" s="270" t="e">
        <f ca="1"/>
        <v>#VALUE!</v>
      </c>
      <c r="F367" s="270" t="e">
        <f ca="1"/>
        <v>#VALUE!</v>
      </c>
      <c r="G367" s="270" t="e">
        <f ca="1"/>
        <v>#VALUE!</v>
      </c>
    </row>
    <row r="368" spans="1:7">
      <c r="A368" t="e">
        <f ca="1"/>
        <v>#N/A</v>
      </c>
      <c r="B368" t="e">
        <f ca="1"/>
        <v>#VALUE!</v>
      </c>
      <c r="C368" t="e">
        <f ca="1"/>
        <v>#VALUE!</v>
      </c>
      <c r="D368" t="e">
        <f ca="1"/>
        <v>#VALUE!</v>
      </c>
      <c r="E368" s="270" t="e">
        <f ca="1"/>
        <v>#VALUE!</v>
      </c>
      <c r="F368" s="270" t="e">
        <f ca="1"/>
        <v>#VALUE!</v>
      </c>
      <c r="G368" s="270" t="e">
        <f ca="1"/>
        <v>#VALUE!</v>
      </c>
    </row>
    <row r="369" spans="1:7">
      <c r="A369" t="e">
        <f ca="1"/>
        <v>#N/A</v>
      </c>
      <c r="B369" t="e">
        <f ca="1"/>
        <v>#VALUE!</v>
      </c>
      <c r="C369" t="e">
        <f ca="1"/>
        <v>#VALUE!</v>
      </c>
      <c r="D369" t="e">
        <f ca="1"/>
        <v>#VALUE!</v>
      </c>
      <c r="E369" s="270" t="e">
        <f ca="1"/>
        <v>#VALUE!</v>
      </c>
      <c r="F369" s="270" t="e">
        <f ca="1"/>
        <v>#VALUE!</v>
      </c>
      <c r="G369" s="270" t="e">
        <f ca="1"/>
        <v>#VALUE!</v>
      </c>
    </row>
    <row r="370" spans="1:7">
      <c r="A370" t="e">
        <f ca="1"/>
        <v>#N/A</v>
      </c>
      <c r="B370" t="e">
        <f ca="1"/>
        <v>#VALUE!</v>
      </c>
      <c r="C370" t="e">
        <f ca="1"/>
        <v>#VALUE!</v>
      </c>
      <c r="D370" t="e">
        <f ca="1"/>
        <v>#VALUE!</v>
      </c>
      <c r="E370" s="270" t="e">
        <f ca="1"/>
        <v>#VALUE!</v>
      </c>
      <c r="F370" s="270" t="e">
        <f ca="1"/>
        <v>#VALUE!</v>
      </c>
      <c r="G370" s="270" t="e">
        <f ca="1"/>
        <v>#VALUE!</v>
      </c>
    </row>
    <row r="371" spans="1:7">
      <c r="A371" t="e">
        <f ca="1"/>
        <v>#N/A</v>
      </c>
      <c r="B371" t="e">
        <f ca="1"/>
        <v>#VALUE!</v>
      </c>
      <c r="C371" t="e">
        <f ca="1"/>
        <v>#VALUE!</v>
      </c>
      <c r="D371" t="e">
        <f ca="1"/>
        <v>#VALUE!</v>
      </c>
      <c r="E371" s="270" t="e">
        <f ca="1"/>
        <v>#VALUE!</v>
      </c>
      <c r="F371" s="270" t="e">
        <f ca="1"/>
        <v>#VALUE!</v>
      </c>
      <c r="G371" s="270" t="e">
        <f ca="1"/>
        <v>#VALUE!</v>
      </c>
    </row>
    <row r="372" spans="1:7">
      <c r="A372" t="e">
        <f ca="1"/>
        <v>#N/A</v>
      </c>
      <c r="B372" t="e">
        <f ca="1"/>
        <v>#VALUE!</v>
      </c>
      <c r="C372" t="e">
        <f ca="1"/>
        <v>#VALUE!</v>
      </c>
      <c r="D372" t="e">
        <f ca="1"/>
        <v>#VALUE!</v>
      </c>
      <c r="E372" s="270" t="e">
        <f ca="1"/>
        <v>#VALUE!</v>
      </c>
      <c r="F372" s="270" t="e">
        <f ca="1"/>
        <v>#VALUE!</v>
      </c>
      <c r="G372" s="270" t="e">
        <f ca="1"/>
        <v>#VALUE!</v>
      </c>
    </row>
    <row r="373" spans="1:7">
      <c r="A373" t="e">
        <f ca="1"/>
        <v>#N/A</v>
      </c>
      <c r="B373" t="e">
        <f ca="1"/>
        <v>#VALUE!</v>
      </c>
      <c r="C373" t="e">
        <f ca="1"/>
        <v>#VALUE!</v>
      </c>
      <c r="D373" t="e">
        <f ca="1"/>
        <v>#VALUE!</v>
      </c>
      <c r="E373" s="270" t="e">
        <f ca="1"/>
        <v>#VALUE!</v>
      </c>
      <c r="F373" s="270" t="e">
        <f ca="1"/>
        <v>#VALUE!</v>
      </c>
      <c r="G373" s="270" t="e">
        <f ca="1"/>
        <v>#VALUE!</v>
      </c>
    </row>
    <row r="374" spans="1:7">
      <c r="A374" t="e">
        <f ca="1"/>
        <v>#N/A</v>
      </c>
      <c r="B374" t="e">
        <f ca="1"/>
        <v>#VALUE!</v>
      </c>
      <c r="C374" t="e">
        <f ca="1"/>
        <v>#VALUE!</v>
      </c>
      <c r="D374" t="e">
        <f ca="1"/>
        <v>#VALUE!</v>
      </c>
      <c r="E374" s="270" t="e">
        <f ca="1"/>
        <v>#VALUE!</v>
      </c>
      <c r="F374" s="270" t="e">
        <f ca="1"/>
        <v>#VALUE!</v>
      </c>
      <c r="G374" s="270" t="e">
        <f ca="1"/>
        <v>#VALUE!</v>
      </c>
    </row>
    <row r="375" spans="1:7">
      <c r="A375" t="e">
        <f ca="1"/>
        <v>#N/A</v>
      </c>
      <c r="B375" t="e">
        <f ca="1"/>
        <v>#VALUE!</v>
      </c>
      <c r="C375" t="e">
        <f ca="1"/>
        <v>#VALUE!</v>
      </c>
      <c r="D375" t="e">
        <f ca="1"/>
        <v>#VALUE!</v>
      </c>
      <c r="E375" s="270" t="e">
        <f ca="1"/>
        <v>#VALUE!</v>
      </c>
      <c r="F375" s="270" t="e">
        <f ca="1"/>
        <v>#VALUE!</v>
      </c>
      <c r="G375" s="270" t="e">
        <f ca="1"/>
        <v>#VALUE!</v>
      </c>
    </row>
    <row r="376" spans="1:7">
      <c r="A376" t="e">
        <f ca="1"/>
        <v>#N/A</v>
      </c>
      <c r="B376" t="e">
        <f ca="1"/>
        <v>#VALUE!</v>
      </c>
      <c r="C376" t="e">
        <f ca="1"/>
        <v>#VALUE!</v>
      </c>
      <c r="D376" t="e">
        <f ca="1"/>
        <v>#VALUE!</v>
      </c>
      <c r="E376" s="270" t="e">
        <f ca="1"/>
        <v>#VALUE!</v>
      </c>
      <c r="F376" s="270" t="e">
        <f ca="1"/>
        <v>#VALUE!</v>
      </c>
      <c r="G376" s="270" t="e">
        <f ca="1"/>
        <v>#VALUE!</v>
      </c>
    </row>
    <row r="377" spans="1:7">
      <c r="A377" t="e">
        <f ca="1"/>
        <v>#N/A</v>
      </c>
      <c r="B377" t="e">
        <f ca="1"/>
        <v>#VALUE!</v>
      </c>
      <c r="C377" t="e">
        <f ca="1"/>
        <v>#VALUE!</v>
      </c>
      <c r="D377" t="e">
        <f ca="1"/>
        <v>#VALUE!</v>
      </c>
      <c r="E377" s="270" t="e">
        <f ca="1"/>
        <v>#VALUE!</v>
      </c>
      <c r="F377" s="270" t="e">
        <f ca="1"/>
        <v>#VALUE!</v>
      </c>
      <c r="G377" s="270" t="e">
        <f ca="1"/>
        <v>#VALUE!</v>
      </c>
    </row>
    <row r="378" spans="1:7">
      <c r="A378" t="e">
        <f ca="1"/>
        <v>#N/A</v>
      </c>
      <c r="B378" t="e">
        <f ca="1"/>
        <v>#VALUE!</v>
      </c>
      <c r="C378" t="e">
        <f ca="1"/>
        <v>#VALUE!</v>
      </c>
      <c r="D378" t="e">
        <f ca="1"/>
        <v>#VALUE!</v>
      </c>
      <c r="E378" s="270" t="e">
        <f ca="1"/>
        <v>#VALUE!</v>
      </c>
      <c r="F378" s="270" t="e">
        <f ca="1"/>
        <v>#VALUE!</v>
      </c>
      <c r="G378" s="270" t="e">
        <f ca="1"/>
        <v>#VALUE!</v>
      </c>
    </row>
    <row r="379" spans="1:7">
      <c r="A379" t="e">
        <f ca="1"/>
        <v>#N/A</v>
      </c>
      <c r="B379" t="e">
        <f ca="1"/>
        <v>#VALUE!</v>
      </c>
      <c r="C379" t="e">
        <f ca="1"/>
        <v>#VALUE!</v>
      </c>
      <c r="D379" t="e">
        <f ca="1"/>
        <v>#VALUE!</v>
      </c>
      <c r="E379" s="270" t="e">
        <f ca="1"/>
        <v>#VALUE!</v>
      </c>
      <c r="F379" s="270" t="e">
        <f ca="1"/>
        <v>#VALUE!</v>
      </c>
      <c r="G379" s="270" t="e">
        <f ca="1"/>
        <v>#VALUE!</v>
      </c>
    </row>
    <row r="380" spans="1:7">
      <c r="A380" t="e">
        <f ca="1"/>
        <v>#N/A</v>
      </c>
      <c r="B380" t="e">
        <f ca="1"/>
        <v>#VALUE!</v>
      </c>
      <c r="C380" t="e">
        <f ca="1"/>
        <v>#VALUE!</v>
      </c>
      <c r="D380" t="e">
        <f ca="1"/>
        <v>#VALUE!</v>
      </c>
      <c r="E380" s="270" t="e">
        <f ca="1"/>
        <v>#VALUE!</v>
      </c>
      <c r="F380" s="270" t="e">
        <f ca="1"/>
        <v>#VALUE!</v>
      </c>
      <c r="G380" s="270" t="e">
        <f ca="1"/>
        <v>#VALUE!</v>
      </c>
    </row>
    <row r="381" spans="1:7">
      <c r="A381" t="e">
        <f ca="1"/>
        <v>#N/A</v>
      </c>
      <c r="B381" t="e">
        <f ca="1"/>
        <v>#VALUE!</v>
      </c>
      <c r="C381" t="e">
        <f ca="1"/>
        <v>#VALUE!</v>
      </c>
      <c r="D381" t="e">
        <f ca="1"/>
        <v>#VALUE!</v>
      </c>
      <c r="E381" s="270" t="e">
        <f ca="1"/>
        <v>#VALUE!</v>
      </c>
      <c r="F381" s="270" t="e">
        <f ca="1"/>
        <v>#VALUE!</v>
      </c>
      <c r="G381" s="270" t="e">
        <f ca="1"/>
        <v>#VALUE!</v>
      </c>
    </row>
    <row r="382" spans="1:7">
      <c r="A382" t="e">
        <f ca="1"/>
        <v>#N/A</v>
      </c>
      <c r="B382" t="e">
        <f ca="1"/>
        <v>#VALUE!</v>
      </c>
      <c r="C382" t="e">
        <f ca="1"/>
        <v>#VALUE!</v>
      </c>
      <c r="D382" t="e">
        <f ca="1"/>
        <v>#VALUE!</v>
      </c>
      <c r="E382" s="270" t="e">
        <f ca="1"/>
        <v>#VALUE!</v>
      </c>
      <c r="F382" s="270" t="e">
        <f ca="1"/>
        <v>#VALUE!</v>
      </c>
      <c r="G382" s="270" t="e">
        <f ca="1"/>
        <v>#VALUE!</v>
      </c>
    </row>
    <row r="383" spans="1:7">
      <c r="A383" t="e">
        <f ca="1"/>
        <v>#N/A</v>
      </c>
      <c r="B383" t="e">
        <f ca="1"/>
        <v>#VALUE!</v>
      </c>
      <c r="C383" t="e">
        <f ca="1"/>
        <v>#VALUE!</v>
      </c>
      <c r="D383" t="e">
        <f ca="1"/>
        <v>#VALUE!</v>
      </c>
      <c r="E383" s="270" t="e">
        <f ca="1"/>
        <v>#VALUE!</v>
      </c>
      <c r="F383" s="270" t="e">
        <f ca="1"/>
        <v>#VALUE!</v>
      </c>
      <c r="G383" s="270" t="e">
        <f ca="1"/>
        <v>#VALUE!</v>
      </c>
    </row>
    <row r="384" spans="1:7">
      <c r="A384" t="e">
        <f ca="1"/>
        <v>#N/A</v>
      </c>
      <c r="B384" t="e">
        <f ca="1"/>
        <v>#VALUE!</v>
      </c>
      <c r="C384" t="e">
        <f ca="1"/>
        <v>#VALUE!</v>
      </c>
      <c r="D384" t="e">
        <f ca="1"/>
        <v>#VALUE!</v>
      </c>
      <c r="E384" s="270" t="e">
        <f ca="1"/>
        <v>#VALUE!</v>
      </c>
      <c r="F384" s="270" t="e">
        <f ca="1"/>
        <v>#VALUE!</v>
      </c>
      <c r="G384" s="270" t="e">
        <f ca="1"/>
        <v>#VALUE!</v>
      </c>
    </row>
    <row r="385" spans="1:7">
      <c r="A385" t="e">
        <f ca="1"/>
        <v>#N/A</v>
      </c>
      <c r="B385" t="e">
        <f ca="1"/>
        <v>#VALUE!</v>
      </c>
      <c r="C385" t="e">
        <f ca="1"/>
        <v>#VALUE!</v>
      </c>
      <c r="D385" t="e">
        <f ca="1"/>
        <v>#VALUE!</v>
      </c>
      <c r="E385" s="270" t="e">
        <f ca="1"/>
        <v>#VALUE!</v>
      </c>
      <c r="F385" s="270" t="e">
        <f ca="1"/>
        <v>#VALUE!</v>
      </c>
      <c r="G385" s="270" t="e">
        <f ca="1"/>
        <v>#VALUE!</v>
      </c>
    </row>
    <row r="386" spans="1:7">
      <c r="A386" t="e">
        <f ca="1"/>
        <v>#N/A</v>
      </c>
      <c r="B386" t="e">
        <f ca="1"/>
        <v>#VALUE!</v>
      </c>
      <c r="C386" t="e">
        <f ca="1"/>
        <v>#VALUE!</v>
      </c>
      <c r="D386" t="e">
        <f ca="1"/>
        <v>#VALUE!</v>
      </c>
      <c r="E386" s="270" t="e">
        <f ca="1"/>
        <v>#VALUE!</v>
      </c>
      <c r="F386" s="270" t="e">
        <f ca="1"/>
        <v>#VALUE!</v>
      </c>
      <c r="G386" s="270" t="e">
        <f ca="1"/>
        <v>#VALUE!</v>
      </c>
    </row>
    <row r="387" spans="1:7">
      <c r="A387" t="e">
        <f ca="1"/>
        <v>#N/A</v>
      </c>
      <c r="B387" t="e">
        <f ca="1"/>
        <v>#VALUE!</v>
      </c>
      <c r="C387" t="e">
        <f ca="1"/>
        <v>#VALUE!</v>
      </c>
      <c r="D387" t="e">
        <f ca="1"/>
        <v>#VALUE!</v>
      </c>
      <c r="E387" s="270" t="e">
        <f ca="1"/>
        <v>#VALUE!</v>
      </c>
      <c r="F387" s="270" t="e">
        <f ca="1"/>
        <v>#VALUE!</v>
      </c>
      <c r="G387" s="270" t="e">
        <f ca="1"/>
        <v>#VALUE!</v>
      </c>
    </row>
    <row r="388" spans="1:7">
      <c r="A388" t="e">
        <f ca="1"/>
        <v>#N/A</v>
      </c>
      <c r="B388" t="e">
        <f ca="1"/>
        <v>#VALUE!</v>
      </c>
      <c r="C388" t="e">
        <f ca="1"/>
        <v>#VALUE!</v>
      </c>
      <c r="D388" t="e">
        <f ca="1"/>
        <v>#VALUE!</v>
      </c>
      <c r="E388" s="270" t="e">
        <f ca="1"/>
        <v>#VALUE!</v>
      </c>
      <c r="F388" s="270" t="e">
        <f ca="1"/>
        <v>#VALUE!</v>
      </c>
      <c r="G388" s="270" t="e">
        <f ca="1"/>
        <v>#VALUE!</v>
      </c>
    </row>
    <row r="389" spans="1:7">
      <c r="A389" t="e">
        <f ca="1"/>
        <v>#N/A</v>
      </c>
      <c r="B389" t="e">
        <f ca="1"/>
        <v>#VALUE!</v>
      </c>
      <c r="C389" t="e">
        <f ca="1"/>
        <v>#VALUE!</v>
      </c>
      <c r="D389" t="e">
        <f ca="1"/>
        <v>#VALUE!</v>
      </c>
      <c r="E389" s="270" t="e">
        <f ca="1"/>
        <v>#VALUE!</v>
      </c>
      <c r="F389" s="270" t="e">
        <f ca="1"/>
        <v>#VALUE!</v>
      </c>
      <c r="G389" s="270" t="e">
        <f ca="1"/>
        <v>#VALUE!</v>
      </c>
    </row>
    <row r="390" spans="1:7">
      <c r="A390" t="e">
        <f ca="1"/>
        <v>#N/A</v>
      </c>
      <c r="B390" t="e">
        <f ca="1"/>
        <v>#VALUE!</v>
      </c>
      <c r="C390" t="e">
        <f ca="1"/>
        <v>#VALUE!</v>
      </c>
      <c r="D390" t="e">
        <f ca="1"/>
        <v>#VALUE!</v>
      </c>
      <c r="E390" s="270" t="e">
        <f ca="1"/>
        <v>#VALUE!</v>
      </c>
      <c r="F390" s="270" t="e">
        <f ca="1"/>
        <v>#VALUE!</v>
      </c>
      <c r="G390" s="270" t="e">
        <f ca="1"/>
        <v>#VALUE!</v>
      </c>
    </row>
    <row r="391" spans="1:7">
      <c r="A391" t="e">
        <f ca="1"/>
        <v>#N/A</v>
      </c>
      <c r="B391" t="e">
        <f ca="1"/>
        <v>#VALUE!</v>
      </c>
      <c r="C391" t="e">
        <f ca="1"/>
        <v>#VALUE!</v>
      </c>
      <c r="D391" t="e">
        <f ca="1"/>
        <v>#VALUE!</v>
      </c>
      <c r="E391" s="270" t="e">
        <f ca="1"/>
        <v>#VALUE!</v>
      </c>
      <c r="F391" s="270" t="e">
        <f ca="1"/>
        <v>#VALUE!</v>
      </c>
      <c r="G391" s="270" t="e">
        <f ca="1"/>
        <v>#VALUE!</v>
      </c>
    </row>
    <row r="392" spans="1:7">
      <c r="A392" t="e">
        <f ca="1"/>
        <v>#N/A</v>
      </c>
      <c r="B392" t="e">
        <f ca="1"/>
        <v>#VALUE!</v>
      </c>
      <c r="C392" t="e">
        <f ca="1"/>
        <v>#VALUE!</v>
      </c>
      <c r="D392" t="e">
        <f ca="1"/>
        <v>#VALUE!</v>
      </c>
      <c r="E392" s="270" t="e">
        <f ca="1"/>
        <v>#VALUE!</v>
      </c>
      <c r="F392" s="270" t="e">
        <f ca="1"/>
        <v>#VALUE!</v>
      </c>
      <c r="G392" s="270" t="e">
        <f ca="1"/>
        <v>#VALUE!</v>
      </c>
    </row>
    <row r="393" spans="1:7">
      <c r="A393" t="e">
        <f ca="1"/>
        <v>#N/A</v>
      </c>
      <c r="B393" t="e">
        <f ca="1"/>
        <v>#VALUE!</v>
      </c>
      <c r="C393" t="e">
        <f ca="1"/>
        <v>#VALUE!</v>
      </c>
      <c r="D393" t="e">
        <f ca="1"/>
        <v>#VALUE!</v>
      </c>
      <c r="E393" s="270" t="e">
        <f ca="1"/>
        <v>#VALUE!</v>
      </c>
      <c r="F393" s="270" t="e">
        <f ca="1"/>
        <v>#VALUE!</v>
      </c>
      <c r="G393" s="270" t="e">
        <f ca="1"/>
        <v>#VALUE!</v>
      </c>
    </row>
    <row r="394" spans="1:7">
      <c r="A394" t="e">
        <f ca="1"/>
        <v>#N/A</v>
      </c>
      <c r="B394" t="e">
        <f ca="1"/>
        <v>#VALUE!</v>
      </c>
      <c r="C394" t="e">
        <f ca="1"/>
        <v>#VALUE!</v>
      </c>
      <c r="D394" t="e">
        <f ca="1"/>
        <v>#VALUE!</v>
      </c>
      <c r="E394" s="270" t="e">
        <f ca="1"/>
        <v>#VALUE!</v>
      </c>
      <c r="F394" s="270" t="e">
        <f ca="1"/>
        <v>#VALUE!</v>
      </c>
      <c r="G394" s="270" t="e">
        <f ca="1"/>
        <v>#VALUE!</v>
      </c>
    </row>
    <row r="395" spans="1:7">
      <c r="A395" t="e">
        <f ca="1"/>
        <v>#N/A</v>
      </c>
      <c r="B395" t="e">
        <f ca="1"/>
        <v>#VALUE!</v>
      </c>
      <c r="C395" t="e">
        <f ca="1"/>
        <v>#VALUE!</v>
      </c>
      <c r="D395" t="e">
        <f ca="1"/>
        <v>#VALUE!</v>
      </c>
      <c r="E395" s="270" t="e">
        <f ca="1"/>
        <v>#VALUE!</v>
      </c>
      <c r="F395" s="270" t="e">
        <f ca="1"/>
        <v>#VALUE!</v>
      </c>
      <c r="G395" s="270" t="e">
        <f ca="1"/>
        <v>#VALUE!</v>
      </c>
    </row>
    <row r="396" spans="1:7">
      <c r="A396" t="e">
        <f ca="1"/>
        <v>#N/A</v>
      </c>
      <c r="B396" t="e">
        <f ca="1"/>
        <v>#VALUE!</v>
      </c>
      <c r="C396" t="e">
        <f ca="1"/>
        <v>#VALUE!</v>
      </c>
      <c r="D396" t="e">
        <f ca="1"/>
        <v>#VALUE!</v>
      </c>
      <c r="E396" s="270" t="e">
        <f ca="1"/>
        <v>#VALUE!</v>
      </c>
      <c r="F396" s="270" t="e">
        <f ca="1"/>
        <v>#VALUE!</v>
      </c>
      <c r="G396" s="270" t="e">
        <f ca="1"/>
        <v>#VALUE!</v>
      </c>
    </row>
    <row r="397" spans="1:7">
      <c r="A397" t="e">
        <f ca="1"/>
        <v>#N/A</v>
      </c>
      <c r="B397" t="e">
        <f ca="1"/>
        <v>#VALUE!</v>
      </c>
      <c r="C397" t="e">
        <f ca="1"/>
        <v>#VALUE!</v>
      </c>
      <c r="D397" t="e">
        <f ca="1"/>
        <v>#VALUE!</v>
      </c>
      <c r="E397" s="270" t="e">
        <f ca="1"/>
        <v>#VALUE!</v>
      </c>
      <c r="F397" s="270" t="e">
        <f ca="1"/>
        <v>#VALUE!</v>
      </c>
      <c r="G397" s="270" t="e">
        <f ca="1"/>
        <v>#VALUE!</v>
      </c>
    </row>
    <row r="398" spans="1:7">
      <c r="A398" t="e">
        <f ca="1"/>
        <v>#N/A</v>
      </c>
      <c r="B398" t="e">
        <f ca="1"/>
        <v>#VALUE!</v>
      </c>
      <c r="C398" t="e">
        <f ca="1"/>
        <v>#VALUE!</v>
      </c>
      <c r="D398" t="e">
        <f ca="1"/>
        <v>#VALUE!</v>
      </c>
      <c r="E398" s="270" t="e">
        <f ca="1"/>
        <v>#VALUE!</v>
      </c>
      <c r="F398" s="270" t="e">
        <f ca="1"/>
        <v>#VALUE!</v>
      </c>
      <c r="G398" s="270" t="e">
        <f ca="1"/>
        <v>#VALUE!</v>
      </c>
    </row>
    <row r="399" spans="1:7">
      <c r="A399" t="e">
        <f ca="1"/>
        <v>#N/A</v>
      </c>
      <c r="B399" t="e">
        <f ca="1"/>
        <v>#VALUE!</v>
      </c>
      <c r="C399" t="e">
        <f ca="1"/>
        <v>#VALUE!</v>
      </c>
      <c r="D399" t="e">
        <f ca="1"/>
        <v>#VALUE!</v>
      </c>
      <c r="E399" s="270" t="e">
        <f ca="1"/>
        <v>#VALUE!</v>
      </c>
      <c r="F399" s="270" t="e">
        <f ca="1"/>
        <v>#VALUE!</v>
      </c>
      <c r="G399" s="270" t="e">
        <f ca="1"/>
        <v>#VALUE!</v>
      </c>
    </row>
    <row r="400" spans="1:7">
      <c r="A400" t="e">
        <f ca="1"/>
        <v>#N/A</v>
      </c>
      <c r="B400" t="e">
        <f ca="1"/>
        <v>#VALUE!</v>
      </c>
      <c r="C400" t="e">
        <f ca="1"/>
        <v>#VALUE!</v>
      </c>
      <c r="D400" t="e">
        <f ca="1"/>
        <v>#VALUE!</v>
      </c>
      <c r="E400" s="270" t="e">
        <f ca="1"/>
        <v>#VALUE!</v>
      </c>
      <c r="F400" s="270" t="e">
        <f ca="1"/>
        <v>#VALUE!</v>
      </c>
      <c r="G400" s="270" t="e">
        <f ca="1"/>
        <v>#VALUE!</v>
      </c>
    </row>
    <row r="401" spans="1:7">
      <c r="A401" t="e">
        <f ca="1"/>
        <v>#N/A</v>
      </c>
      <c r="B401" t="e">
        <f ca="1"/>
        <v>#VALUE!</v>
      </c>
      <c r="C401" t="e">
        <f ca="1"/>
        <v>#VALUE!</v>
      </c>
      <c r="D401" t="e">
        <f ca="1"/>
        <v>#VALUE!</v>
      </c>
      <c r="E401" s="270" t="e">
        <f ca="1"/>
        <v>#VALUE!</v>
      </c>
      <c r="F401" s="270" t="e">
        <f ca="1"/>
        <v>#VALUE!</v>
      </c>
      <c r="G401" s="270" t="e">
        <f ca="1"/>
        <v>#VALUE!</v>
      </c>
    </row>
    <row r="402" spans="1:7">
      <c r="A402" t="e">
        <f ca="1"/>
        <v>#N/A</v>
      </c>
      <c r="B402" t="e">
        <f ca="1"/>
        <v>#VALUE!</v>
      </c>
      <c r="C402" t="e">
        <f ca="1"/>
        <v>#VALUE!</v>
      </c>
      <c r="D402" t="e">
        <f ca="1"/>
        <v>#VALUE!</v>
      </c>
      <c r="E402" s="270" t="e">
        <f ca="1"/>
        <v>#VALUE!</v>
      </c>
      <c r="F402" s="270" t="e">
        <f ca="1"/>
        <v>#VALUE!</v>
      </c>
      <c r="G402" s="270" t="e">
        <f ca="1"/>
        <v>#VALUE!</v>
      </c>
    </row>
    <row r="403" spans="1:7">
      <c r="A403" t="e">
        <f ca="1"/>
        <v>#N/A</v>
      </c>
      <c r="B403" t="e">
        <f ca="1"/>
        <v>#VALUE!</v>
      </c>
      <c r="C403" t="e">
        <f ca="1"/>
        <v>#VALUE!</v>
      </c>
      <c r="D403" t="e">
        <f ca="1"/>
        <v>#VALUE!</v>
      </c>
      <c r="E403" s="270" t="e">
        <f ca="1"/>
        <v>#VALUE!</v>
      </c>
      <c r="F403" s="270" t="e">
        <f ca="1"/>
        <v>#VALUE!</v>
      </c>
      <c r="G403" s="270" t="e">
        <f ca="1"/>
        <v>#VALUE!</v>
      </c>
    </row>
    <row r="404" spans="1:7">
      <c r="A404" t="e">
        <f ca="1"/>
        <v>#N/A</v>
      </c>
      <c r="B404" t="e">
        <f ca="1"/>
        <v>#VALUE!</v>
      </c>
      <c r="C404" t="e">
        <f ca="1"/>
        <v>#VALUE!</v>
      </c>
      <c r="D404" t="e">
        <f ca="1"/>
        <v>#VALUE!</v>
      </c>
      <c r="E404" s="270" t="e">
        <f ca="1"/>
        <v>#VALUE!</v>
      </c>
      <c r="F404" s="270" t="e">
        <f ca="1"/>
        <v>#VALUE!</v>
      </c>
      <c r="G404" s="270" t="e">
        <f ca="1"/>
        <v>#VALUE!</v>
      </c>
    </row>
    <row r="405" spans="1:7">
      <c r="A405" t="e">
        <f ca="1"/>
        <v>#N/A</v>
      </c>
      <c r="B405" t="e">
        <f ca="1"/>
        <v>#VALUE!</v>
      </c>
      <c r="C405" t="e">
        <f ca="1"/>
        <v>#VALUE!</v>
      </c>
      <c r="D405" t="e">
        <f ca="1"/>
        <v>#VALUE!</v>
      </c>
      <c r="E405" s="270" t="e">
        <f ca="1"/>
        <v>#VALUE!</v>
      </c>
      <c r="F405" s="270" t="e">
        <f ca="1"/>
        <v>#VALUE!</v>
      </c>
      <c r="G405" s="270" t="e">
        <f ca="1"/>
        <v>#VALUE!</v>
      </c>
    </row>
    <row r="406" spans="1:7">
      <c r="A406" t="e">
        <f ca="1"/>
        <v>#N/A</v>
      </c>
      <c r="B406" t="e">
        <f ca="1"/>
        <v>#VALUE!</v>
      </c>
      <c r="C406" t="e">
        <f ca="1"/>
        <v>#VALUE!</v>
      </c>
      <c r="D406" t="e">
        <f ca="1"/>
        <v>#VALUE!</v>
      </c>
      <c r="E406" s="270" t="e">
        <f ca="1"/>
        <v>#VALUE!</v>
      </c>
      <c r="F406" s="270" t="e">
        <f ca="1"/>
        <v>#VALUE!</v>
      </c>
      <c r="G406" s="270" t="e">
        <f ca="1"/>
        <v>#VALUE!</v>
      </c>
    </row>
    <row r="407" spans="1:7">
      <c r="A407" t="e">
        <f ca="1"/>
        <v>#N/A</v>
      </c>
      <c r="B407" t="e">
        <f ca="1"/>
        <v>#VALUE!</v>
      </c>
      <c r="C407" t="e">
        <f ca="1"/>
        <v>#VALUE!</v>
      </c>
      <c r="D407" t="e">
        <f ca="1"/>
        <v>#VALUE!</v>
      </c>
      <c r="E407" s="270" t="e">
        <f ca="1"/>
        <v>#VALUE!</v>
      </c>
      <c r="F407" s="270" t="e">
        <f ca="1"/>
        <v>#VALUE!</v>
      </c>
      <c r="G407" s="270" t="e">
        <f ca="1"/>
        <v>#VALUE!</v>
      </c>
    </row>
    <row r="408" spans="1:7">
      <c r="A408" t="e">
        <f ca="1"/>
        <v>#N/A</v>
      </c>
      <c r="B408" t="e">
        <f ca="1"/>
        <v>#VALUE!</v>
      </c>
      <c r="C408" t="e">
        <f ca="1"/>
        <v>#VALUE!</v>
      </c>
      <c r="D408" t="e">
        <f ca="1"/>
        <v>#VALUE!</v>
      </c>
      <c r="E408" s="270" t="e">
        <f ca="1"/>
        <v>#VALUE!</v>
      </c>
      <c r="F408" s="270" t="e">
        <f ca="1"/>
        <v>#VALUE!</v>
      </c>
      <c r="G408" s="270" t="e">
        <f ca="1"/>
        <v>#VALUE!</v>
      </c>
    </row>
    <row r="409" spans="1:7">
      <c r="A409" t="e">
        <f ca="1"/>
        <v>#N/A</v>
      </c>
      <c r="B409" t="e">
        <f ca="1"/>
        <v>#VALUE!</v>
      </c>
      <c r="C409" t="e">
        <f ca="1"/>
        <v>#VALUE!</v>
      </c>
      <c r="D409" t="e">
        <f ca="1"/>
        <v>#VALUE!</v>
      </c>
      <c r="E409" s="270" t="e">
        <f ca="1"/>
        <v>#VALUE!</v>
      </c>
      <c r="F409" s="270" t="e">
        <f ca="1"/>
        <v>#VALUE!</v>
      </c>
      <c r="G409" s="270" t="e">
        <f ca="1"/>
        <v>#VALUE!</v>
      </c>
    </row>
    <row r="410" spans="1:7">
      <c r="A410" t="e">
        <f ca="1"/>
        <v>#N/A</v>
      </c>
      <c r="B410" t="e">
        <f ca="1"/>
        <v>#VALUE!</v>
      </c>
      <c r="C410" t="e">
        <f ca="1"/>
        <v>#VALUE!</v>
      </c>
      <c r="D410" t="e">
        <f ca="1"/>
        <v>#VALUE!</v>
      </c>
      <c r="E410" s="270" t="e">
        <f ca="1"/>
        <v>#VALUE!</v>
      </c>
      <c r="F410" s="270" t="e">
        <f ca="1"/>
        <v>#VALUE!</v>
      </c>
      <c r="G410" s="270" t="e">
        <f ca="1"/>
        <v>#VALUE!</v>
      </c>
    </row>
    <row r="411" spans="1:7">
      <c r="A411" t="e">
        <f ca="1"/>
        <v>#N/A</v>
      </c>
      <c r="B411" t="e">
        <f ca="1"/>
        <v>#VALUE!</v>
      </c>
      <c r="C411" t="e">
        <f ca="1"/>
        <v>#VALUE!</v>
      </c>
      <c r="D411" t="e">
        <f ca="1"/>
        <v>#VALUE!</v>
      </c>
      <c r="E411" s="270" t="e">
        <f ca="1"/>
        <v>#VALUE!</v>
      </c>
      <c r="F411" s="270" t="e">
        <f ca="1"/>
        <v>#VALUE!</v>
      </c>
      <c r="G411" s="270" t="e">
        <f ca="1"/>
        <v>#VALUE!</v>
      </c>
    </row>
    <row r="412" spans="1:7">
      <c r="A412" t="e">
        <f ca="1"/>
        <v>#N/A</v>
      </c>
      <c r="B412" t="e">
        <f ca="1"/>
        <v>#VALUE!</v>
      </c>
      <c r="C412" t="e">
        <f ca="1"/>
        <v>#VALUE!</v>
      </c>
      <c r="D412" t="e">
        <f ca="1"/>
        <v>#VALUE!</v>
      </c>
      <c r="E412" s="270" t="e">
        <f ca="1"/>
        <v>#VALUE!</v>
      </c>
      <c r="F412" s="270" t="e">
        <f ca="1"/>
        <v>#VALUE!</v>
      </c>
      <c r="G412" s="270" t="e">
        <f ca="1"/>
        <v>#VALUE!</v>
      </c>
    </row>
    <row r="413" spans="1:7">
      <c r="A413" t="e">
        <f ca="1"/>
        <v>#N/A</v>
      </c>
      <c r="B413" t="e">
        <f ca="1"/>
        <v>#VALUE!</v>
      </c>
      <c r="C413" t="e">
        <f ca="1"/>
        <v>#VALUE!</v>
      </c>
      <c r="D413" t="e">
        <f ca="1"/>
        <v>#VALUE!</v>
      </c>
      <c r="E413" s="270" t="e">
        <f ca="1"/>
        <v>#VALUE!</v>
      </c>
      <c r="F413" s="270" t="e">
        <f ca="1"/>
        <v>#VALUE!</v>
      </c>
      <c r="G413" s="270" t="e">
        <f ca="1"/>
        <v>#VALUE!</v>
      </c>
    </row>
    <row r="414" spans="1:7">
      <c r="A414" t="e">
        <f ca="1"/>
        <v>#N/A</v>
      </c>
      <c r="B414" t="e">
        <f ca="1"/>
        <v>#VALUE!</v>
      </c>
      <c r="C414" t="e">
        <f ca="1"/>
        <v>#VALUE!</v>
      </c>
      <c r="D414" t="e">
        <f ca="1"/>
        <v>#VALUE!</v>
      </c>
      <c r="E414" s="270" t="e">
        <f ca="1"/>
        <v>#VALUE!</v>
      </c>
      <c r="F414" s="270" t="e">
        <f ca="1"/>
        <v>#VALUE!</v>
      </c>
      <c r="G414" s="270" t="e">
        <f ca="1"/>
        <v>#VALUE!</v>
      </c>
    </row>
    <row r="415" spans="1:7">
      <c r="A415" t="e">
        <f ca="1"/>
        <v>#N/A</v>
      </c>
      <c r="B415" t="e">
        <f ca="1"/>
        <v>#VALUE!</v>
      </c>
      <c r="C415" t="e">
        <f ca="1"/>
        <v>#VALUE!</v>
      </c>
      <c r="D415" t="e">
        <f ca="1"/>
        <v>#VALUE!</v>
      </c>
      <c r="E415" s="270" t="e">
        <f ca="1"/>
        <v>#VALUE!</v>
      </c>
      <c r="F415" s="270" t="e">
        <f ca="1"/>
        <v>#VALUE!</v>
      </c>
      <c r="G415" s="270" t="e">
        <f ca="1"/>
        <v>#VALUE!</v>
      </c>
    </row>
    <row r="416" spans="1:7">
      <c r="A416" t="e">
        <f ca="1"/>
        <v>#N/A</v>
      </c>
      <c r="B416" t="e">
        <f ca="1"/>
        <v>#VALUE!</v>
      </c>
      <c r="C416" t="e">
        <f ca="1"/>
        <v>#VALUE!</v>
      </c>
      <c r="D416" t="e">
        <f ca="1"/>
        <v>#VALUE!</v>
      </c>
      <c r="E416" s="270" t="e">
        <f ca="1"/>
        <v>#VALUE!</v>
      </c>
      <c r="F416" s="270" t="e">
        <f ca="1"/>
        <v>#VALUE!</v>
      </c>
      <c r="G416" s="270" t="e">
        <f ca="1"/>
        <v>#VALUE!</v>
      </c>
    </row>
    <row r="417" spans="1:7">
      <c r="A417" t="e">
        <f ca="1"/>
        <v>#N/A</v>
      </c>
      <c r="B417" t="e">
        <f ca="1"/>
        <v>#VALUE!</v>
      </c>
      <c r="C417" t="e">
        <f ca="1"/>
        <v>#VALUE!</v>
      </c>
      <c r="D417" t="e">
        <f ca="1"/>
        <v>#VALUE!</v>
      </c>
      <c r="E417" s="270" t="e">
        <f ca="1"/>
        <v>#VALUE!</v>
      </c>
      <c r="F417" s="270" t="e">
        <f ca="1"/>
        <v>#VALUE!</v>
      </c>
      <c r="G417" s="270" t="e">
        <f ca="1"/>
        <v>#VALUE!</v>
      </c>
    </row>
    <row r="418" spans="1:7">
      <c r="A418" t="e">
        <f ca="1"/>
        <v>#N/A</v>
      </c>
      <c r="B418" t="e">
        <f ca="1"/>
        <v>#VALUE!</v>
      </c>
      <c r="C418" t="e">
        <f ca="1"/>
        <v>#VALUE!</v>
      </c>
      <c r="D418" t="e">
        <f ca="1"/>
        <v>#VALUE!</v>
      </c>
      <c r="E418" s="270" t="e">
        <f ca="1"/>
        <v>#VALUE!</v>
      </c>
      <c r="F418" s="270" t="e">
        <f ca="1"/>
        <v>#VALUE!</v>
      </c>
      <c r="G418" s="270" t="e">
        <f ca="1"/>
        <v>#VALUE!</v>
      </c>
    </row>
    <row r="419" spans="1:7">
      <c r="A419" t="e">
        <f ca="1"/>
        <v>#N/A</v>
      </c>
      <c r="B419" t="e">
        <f ca="1"/>
        <v>#VALUE!</v>
      </c>
      <c r="C419" t="e">
        <f ca="1"/>
        <v>#VALUE!</v>
      </c>
      <c r="D419" t="e">
        <f ca="1"/>
        <v>#VALUE!</v>
      </c>
      <c r="E419" s="270" t="e">
        <f ca="1"/>
        <v>#VALUE!</v>
      </c>
      <c r="F419" s="270" t="e">
        <f ca="1"/>
        <v>#VALUE!</v>
      </c>
      <c r="G419" s="270" t="e">
        <f ca="1"/>
        <v>#VALUE!</v>
      </c>
    </row>
    <row r="420" spans="1:7">
      <c r="A420" t="e">
        <f ca="1"/>
        <v>#N/A</v>
      </c>
      <c r="B420" t="e">
        <f ca="1"/>
        <v>#VALUE!</v>
      </c>
      <c r="C420" t="e">
        <f ca="1"/>
        <v>#VALUE!</v>
      </c>
      <c r="D420" t="e">
        <f ca="1"/>
        <v>#VALUE!</v>
      </c>
      <c r="E420" s="270" t="e">
        <f ca="1"/>
        <v>#VALUE!</v>
      </c>
      <c r="F420" s="270" t="e">
        <f ca="1"/>
        <v>#VALUE!</v>
      </c>
      <c r="G420" s="270" t="e">
        <f ca="1"/>
        <v>#VALUE!</v>
      </c>
    </row>
    <row r="421" spans="1:7">
      <c r="A421" t="e">
        <f ca="1"/>
        <v>#N/A</v>
      </c>
      <c r="B421" t="e">
        <f ca="1"/>
        <v>#VALUE!</v>
      </c>
      <c r="C421" t="e">
        <f ca="1"/>
        <v>#VALUE!</v>
      </c>
      <c r="D421" t="e">
        <f ca="1"/>
        <v>#VALUE!</v>
      </c>
      <c r="E421" s="270" t="e">
        <f ca="1"/>
        <v>#VALUE!</v>
      </c>
      <c r="F421" s="270" t="e">
        <f ca="1"/>
        <v>#VALUE!</v>
      </c>
      <c r="G421" s="270" t="e">
        <f ca="1"/>
        <v>#VALUE!</v>
      </c>
    </row>
    <row r="422" spans="1:7">
      <c r="A422" t="e">
        <f ca="1"/>
        <v>#N/A</v>
      </c>
      <c r="B422" t="e">
        <f ca="1"/>
        <v>#VALUE!</v>
      </c>
      <c r="C422" t="e">
        <f ca="1"/>
        <v>#VALUE!</v>
      </c>
      <c r="D422" t="e">
        <f ca="1"/>
        <v>#VALUE!</v>
      </c>
      <c r="E422" s="270" t="e">
        <f ca="1"/>
        <v>#VALUE!</v>
      </c>
      <c r="F422" s="270" t="e">
        <f ca="1"/>
        <v>#VALUE!</v>
      </c>
      <c r="G422" s="270" t="e">
        <f ca="1"/>
        <v>#VALUE!</v>
      </c>
    </row>
    <row r="423" spans="1:7">
      <c r="A423" t="e">
        <f ca="1"/>
        <v>#N/A</v>
      </c>
      <c r="B423" t="e">
        <f ca="1"/>
        <v>#VALUE!</v>
      </c>
      <c r="C423" t="e">
        <f ca="1"/>
        <v>#VALUE!</v>
      </c>
      <c r="D423" t="e">
        <f ca="1"/>
        <v>#VALUE!</v>
      </c>
      <c r="E423" s="270" t="e">
        <f ca="1"/>
        <v>#VALUE!</v>
      </c>
      <c r="F423" s="270" t="e">
        <f ca="1"/>
        <v>#VALUE!</v>
      </c>
      <c r="G423" s="270" t="e">
        <f ca="1"/>
        <v>#VALUE!</v>
      </c>
    </row>
    <row r="424" spans="1:7">
      <c r="A424" t="e">
        <f ca="1"/>
        <v>#N/A</v>
      </c>
      <c r="B424" t="e">
        <f ca="1"/>
        <v>#VALUE!</v>
      </c>
      <c r="C424" t="e">
        <f ca="1"/>
        <v>#VALUE!</v>
      </c>
      <c r="D424" t="e">
        <f ca="1"/>
        <v>#VALUE!</v>
      </c>
      <c r="E424" s="270" t="e">
        <f ca="1"/>
        <v>#VALUE!</v>
      </c>
      <c r="F424" s="270" t="e">
        <f ca="1"/>
        <v>#VALUE!</v>
      </c>
      <c r="G424" s="270" t="e">
        <f ca="1"/>
        <v>#VALUE!</v>
      </c>
    </row>
    <row r="425" spans="1:7">
      <c r="A425" t="e">
        <f ca="1"/>
        <v>#N/A</v>
      </c>
      <c r="B425" t="e">
        <f ca="1"/>
        <v>#VALUE!</v>
      </c>
      <c r="C425" t="e">
        <f ca="1"/>
        <v>#VALUE!</v>
      </c>
      <c r="D425" t="e">
        <f ca="1"/>
        <v>#VALUE!</v>
      </c>
      <c r="E425" s="270" t="e">
        <f ca="1"/>
        <v>#VALUE!</v>
      </c>
      <c r="F425" s="270" t="e">
        <f ca="1"/>
        <v>#VALUE!</v>
      </c>
      <c r="G425" s="270" t="e">
        <f ca="1"/>
        <v>#VALUE!</v>
      </c>
    </row>
    <row r="426" spans="1:7">
      <c r="A426" t="e">
        <f ca="1"/>
        <v>#N/A</v>
      </c>
      <c r="B426" t="e">
        <f ca="1"/>
        <v>#VALUE!</v>
      </c>
      <c r="C426" t="e">
        <f ca="1"/>
        <v>#VALUE!</v>
      </c>
      <c r="D426" t="e">
        <f ca="1"/>
        <v>#VALUE!</v>
      </c>
      <c r="E426" s="270" t="e">
        <f ca="1"/>
        <v>#VALUE!</v>
      </c>
      <c r="F426" s="270" t="e">
        <f ca="1"/>
        <v>#VALUE!</v>
      </c>
      <c r="G426" s="270" t="e">
        <f ca="1"/>
        <v>#VALUE!</v>
      </c>
    </row>
    <row r="427" spans="1:7">
      <c r="A427" t="e">
        <f ca="1"/>
        <v>#N/A</v>
      </c>
      <c r="B427" t="e">
        <f ca="1"/>
        <v>#VALUE!</v>
      </c>
      <c r="C427" t="e">
        <f ca="1"/>
        <v>#VALUE!</v>
      </c>
      <c r="D427" t="e">
        <f ca="1"/>
        <v>#VALUE!</v>
      </c>
      <c r="E427" s="270" t="e">
        <f ca="1"/>
        <v>#VALUE!</v>
      </c>
      <c r="F427" s="270" t="e">
        <f ca="1"/>
        <v>#VALUE!</v>
      </c>
      <c r="G427" s="270" t="e">
        <f ca="1"/>
        <v>#VALUE!</v>
      </c>
    </row>
    <row r="428" spans="1:7">
      <c r="A428" t="e">
        <f ca="1"/>
        <v>#N/A</v>
      </c>
      <c r="B428" t="e">
        <f ca="1"/>
        <v>#VALUE!</v>
      </c>
      <c r="C428" t="e">
        <f ca="1"/>
        <v>#VALUE!</v>
      </c>
      <c r="D428" t="e">
        <f ca="1"/>
        <v>#VALUE!</v>
      </c>
      <c r="E428" s="270" t="e">
        <f ca="1"/>
        <v>#VALUE!</v>
      </c>
      <c r="F428" s="270" t="e">
        <f ca="1"/>
        <v>#VALUE!</v>
      </c>
      <c r="G428" s="270" t="e">
        <f ca="1"/>
        <v>#VALUE!</v>
      </c>
    </row>
    <row r="429" spans="1:7">
      <c r="A429" t="e">
        <f ca="1"/>
        <v>#N/A</v>
      </c>
      <c r="B429" t="e">
        <f ca="1"/>
        <v>#VALUE!</v>
      </c>
      <c r="C429" t="e">
        <f ca="1"/>
        <v>#VALUE!</v>
      </c>
      <c r="D429" t="e">
        <f ca="1"/>
        <v>#VALUE!</v>
      </c>
      <c r="E429" s="270" t="e">
        <f ca="1"/>
        <v>#VALUE!</v>
      </c>
      <c r="F429" s="270" t="e">
        <f ca="1"/>
        <v>#VALUE!</v>
      </c>
      <c r="G429" s="270" t="e">
        <f ca="1"/>
        <v>#VALUE!</v>
      </c>
    </row>
    <row r="430" spans="1:7">
      <c r="A430" t="e">
        <f ca="1"/>
        <v>#N/A</v>
      </c>
      <c r="B430" t="e">
        <f ca="1"/>
        <v>#VALUE!</v>
      </c>
      <c r="C430" t="e">
        <f ca="1"/>
        <v>#VALUE!</v>
      </c>
      <c r="D430" t="e">
        <f ca="1"/>
        <v>#VALUE!</v>
      </c>
      <c r="E430" s="270" t="e">
        <f ca="1"/>
        <v>#VALUE!</v>
      </c>
      <c r="F430" s="270" t="e">
        <f ca="1"/>
        <v>#VALUE!</v>
      </c>
      <c r="G430" s="270" t="e">
        <f ca="1"/>
        <v>#VALUE!</v>
      </c>
    </row>
    <row r="431" spans="1:7">
      <c r="A431" t="e">
        <f ca="1"/>
        <v>#N/A</v>
      </c>
      <c r="B431" t="e">
        <f ca="1"/>
        <v>#VALUE!</v>
      </c>
      <c r="C431" t="e">
        <f ca="1"/>
        <v>#VALUE!</v>
      </c>
      <c r="D431" t="e">
        <f ca="1"/>
        <v>#VALUE!</v>
      </c>
      <c r="E431" s="270" t="e">
        <f ca="1"/>
        <v>#VALUE!</v>
      </c>
      <c r="F431" s="270" t="e">
        <f ca="1"/>
        <v>#VALUE!</v>
      </c>
      <c r="G431" s="270" t="e">
        <f ca="1"/>
        <v>#VALUE!</v>
      </c>
    </row>
    <row r="432" spans="1:7">
      <c r="A432" t="e">
        <f ca="1"/>
        <v>#N/A</v>
      </c>
      <c r="B432" t="e">
        <f ca="1"/>
        <v>#VALUE!</v>
      </c>
      <c r="C432" t="e">
        <f ca="1"/>
        <v>#VALUE!</v>
      </c>
      <c r="D432" t="e">
        <f ca="1"/>
        <v>#VALUE!</v>
      </c>
      <c r="E432" s="270" t="e">
        <f ca="1"/>
        <v>#VALUE!</v>
      </c>
      <c r="F432" s="270" t="e">
        <f ca="1"/>
        <v>#VALUE!</v>
      </c>
      <c r="G432" s="270" t="e">
        <f ca="1"/>
        <v>#VALUE!</v>
      </c>
    </row>
    <row r="433" spans="1:7">
      <c r="A433" t="e">
        <f ca="1"/>
        <v>#N/A</v>
      </c>
      <c r="B433" t="e">
        <f ca="1"/>
        <v>#VALUE!</v>
      </c>
      <c r="C433" t="e">
        <f ca="1"/>
        <v>#VALUE!</v>
      </c>
      <c r="D433" t="e">
        <f ca="1"/>
        <v>#VALUE!</v>
      </c>
      <c r="E433" s="270" t="e">
        <f ca="1"/>
        <v>#VALUE!</v>
      </c>
      <c r="F433" s="270" t="e">
        <f ca="1"/>
        <v>#VALUE!</v>
      </c>
      <c r="G433" s="270" t="e">
        <f ca="1"/>
        <v>#VALUE!</v>
      </c>
    </row>
    <row r="434" spans="1:7">
      <c r="A434" t="e">
        <f ca="1"/>
        <v>#N/A</v>
      </c>
      <c r="B434" t="e">
        <f ca="1"/>
        <v>#VALUE!</v>
      </c>
      <c r="C434" t="e">
        <f ca="1"/>
        <v>#VALUE!</v>
      </c>
      <c r="D434" t="e">
        <f ca="1"/>
        <v>#VALUE!</v>
      </c>
      <c r="E434" s="270" t="e">
        <f ca="1"/>
        <v>#VALUE!</v>
      </c>
      <c r="F434" s="270" t="e">
        <f ca="1"/>
        <v>#VALUE!</v>
      </c>
      <c r="G434" s="270" t="e">
        <f ca="1"/>
        <v>#VALUE!</v>
      </c>
    </row>
    <row r="435" spans="1:7">
      <c r="A435" t="e">
        <f ca="1"/>
        <v>#N/A</v>
      </c>
      <c r="B435" t="e">
        <f ca="1"/>
        <v>#VALUE!</v>
      </c>
      <c r="C435" t="e">
        <f ca="1"/>
        <v>#VALUE!</v>
      </c>
      <c r="D435" t="e">
        <f ca="1"/>
        <v>#VALUE!</v>
      </c>
      <c r="E435" s="270" t="e">
        <f ca="1"/>
        <v>#VALUE!</v>
      </c>
      <c r="F435" s="270" t="e">
        <f ca="1"/>
        <v>#VALUE!</v>
      </c>
      <c r="G435" s="270" t="e">
        <f ca="1"/>
        <v>#VALUE!</v>
      </c>
    </row>
    <row r="436" spans="1:7">
      <c r="A436" t="e">
        <f ca="1"/>
        <v>#N/A</v>
      </c>
      <c r="B436" t="e">
        <f ca="1"/>
        <v>#VALUE!</v>
      </c>
      <c r="C436" t="e">
        <f ca="1"/>
        <v>#VALUE!</v>
      </c>
      <c r="D436" t="e">
        <f ca="1"/>
        <v>#VALUE!</v>
      </c>
      <c r="E436" s="270" t="e">
        <f ca="1"/>
        <v>#VALUE!</v>
      </c>
      <c r="F436" s="270" t="e">
        <f ca="1"/>
        <v>#VALUE!</v>
      </c>
      <c r="G436" s="270" t="e">
        <f ca="1"/>
        <v>#VALUE!</v>
      </c>
    </row>
    <row r="437" spans="1:7">
      <c r="A437" t="e">
        <f ca="1"/>
        <v>#N/A</v>
      </c>
      <c r="B437" t="e">
        <f ca="1"/>
        <v>#VALUE!</v>
      </c>
      <c r="C437" t="e">
        <f ca="1"/>
        <v>#VALUE!</v>
      </c>
      <c r="D437" t="e">
        <f ca="1"/>
        <v>#VALUE!</v>
      </c>
      <c r="E437" s="270" t="e">
        <f ca="1"/>
        <v>#VALUE!</v>
      </c>
      <c r="F437" s="270" t="e">
        <f ca="1"/>
        <v>#VALUE!</v>
      </c>
      <c r="G437" s="270" t="e">
        <f ca="1"/>
        <v>#VALUE!</v>
      </c>
    </row>
    <row r="438" spans="1:7">
      <c r="A438" t="e">
        <f ca="1"/>
        <v>#N/A</v>
      </c>
      <c r="B438" t="e">
        <f ca="1"/>
        <v>#VALUE!</v>
      </c>
      <c r="C438" t="e">
        <f ca="1"/>
        <v>#VALUE!</v>
      </c>
      <c r="D438" t="e">
        <f ca="1"/>
        <v>#VALUE!</v>
      </c>
      <c r="E438" s="270" t="e">
        <f ca="1"/>
        <v>#VALUE!</v>
      </c>
      <c r="F438" s="270" t="e">
        <f ca="1"/>
        <v>#VALUE!</v>
      </c>
      <c r="G438" s="270" t="e">
        <f ca="1"/>
        <v>#VALUE!</v>
      </c>
    </row>
    <row r="439" spans="1:7">
      <c r="A439" t="e">
        <f ca="1"/>
        <v>#N/A</v>
      </c>
      <c r="B439" t="e">
        <f ca="1"/>
        <v>#VALUE!</v>
      </c>
      <c r="C439" t="e">
        <f ca="1"/>
        <v>#VALUE!</v>
      </c>
      <c r="D439" t="e">
        <f ca="1"/>
        <v>#VALUE!</v>
      </c>
      <c r="E439" s="270" t="e">
        <f ca="1"/>
        <v>#VALUE!</v>
      </c>
      <c r="F439" s="270" t="e">
        <f ca="1"/>
        <v>#VALUE!</v>
      </c>
      <c r="G439" s="270" t="e">
        <f ca="1"/>
        <v>#VALUE!</v>
      </c>
    </row>
    <row r="440" spans="1:7">
      <c r="A440" t="e">
        <f ca="1"/>
        <v>#N/A</v>
      </c>
      <c r="B440" t="e">
        <f ca="1"/>
        <v>#VALUE!</v>
      </c>
      <c r="C440" t="e">
        <f ca="1"/>
        <v>#VALUE!</v>
      </c>
      <c r="D440" t="e">
        <f ca="1"/>
        <v>#VALUE!</v>
      </c>
      <c r="E440" s="270" t="e">
        <f ca="1"/>
        <v>#VALUE!</v>
      </c>
      <c r="F440" s="270" t="e">
        <f ca="1"/>
        <v>#VALUE!</v>
      </c>
      <c r="G440" s="270" t="e">
        <f ca="1"/>
        <v>#VALUE!</v>
      </c>
    </row>
    <row r="441" spans="1:7">
      <c r="A441" t="e">
        <f ca="1"/>
        <v>#N/A</v>
      </c>
      <c r="B441" t="e">
        <f ca="1"/>
        <v>#VALUE!</v>
      </c>
      <c r="C441" t="e">
        <f ca="1"/>
        <v>#VALUE!</v>
      </c>
      <c r="D441" t="e">
        <f ca="1"/>
        <v>#VALUE!</v>
      </c>
      <c r="E441" s="270" t="e">
        <f ca="1"/>
        <v>#VALUE!</v>
      </c>
      <c r="F441" s="270" t="e">
        <f ca="1"/>
        <v>#VALUE!</v>
      </c>
      <c r="G441" s="270" t="e">
        <f ca="1"/>
        <v>#VALUE!</v>
      </c>
    </row>
    <row r="442" spans="1:7">
      <c r="A442" t="e">
        <f ca="1"/>
        <v>#N/A</v>
      </c>
      <c r="B442" t="e">
        <f ca="1"/>
        <v>#VALUE!</v>
      </c>
      <c r="C442" t="e">
        <f ca="1"/>
        <v>#VALUE!</v>
      </c>
      <c r="D442" t="e">
        <f ca="1"/>
        <v>#VALUE!</v>
      </c>
      <c r="E442" s="270" t="e">
        <f ca="1"/>
        <v>#VALUE!</v>
      </c>
      <c r="F442" s="270" t="e">
        <f ca="1"/>
        <v>#VALUE!</v>
      </c>
      <c r="G442" s="270" t="e">
        <f ca="1"/>
        <v>#VALUE!</v>
      </c>
    </row>
    <row r="443" spans="1:7">
      <c r="A443" t="e">
        <f ca="1"/>
        <v>#N/A</v>
      </c>
      <c r="B443" t="e">
        <f ca="1"/>
        <v>#VALUE!</v>
      </c>
      <c r="C443" t="e">
        <f ca="1"/>
        <v>#VALUE!</v>
      </c>
      <c r="D443" t="e">
        <f ca="1"/>
        <v>#VALUE!</v>
      </c>
      <c r="E443" s="270" t="e">
        <f ca="1"/>
        <v>#VALUE!</v>
      </c>
      <c r="F443" s="270" t="e">
        <f ca="1"/>
        <v>#VALUE!</v>
      </c>
      <c r="G443" s="270" t="e">
        <f ca="1"/>
        <v>#VALUE!</v>
      </c>
    </row>
    <row r="444" spans="1:7">
      <c r="A444" t="e">
        <f ca="1"/>
        <v>#N/A</v>
      </c>
      <c r="B444" t="e">
        <f ca="1"/>
        <v>#VALUE!</v>
      </c>
      <c r="C444" t="e">
        <f ca="1"/>
        <v>#VALUE!</v>
      </c>
      <c r="D444" t="e">
        <f ca="1"/>
        <v>#VALUE!</v>
      </c>
      <c r="E444" s="270" t="e">
        <f ca="1"/>
        <v>#VALUE!</v>
      </c>
      <c r="F444" s="270" t="e">
        <f ca="1"/>
        <v>#VALUE!</v>
      </c>
      <c r="G444" s="270" t="e">
        <f ca="1"/>
        <v>#VALUE!</v>
      </c>
    </row>
    <row r="445" spans="1:7">
      <c r="A445" t="e">
        <f ca="1"/>
        <v>#N/A</v>
      </c>
      <c r="B445" t="e">
        <f ca="1"/>
        <v>#VALUE!</v>
      </c>
      <c r="C445" t="e">
        <f ca="1"/>
        <v>#VALUE!</v>
      </c>
      <c r="D445" t="e">
        <f ca="1"/>
        <v>#VALUE!</v>
      </c>
      <c r="E445" s="270" t="e">
        <f ca="1"/>
        <v>#VALUE!</v>
      </c>
      <c r="F445" s="270" t="e">
        <f ca="1"/>
        <v>#VALUE!</v>
      </c>
      <c r="G445" s="270" t="e">
        <f ca="1"/>
        <v>#VALUE!</v>
      </c>
    </row>
    <row r="446" spans="1:7">
      <c r="A446" t="e">
        <f ca="1"/>
        <v>#N/A</v>
      </c>
      <c r="B446" t="e">
        <f ca="1"/>
        <v>#VALUE!</v>
      </c>
      <c r="C446" t="e">
        <f ca="1"/>
        <v>#VALUE!</v>
      </c>
      <c r="D446" t="e">
        <f ca="1"/>
        <v>#VALUE!</v>
      </c>
      <c r="E446" s="270" t="e">
        <f ca="1"/>
        <v>#VALUE!</v>
      </c>
      <c r="F446" s="270" t="e">
        <f ca="1"/>
        <v>#VALUE!</v>
      </c>
      <c r="G446" s="270" t="e">
        <f ca="1"/>
        <v>#VALUE!</v>
      </c>
    </row>
    <row r="447" spans="1:7">
      <c r="A447" t="e">
        <f ca="1"/>
        <v>#N/A</v>
      </c>
      <c r="B447" t="e">
        <f ca="1"/>
        <v>#VALUE!</v>
      </c>
      <c r="C447" t="e">
        <f ca="1"/>
        <v>#VALUE!</v>
      </c>
      <c r="D447" t="e">
        <f ca="1"/>
        <v>#VALUE!</v>
      </c>
      <c r="E447" s="270" t="e">
        <f ca="1"/>
        <v>#VALUE!</v>
      </c>
      <c r="F447" s="270" t="e">
        <f ca="1"/>
        <v>#VALUE!</v>
      </c>
      <c r="G447" s="270" t="e">
        <f ca="1"/>
        <v>#VALUE!</v>
      </c>
    </row>
    <row r="448" spans="1:7">
      <c r="A448" t="e">
        <f ca="1"/>
        <v>#N/A</v>
      </c>
      <c r="B448" t="e">
        <f ca="1"/>
        <v>#VALUE!</v>
      </c>
      <c r="C448" t="e">
        <f ca="1"/>
        <v>#VALUE!</v>
      </c>
      <c r="D448" t="e">
        <f ca="1"/>
        <v>#VALUE!</v>
      </c>
      <c r="E448" s="270" t="e">
        <f ca="1"/>
        <v>#VALUE!</v>
      </c>
      <c r="F448" s="270" t="e">
        <f ca="1"/>
        <v>#VALUE!</v>
      </c>
      <c r="G448" s="270" t="e">
        <f ca="1"/>
        <v>#VALUE!</v>
      </c>
    </row>
    <row r="449" spans="1:7">
      <c r="A449" t="e">
        <f ca="1"/>
        <v>#N/A</v>
      </c>
      <c r="B449" t="e">
        <f ca="1"/>
        <v>#VALUE!</v>
      </c>
      <c r="C449" t="e">
        <f ca="1"/>
        <v>#VALUE!</v>
      </c>
      <c r="D449" t="e">
        <f ca="1"/>
        <v>#VALUE!</v>
      </c>
      <c r="E449" s="270" t="e">
        <f ca="1"/>
        <v>#VALUE!</v>
      </c>
      <c r="F449" s="270" t="e">
        <f ca="1"/>
        <v>#VALUE!</v>
      </c>
      <c r="G449" s="270" t="e">
        <f ca="1"/>
        <v>#VALUE!</v>
      </c>
    </row>
    <row r="450" spans="1:7">
      <c r="A450" t="e">
        <f ca="1"/>
        <v>#N/A</v>
      </c>
      <c r="B450" t="e">
        <f ca="1"/>
        <v>#VALUE!</v>
      </c>
      <c r="C450" t="e">
        <f ca="1"/>
        <v>#VALUE!</v>
      </c>
      <c r="D450" t="e">
        <f ca="1"/>
        <v>#VALUE!</v>
      </c>
      <c r="E450" s="270" t="e">
        <f ca="1"/>
        <v>#VALUE!</v>
      </c>
      <c r="F450" s="270" t="e">
        <f ca="1"/>
        <v>#VALUE!</v>
      </c>
      <c r="G450" s="270" t="e">
        <f ca="1"/>
        <v>#VALUE!</v>
      </c>
    </row>
    <row r="451" spans="1:7">
      <c r="A451" t="e">
        <f ca="1"/>
        <v>#N/A</v>
      </c>
      <c r="B451" t="e">
        <f ca="1"/>
        <v>#VALUE!</v>
      </c>
      <c r="C451" t="e">
        <f ca="1"/>
        <v>#VALUE!</v>
      </c>
      <c r="D451" t="e">
        <f ca="1"/>
        <v>#VALUE!</v>
      </c>
      <c r="E451" s="270" t="e">
        <f ca="1"/>
        <v>#VALUE!</v>
      </c>
      <c r="F451" s="270" t="e">
        <f ca="1"/>
        <v>#VALUE!</v>
      </c>
      <c r="G451" s="270" t="e">
        <f ca="1"/>
        <v>#VALUE!</v>
      </c>
    </row>
    <row r="452" spans="1:7">
      <c r="A452" t="e">
        <f ca="1"/>
        <v>#N/A</v>
      </c>
      <c r="B452" t="e">
        <f ca="1"/>
        <v>#VALUE!</v>
      </c>
      <c r="C452" t="e">
        <f ca="1"/>
        <v>#VALUE!</v>
      </c>
      <c r="D452" t="e">
        <f ca="1"/>
        <v>#VALUE!</v>
      </c>
      <c r="E452" s="270" t="e">
        <f ca="1"/>
        <v>#VALUE!</v>
      </c>
      <c r="F452" s="270" t="e">
        <f ca="1"/>
        <v>#VALUE!</v>
      </c>
      <c r="G452" s="270" t="e">
        <f ca="1"/>
        <v>#VALUE!</v>
      </c>
    </row>
    <row r="453" spans="1:7">
      <c r="A453" t="e">
        <f ca="1"/>
        <v>#N/A</v>
      </c>
      <c r="B453" t="e">
        <f ca="1"/>
        <v>#VALUE!</v>
      </c>
      <c r="C453" t="e">
        <f ca="1"/>
        <v>#VALUE!</v>
      </c>
      <c r="D453" t="e">
        <f ca="1"/>
        <v>#VALUE!</v>
      </c>
      <c r="E453" s="270" t="e">
        <f ca="1"/>
        <v>#VALUE!</v>
      </c>
      <c r="F453" s="270" t="e">
        <f ca="1"/>
        <v>#VALUE!</v>
      </c>
      <c r="G453" s="270" t="e">
        <f ca="1"/>
        <v>#VALUE!</v>
      </c>
    </row>
    <row r="454" spans="1:7">
      <c r="A454" t="e">
        <f ca="1"/>
        <v>#N/A</v>
      </c>
      <c r="B454" t="e">
        <f ca="1"/>
        <v>#VALUE!</v>
      </c>
      <c r="C454" t="e">
        <f ca="1"/>
        <v>#VALUE!</v>
      </c>
      <c r="D454" t="e">
        <f ca="1"/>
        <v>#VALUE!</v>
      </c>
      <c r="E454" s="270" t="e">
        <f ca="1"/>
        <v>#VALUE!</v>
      </c>
      <c r="F454" s="270" t="e">
        <f ca="1"/>
        <v>#VALUE!</v>
      </c>
      <c r="G454" s="270" t="e">
        <f ca="1"/>
        <v>#VALUE!</v>
      </c>
    </row>
    <row r="455" spans="1:7">
      <c r="A455" t="e">
        <f ca="1"/>
        <v>#N/A</v>
      </c>
      <c r="B455" t="e">
        <f ca="1"/>
        <v>#VALUE!</v>
      </c>
      <c r="C455" t="e">
        <f ca="1"/>
        <v>#VALUE!</v>
      </c>
      <c r="D455" t="e">
        <f ca="1"/>
        <v>#VALUE!</v>
      </c>
      <c r="E455" s="270" t="e">
        <f ca="1"/>
        <v>#VALUE!</v>
      </c>
      <c r="F455" s="270" t="e">
        <f ca="1"/>
        <v>#VALUE!</v>
      </c>
      <c r="G455" s="270" t="e">
        <f ca="1"/>
        <v>#VALUE!</v>
      </c>
    </row>
    <row r="456" spans="1:7">
      <c r="A456" t="e">
        <f ca="1"/>
        <v>#N/A</v>
      </c>
      <c r="B456" t="e">
        <f ca="1"/>
        <v>#VALUE!</v>
      </c>
      <c r="C456" t="e">
        <f ca="1"/>
        <v>#VALUE!</v>
      </c>
      <c r="D456" t="e">
        <f ca="1"/>
        <v>#VALUE!</v>
      </c>
      <c r="E456" s="270" t="e">
        <f ca="1"/>
        <v>#VALUE!</v>
      </c>
      <c r="F456" s="270" t="e">
        <f ca="1"/>
        <v>#VALUE!</v>
      </c>
      <c r="G456" s="270" t="e">
        <f ca="1"/>
        <v>#VALUE!</v>
      </c>
    </row>
    <row r="457" spans="1:7">
      <c r="A457" t="e">
        <f ca="1"/>
        <v>#N/A</v>
      </c>
      <c r="B457" t="e">
        <f ca="1"/>
        <v>#VALUE!</v>
      </c>
      <c r="C457" t="e">
        <f ca="1"/>
        <v>#VALUE!</v>
      </c>
      <c r="D457" t="e">
        <f ca="1"/>
        <v>#VALUE!</v>
      </c>
      <c r="E457" s="270" t="e">
        <f ca="1"/>
        <v>#VALUE!</v>
      </c>
      <c r="F457" s="270" t="e">
        <f ca="1"/>
        <v>#VALUE!</v>
      </c>
      <c r="G457" s="270" t="e">
        <f ca="1"/>
        <v>#VALUE!</v>
      </c>
    </row>
    <row r="458" spans="1:7">
      <c r="A458" t="e">
        <f ca="1"/>
        <v>#N/A</v>
      </c>
      <c r="B458" t="e">
        <f ca="1"/>
        <v>#VALUE!</v>
      </c>
      <c r="C458" t="e">
        <f ca="1"/>
        <v>#VALUE!</v>
      </c>
      <c r="D458" t="e">
        <f ca="1"/>
        <v>#VALUE!</v>
      </c>
      <c r="E458" s="270" t="e">
        <f ca="1"/>
        <v>#VALUE!</v>
      </c>
      <c r="F458" s="270" t="e">
        <f ca="1"/>
        <v>#VALUE!</v>
      </c>
      <c r="G458" s="270" t="e">
        <f ca="1"/>
        <v>#VALUE!</v>
      </c>
    </row>
    <row r="459" spans="1:7">
      <c r="A459" t="e">
        <f ca="1"/>
        <v>#N/A</v>
      </c>
      <c r="B459" t="e">
        <f ca="1"/>
        <v>#VALUE!</v>
      </c>
      <c r="C459" t="e">
        <f ca="1"/>
        <v>#VALUE!</v>
      </c>
      <c r="D459" t="e">
        <f ca="1"/>
        <v>#VALUE!</v>
      </c>
      <c r="E459" s="270" t="e">
        <f ca="1"/>
        <v>#VALUE!</v>
      </c>
      <c r="F459" s="270" t="e">
        <f ca="1"/>
        <v>#VALUE!</v>
      </c>
      <c r="G459" s="270" t="e">
        <f ca="1"/>
        <v>#VALUE!</v>
      </c>
    </row>
    <row r="460" spans="1:7">
      <c r="A460" t="e">
        <f ca="1"/>
        <v>#N/A</v>
      </c>
      <c r="B460" t="e">
        <f ca="1"/>
        <v>#VALUE!</v>
      </c>
      <c r="C460" t="e">
        <f ca="1"/>
        <v>#VALUE!</v>
      </c>
      <c r="D460" t="e">
        <f ca="1"/>
        <v>#VALUE!</v>
      </c>
      <c r="E460" s="270" t="e">
        <f ca="1"/>
        <v>#VALUE!</v>
      </c>
      <c r="F460" s="270" t="e">
        <f ca="1"/>
        <v>#VALUE!</v>
      </c>
      <c r="G460" s="270" t="e">
        <f ca="1"/>
        <v>#VALUE!</v>
      </c>
    </row>
    <row r="461" spans="1:7">
      <c r="A461" t="e">
        <f ca="1"/>
        <v>#N/A</v>
      </c>
      <c r="B461" t="e">
        <f ca="1"/>
        <v>#VALUE!</v>
      </c>
      <c r="C461" t="e">
        <f ca="1"/>
        <v>#VALUE!</v>
      </c>
      <c r="D461" t="e">
        <f ca="1"/>
        <v>#VALUE!</v>
      </c>
      <c r="E461" s="270" t="e">
        <f ca="1"/>
        <v>#VALUE!</v>
      </c>
      <c r="F461" s="270" t="e">
        <f ca="1"/>
        <v>#VALUE!</v>
      </c>
      <c r="G461" s="270" t="e">
        <f ca="1"/>
        <v>#VALUE!</v>
      </c>
    </row>
    <row r="462" spans="1:7">
      <c r="A462" t="e">
        <f ca="1"/>
        <v>#N/A</v>
      </c>
      <c r="B462" t="e">
        <f ca="1"/>
        <v>#VALUE!</v>
      </c>
      <c r="C462" t="e">
        <f ca="1"/>
        <v>#VALUE!</v>
      </c>
      <c r="D462" t="e">
        <f ca="1"/>
        <v>#VALUE!</v>
      </c>
      <c r="E462" s="270" t="e">
        <f ca="1"/>
        <v>#VALUE!</v>
      </c>
      <c r="F462" s="270" t="e">
        <f ca="1"/>
        <v>#VALUE!</v>
      </c>
      <c r="G462" s="270" t="e">
        <f ca="1"/>
        <v>#VALUE!</v>
      </c>
    </row>
    <row r="463" spans="1:7">
      <c r="A463" t="e">
        <f ca="1"/>
        <v>#N/A</v>
      </c>
      <c r="B463" t="e">
        <f ca="1"/>
        <v>#VALUE!</v>
      </c>
      <c r="C463" t="e">
        <f ca="1"/>
        <v>#VALUE!</v>
      </c>
      <c r="D463" t="e">
        <f ca="1"/>
        <v>#VALUE!</v>
      </c>
      <c r="E463" s="270" t="e">
        <f ca="1"/>
        <v>#VALUE!</v>
      </c>
      <c r="F463" s="270" t="e">
        <f ca="1"/>
        <v>#VALUE!</v>
      </c>
      <c r="G463" s="270" t="e">
        <f ca="1"/>
        <v>#VALUE!</v>
      </c>
    </row>
    <row r="464" spans="1:7">
      <c r="A464" t="e">
        <f ca="1"/>
        <v>#N/A</v>
      </c>
      <c r="B464" t="e">
        <f ca="1"/>
        <v>#VALUE!</v>
      </c>
      <c r="C464" t="e">
        <f ca="1"/>
        <v>#VALUE!</v>
      </c>
      <c r="D464" t="e">
        <f ca="1"/>
        <v>#VALUE!</v>
      </c>
      <c r="E464" s="270" t="e">
        <f ca="1"/>
        <v>#VALUE!</v>
      </c>
      <c r="F464" s="270" t="e">
        <f ca="1"/>
        <v>#VALUE!</v>
      </c>
      <c r="G464" s="270" t="e">
        <f ca="1"/>
        <v>#VALUE!</v>
      </c>
    </row>
    <row r="465" spans="1:7">
      <c r="A465" t="e">
        <f ca="1"/>
        <v>#N/A</v>
      </c>
      <c r="B465" t="e">
        <f ca="1"/>
        <v>#VALUE!</v>
      </c>
      <c r="C465" t="e">
        <f ca="1"/>
        <v>#VALUE!</v>
      </c>
      <c r="D465" t="e">
        <f ca="1"/>
        <v>#VALUE!</v>
      </c>
      <c r="E465" s="270" t="e">
        <f ca="1"/>
        <v>#VALUE!</v>
      </c>
      <c r="F465" s="270" t="e">
        <f ca="1"/>
        <v>#VALUE!</v>
      </c>
      <c r="G465" s="270" t="e">
        <f ca="1"/>
        <v>#VALUE!</v>
      </c>
    </row>
    <row r="466" spans="1:7">
      <c r="A466" t="e">
        <f ca="1"/>
        <v>#N/A</v>
      </c>
      <c r="B466" t="e">
        <f ca="1"/>
        <v>#VALUE!</v>
      </c>
      <c r="C466" t="e">
        <f ca="1"/>
        <v>#VALUE!</v>
      </c>
      <c r="D466" t="e">
        <f ca="1"/>
        <v>#VALUE!</v>
      </c>
      <c r="E466" s="270" t="e">
        <f ca="1"/>
        <v>#VALUE!</v>
      </c>
      <c r="F466" s="270" t="e">
        <f ca="1"/>
        <v>#VALUE!</v>
      </c>
      <c r="G466" s="270" t="e">
        <f ca="1"/>
        <v>#VALUE!</v>
      </c>
    </row>
    <row r="467" spans="1:7">
      <c r="A467" t="e">
        <f ca="1"/>
        <v>#N/A</v>
      </c>
      <c r="B467" t="e">
        <f ca="1"/>
        <v>#VALUE!</v>
      </c>
      <c r="C467" t="e">
        <f ca="1"/>
        <v>#VALUE!</v>
      </c>
      <c r="D467" t="e">
        <f ca="1"/>
        <v>#VALUE!</v>
      </c>
      <c r="E467" s="270" t="e">
        <f ca="1"/>
        <v>#VALUE!</v>
      </c>
      <c r="F467" s="270" t="e">
        <f ca="1"/>
        <v>#VALUE!</v>
      </c>
      <c r="G467" s="270" t="e">
        <f ca="1"/>
        <v>#VALUE!</v>
      </c>
    </row>
    <row r="468" spans="1:7">
      <c r="A468" t="e">
        <f ca="1"/>
        <v>#N/A</v>
      </c>
      <c r="B468" t="e">
        <f ca="1"/>
        <v>#VALUE!</v>
      </c>
      <c r="C468" t="e">
        <f ca="1"/>
        <v>#VALUE!</v>
      </c>
      <c r="D468" t="e">
        <f ca="1"/>
        <v>#VALUE!</v>
      </c>
      <c r="E468" s="270" t="e">
        <f ca="1"/>
        <v>#VALUE!</v>
      </c>
      <c r="F468" s="270" t="e">
        <f ca="1"/>
        <v>#VALUE!</v>
      </c>
      <c r="G468" s="270" t="e">
        <f ca="1"/>
        <v>#VALUE!</v>
      </c>
    </row>
    <row r="469" spans="1:7">
      <c r="A469" t="e">
        <f ca="1"/>
        <v>#N/A</v>
      </c>
      <c r="B469" t="e">
        <f ca="1"/>
        <v>#VALUE!</v>
      </c>
      <c r="C469" t="e">
        <f ca="1"/>
        <v>#VALUE!</v>
      </c>
      <c r="D469" t="e">
        <f ca="1"/>
        <v>#VALUE!</v>
      </c>
      <c r="E469" s="270" t="e">
        <f ca="1"/>
        <v>#VALUE!</v>
      </c>
      <c r="F469" s="270" t="e">
        <f ca="1"/>
        <v>#VALUE!</v>
      </c>
      <c r="G469" s="270" t="e">
        <f ca="1"/>
        <v>#VALUE!</v>
      </c>
    </row>
    <row r="470" spans="1:7">
      <c r="A470" t="e">
        <f ca="1"/>
        <v>#N/A</v>
      </c>
      <c r="B470" t="e">
        <f ca="1"/>
        <v>#VALUE!</v>
      </c>
      <c r="C470" t="e">
        <f ca="1"/>
        <v>#VALUE!</v>
      </c>
      <c r="D470" t="e">
        <f ca="1"/>
        <v>#VALUE!</v>
      </c>
      <c r="E470" s="270" t="e">
        <f ca="1"/>
        <v>#VALUE!</v>
      </c>
      <c r="F470" s="270" t="e">
        <f ca="1"/>
        <v>#VALUE!</v>
      </c>
      <c r="G470" s="270" t="e">
        <f ca="1"/>
        <v>#VALUE!</v>
      </c>
    </row>
    <row r="471" spans="1:7">
      <c r="A471" t="e">
        <f ca="1"/>
        <v>#N/A</v>
      </c>
      <c r="B471" t="e">
        <f ca="1"/>
        <v>#VALUE!</v>
      </c>
      <c r="C471" t="e">
        <f ca="1"/>
        <v>#VALUE!</v>
      </c>
      <c r="D471" t="e">
        <f ca="1"/>
        <v>#VALUE!</v>
      </c>
      <c r="E471" s="270" t="e">
        <f ca="1"/>
        <v>#VALUE!</v>
      </c>
      <c r="F471" s="270" t="e">
        <f ca="1"/>
        <v>#VALUE!</v>
      </c>
      <c r="G471" s="270" t="e">
        <f ca="1"/>
        <v>#VALUE!</v>
      </c>
    </row>
    <row r="472" spans="1:7">
      <c r="A472" t="e">
        <f ca="1"/>
        <v>#N/A</v>
      </c>
      <c r="B472" t="e">
        <f ca="1"/>
        <v>#VALUE!</v>
      </c>
      <c r="C472" t="e">
        <f ca="1"/>
        <v>#VALUE!</v>
      </c>
      <c r="D472" t="e">
        <f ca="1"/>
        <v>#VALUE!</v>
      </c>
      <c r="E472" s="270" t="e">
        <f ca="1"/>
        <v>#VALUE!</v>
      </c>
      <c r="F472" s="270" t="e">
        <f ca="1"/>
        <v>#VALUE!</v>
      </c>
      <c r="G472" s="270" t="e">
        <f ca="1"/>
        <v>#VALUE!</v>
      </c>
    </row>
    <row r="473" spans="1:7">
      <c r="A473" t="e">
        <f ca="1"/>
        <v>#N/A</v>
      </c>
      <c r="B473" t="e">
        <f ca="1"/>
        <v>#VALUE!</v>
      </c>
      <c r="C473" t="e">
        <f ca="1"/>
        <v>#VALUE!</v>
      </c>
      <c r="D473" t="e">
        <f ca="1"/>
        <v>#VALUE!</v>
      </c>
      <c r="E473" s="270" t="e">
        <f ca="1"/>
        <v>#VALUE!</v>
      </c>
      <c r="F473" s="270" t="e">
        <f ca="1"/>
        <v>#VALUE!</v>
      </c>
      <c r="G473" s="270" t="e">
        <f ca="1"/>
        <v>#VALUE!</v>
      </c>
    </row>
    <row r="474" spans="1:7">
      <c r="A474" t="e">
        <f ca="1"/>
        <v>#N/A</v>
      </c>
      <c r="B474" t="e">
        <f ca="1"/>
        <v>#VALUE!</v>
      </c>
      <c r="C474" t="e">
        <f ca="1"/>
        <v>#VALUE!</v>
      </c>
      <c r="D474" t="e">
        <f ca="1"/>
        <v>#VALUE!</v>
      </c>
      <c r="E474" s="270" t="e">
        <f ca="1"/>
        <v>#VALUE!</v>
      </c>
      <c r="F474" s="270" t="e">
        <f ca="1"/>
        <v>#VALUE!</v>
      </c>
      <c r="G474" s="270" t="e">
        <f ca="1"/>
        <v>#VALUE!</v>
      </c>
    </row>
    <row r="475" spans="1:7">
      <c r="A475" t="e">
        <f ca="1"/>
        <v>#N/A</v>
      </c>
      <c r="B475" t="e">
        <f ca="1"/>
        <v>#VALUE!</v>
      </c>
      <c r="C475" t="e">
        <f ca="1"/>
        <v>#VALUE!</v>
      </c>
      <c r="D475" t="e">
        <f ca="1"/>
        <v>#VALUE!</v>
      </c>
      <c r="E475" s="270" t="e">
        <f ca="1"/>
        <v>#VALUE!</v>
      </c>
      <c r="F475" s="270" t="e">
        <f ca="1"/>
        <v>#VALUE!</v>
      </c>
      <c r="G475" s="270" t="e">
        <f ca="1"/>
        <v>#VALUE!</v>
      </c>
    </row>
    <row r="476" spans="1:7">
      <c r="A476" t="e">
        <f ca="1"/>
        <v>#N/A</v>
      </c>
      <c r="B476" t="e">
        <f ca="1"/>
        <v>#VALUE!</v>
      </c>
      <c r="C476" t="e">
        <f ca="1"/>
        <v>#VALUE!</v>
      </c>
      <c r="D476" t="e">
        <f ca="1"/>
        <v>#VALUE!</v>
      </c>
      <c r="E476" s="270" t="e">
        <f ca="1"/>
        <v>#VALUE!</v>
      </c>
      <c r="F476" s="270" t="e">
        <f ca="1"/>
        <v>#VALUE!</v>
      </c>
      <c r="G476" s="270" t="e">
        <f ca="1"/>
        <v>#VALUE!</v>
      </c>
    </row>
    <row r="477" spans="1:7">
      <c r="A477" t="e">
        <f ca="1"/>
        <v>#N/A</v>
      </c>
      <c r="B477" t="e">
        <f ca="1"/>
        <v>#VALUE!</v>
      </c>
      <c r="C477" t="e">
        <f ca="1"/>
        <v>#VALUE!</v>
      </c>
      <c r="D477" t="e">
        <f ca="1"/>
        <v>#VALUE!</v>
      </c>
      <c r="E477" s="270" t="e">
        <f ca="1"/>
        <v>#VALUE!</v>
      </c>
      <c r="F477" s="270" t="e">
        <f ca="1"/>
        <v>#VALUE!</v>
      </c>
      <c r="G477" s="270" t="e">
        <f ca="1"/>
        <v>#VALUE!</v>
      </c>
    </row>
    <row r="478" spans="1:7">
      <c r="A478" t="e">
        <f ca="1"/>
        <v>#N/A</v>
      </c>
      <c r="B478" t="e">
        <f ca="1"/>
        <v>#VALUE!</v>
      </c>
      <c r="C478" t="e">
        <f ca="1"/>
        <v>#VALUE!</v>
      </c>
      <c r="D478" t="e">
        <f ca="1"/>
        <v>#VALUE!</v>
      </c>
      <c r="E478" s="270" t="e">
        <f ca="1"/>
        <v>#VALUE!</v>
      </c>
      <c r="F478" s="270" t="e">
        <f ca="1"/>
        <v>#VALUE!</v>
      </c>
      <c r="G478" s="270" t="e">
        <f ca="1"/>
        <v>#VALUE!</v>
      </c>
    </row>
    <row r="479" spans="1:7">
      <c r="A479" t="e">
        <f ca="1"/>
        <v>#N/A</v>
      </c>
      <c r="B479" t="e">
        <f ca="1"/>
        <v>#VALUE!</v>
      </c>
      <c r="C479" t="e">
        <f ca="1"/>
        <v>#VALUE!</v>
      </c>
      <c r="D479" t="e">
        <f ca="1"/>
        <v>#VALUE!</v>
      </c>
      <c r="E479" s="270" t="e">
        <f ca="1"/>
        <v>#VALUE!</v>
      </c>
      <c r="F479" s="270" t="e">
        <f ca="1"/>
        <v>#VALUE!</v>
      </c>
      <c r="G479" s="270" t="e">
        <f ca="1"/>
        <v>#VALUE!</v>
      </c>
    </row>
    <row r="480" spans="1:7">
      <c r="A480" t="e">
        <f ca="1"/>
        <v>#N/A</v>
      </c>
      <c r="B480" t="e">
        <f ca="1"/>
        <v>#VALUE!</v>
      </c>
      <c r="C480" t="e">
        <f ca="1"/>
        <v>#VALUE!</v>
      </c>
      <c r="D480" t="e">
        <f ca="1"/>
        <v>#VALUE!</v>
      </c>
      <c r="E480" s="270" t="e">
        <f ca="1"/>
        <v>#VALUE!</v>
      </c>
      <c r="F480" s="270" t="e">
        <f ca="1"/>
        <v>#VALUE!</v>
      </c>
      <c r="G480" s="270" t="e">
        <f ca="1"/>
        <v>#VALUE!</v>
      </c>
    </row>
    <row r="481" spans="1:7">
      <c r="A481" t="e">
        <f ca="1"/>
        <v>#N/A</v>
      </c>
      <c r="B481" t="e">
        <f ca="1"/>
        <v>#VALUE!</v>
      </c>
      <c r="C481" t="e">
        <f ca="1"/>
        <v>#VALUE!</v>
      </c>
      <c r="D481" t="e">
        <f ca="1"/>
        <v>#VALUE!</v>
      </c>
      <c r="E481" s="270" t="e">
        <f ca="1"/>
        <v>#VALUE!</v>
      </c>
      <c r="F481" s="270" t="e">
        <f ca="1"/>
        <v>#VALUE!</v>
      </c>
      <c r="G481" s="270" t="e">
        <f ca="1"/>
        <v>#VALUE!</v>
      </c>
    </row>
    <row r="482" spans="1:7">
      <c r="A482" t="e">
        <f ca="1"/>
        <v>#N/A</v>
      </c>
      <c r="B482" t="e">
        <f ca="1"/>
        <v>#VALUE!</v>
      </c>
      <c r="C482" t="e">
        <f ca="1"/>
        <v>#VALUE!</v>
      </c>
      <c r="D482" t="e">
        <f ca="1"/>
        <v>#VALUE!</v>
      </c>
      <c r="E482" s="270" t="e">
        <f ca="1"/>
        <v>#VALUE!</v>
      </c>
      <c r="F482" s="270" t="e">
        <f ca="1"/>
        <v>#VALUE!</v>
      </c>
      <c r="G482" s="270" t="e">
        <f ca="1"/>
        <v>#VALUE!</v>
      </c>
    </row>
    <row r="483" spans="1:7">
      <c r="A483" t="e">
        <f ca="1"/>
        <v>#N/A</v>
      </c>
      <c r="B483" t="e">
        <f ca="1"/>
        <v>#VALUE!</v>
      </c>
      <c r="C483" t="e">
        <f ca="1"/>
        <v>#VALUE!</v>
      </c>
      <c r="D483" t="e">
        <f ca="1"/>
        <v>#VALUE!</v>
      </c>
      <c r="E483" s="270" t="e">
        <f ca="1"/>
        <v>#VALUE!</v>
      </c>
      <c r="F483" s="270" t="e">
        <f ca="1"/>
        <v>#VALUE!</v>
      </c>
      <c r="G483" s="270" t="e">
        <f ca="1"/>
        <v>#VALUE!</v>
      </c>
    </row>
    <row r="484" spans="1:7">
      <c r="A484" t="e">
        <f ca="1"/>
        <v>#N/A</v>
      </c>
      <c r="B484" t="e">
        <f ca="1"/>
        <v>#VALUE!</v>
      </c>
      <c r="C484" t="e">
        <f ca="1"/>
        <v>#VALUE!</v>
      </c>
      <c r="D484" t="e">
        <f ca="1"/>
        <v>#VALUE!</v>
      </c>
      <c r="E484" s="270" t="e">
        <f ca="1"/>
        <v>#VALUE!</v>
      </c>
      <c r="F484" s="270" t="e">
        <f ca="1"/>
        <v>#VALUE!</v>
      </c>
      <c r="G484" s="270" t="e">
        <f ca="1"/>
        <v>#VALUE!</v>
      </c>
    </row>
    <row r="485" spans="1:7">
      <c r="A485" t="e">
        <f ca="1"/>
        <v>#N/A</v>
      </c>
      <c r="B485" t="e">
        <f ca="1"/>
        <v>#VALUE!</v>
      </c>
      <c r="C485" t="e">
        <f ca="1"/>
        <v>#VALUE!</v>
      </c>
      <c r="D485" t="e">
        <f ca="1"/>
        <v>#VALUE!</v>
      </c>
      <c r="E485" s="270" t="e">
        <f ca="1"/>
        <v>#VALUE!</v>
      </c>
      <c r="F485" s="270" t="e">
        <f ca="1"/>
        <v>#VALUE!</v>
      </c>
      <c r="G485" s="270" t="e">
        <f ca="1"/>
        <v>#VALUE!</v>
      </c>
    </row>
    <row r="486" spans="1:7">
      <c r="A486" t="e">
        <f ca="1"/>
        <v>#N/A</v>
      </c>
      <c r="B486" t="e">
        <f ca="1"/>
        <v>#VALUE!</v>
      </c>
      <c r="C486" t="e">
        <f ca="1"/>
        <v>#VALUE!</v>
      </c>
      <c r="D486" t="e">
        <f ca="1"/>
        <v>#VALUE!</v>
      </c>
      <c r="E486" s="270" t="e">
        <f ca="1"/>
        <v>#VALUE!</v>
      </c>
      <c r="F486" s="270" t="e">
        <f ca="1"/>
        <v>#VALUE!</v>
      </c>
      <c r="G486" s="270" t="e">
        <f ca="1"/>
        <v>#VALUE!</v>
      </c>
    </row>
    <row r="487" spans="1:7">
      <c r="A487" t="e">
        <f ca="1"/>
        <v>#N/A</v>
      </c>
      <c r="B487" t="e">
        <f ca="1"/>
        <v>#VALUE!</v>
      </c>
      <c r="C487" t="e">
        <f ca="1"/>
        <v>#VALUE!</v>
      </c>
      <c r="D487" t="e">
        <f ca="1"/>
        <v>#VALUE!</v>
      </c>
      <c r="E487" s="270" t="e">
        <f ca="1"/>
        <v>#VALUE!</v>
      </c>
      <c r="F487" s="270" t="e">
        <f ca="1"/>
        <v>#VALUE!</v>
      </c>
      <c r="G487" s="270" t="e">
        <f ca="1"/>
        <v>#VALUE!</v>
      </c>
    </row>
    <row r="488" spans="1:7">
      <c r="A488" t="e">
        <f ca="1"/>
        <v>#N/A</v>
      </c>
      <c r="B488" t="e">
        <f ca="1"/>
        <v>#VALUE!</v>
      </c>
      <c r="C488" t="e">
        <f ca="1"/>
        <v>#VALUE!</v>
      </c>
      <c r="D488" t="e">
        <f ca="1"/>
        <v>#VALUE!</v>
      </c>
      <c r="E488" s="270" t="e">
        <f ca="1"/>
        <v>#VALUE!</v>
      </c>
      <c r="F488" s="270" t="e">
        <f ca="1"/>
        <v>#VALUE!</v>
      </c>
      <c r="G488" s="270" t="e">
        <f ca="1"/>
        <v>#VALUE!</v>
      </c>
    </row>
    <row r="489" spans="1:7">
      <c r="A489" t="e">
        <f ca="1"/>
        <v>#N/A</v>
      </c>
      <c r="B489" t="e">
        <f ca="1"/>
        <v>#VALUE!</v>
      </c>
      <c r="C489" t="e">
        <f ca="1"/>
        <v>#VALUE!</v>
      </c>
      <c r="D489" t="e">
        <f ca="1"/>
        <v>#VALUE!</v>
      </c>
      <c r="E489" s="270" t="e">
        <f ca="1"/>
        <v>#VALUE!</v>
      </c>
      <c r="F489" s="270" t="e">
        <f ca="1"/>
        <v>#VALUE!</v>
      </c>
      <c r="G489" s="270" t="e">
        <f ca="1"/>
        <v>#VALUE!</v>
      </c>
    </row>
    <row r="490" spans="1:7">
      <c r="A490" t="e">
        <f ca="1"/>
        <v>#N/A</v>
      </c>
      <c r="B490" t="e">
        <f ca="1"/>
        <v>#VALUE!</v>
      </c>
      <c r="C490" t="e">
        <f ca="1"/>
        <v>#VALUE!</v>
      </c>
      <c r="D490" t="e">
        <f ca="1"/>
        <v>#VALUE!</v>
      </c>
      <c r="E490" s="270" t="e">
        <f ca="1"/>
        <v>#VALUE!</v>
      </c>
      <c r="F490" s="270" t="e">
        <f ca="1"/>
        <v>#VALUE!</v>
      </c>
      <c r="G490" s="270" t="e">
        <f ca="1"/>
        <v>#VALUE!</v>
      </c>
    </row>
    <row r="491" spans="1:7">
      <c r="A491" t="e">
        <f ca="1"/>
        <v>#N/A</v>
      </c>
      <c r="B491" t="e">
        <f ca="1"/>
        <v>#VALUE!</v>
      </c>
      <c r="C491" t="e">
        <f ca="1"/>
        <v>#VALUE!</v>
      </c>
      <c r="D491" t="e">
        <f ca="1"/>
        <v>#VALUE!</v>
      </c>
      <c r="E491" s="270" t="e">
        <f ca="1"/>
        <v>#VALUE!</v>
      </c>
      <c r="F491" s="270" t="e">
        <f ca="1"/>
        <v>#VALUE!</v>
      </c>
      <c r="G491" s="270" t="e">
        <f ca="1"/>
        <v>#VALUE!</v>
      </c>
    </row>
    <row r="492" spans="1:7">
      <c r="A492" t="e">
        <f ca="1"/>
        <v>#N/A</v>
      </c>
      <c r="B492" t="e">
        <f ca="1"/>
        <v>#VALUE!</v>
      </c>
      <c r="C492" t="e">
        <f ca="1"/>
        <v>#VALUE!</v>
      </c>
      <c r="D492" t="e">
        <f ca="1"/>
        <v>#VALUE!</v>
      </c>
      <c r="E492" s="270" t="e">
        <f ca="1"/>
        <v>#VALUE!</v>
      </c>
      <c r="F492" s="270" t="e">
        <f ca="1"/>
        <v>#VALUE!</v>
      </c>
      <c r="G492" s="270" t="e">
        <f ca="1"/>
        <v>#VALUE!</v>
      </c>
    </row>
    <row r="493" spans="1:7">
      <c r="A493" t="e">
        <f ca="1"/>
        <v>#N/A</v>
      </c>
      <c r="B493" t="e">
        <f ca="1"/>
        <v>#VALUE!</v>
      </c>
      <c r="C493" t="e">
        <f ca="1"/>
        <v>#VALUE!</v>
      </c>
      <c r="D493" t="e">
        <f ca="1"/>
        <v>#VALUE!</v>
      </c>
      <c r="E493" s="270" t="e">
        <f ca="1"/>
        <v>#VALUE!</v>
      </c>
      <c r="F493" s="270" t="e">
        <f ca="1"/>
        <v>#VALUE!</v>
      </c>
      <c r="G493" s="270" t="e">
        <f ca="1"/>
        <v>#VALUE!</v>
      </c>
    </row>
    <row r="494" spans="1:7">
      <c r="A494" t="e">
        <f ca="1"/>
        <v>#N/A</v>
      </c>
      <c r="B494" t="e">
        <f ca="1"/>
        <v>#VALUE!</v>
      </c>
      <c r="C494" t="e">
        <f ca="1"/>
        <v>#VALUE!</v>
      </c>
      <c r="D494" t="e">
        <f ca="1"/>
        <v>#VALUE!</v>
      </c>
      <c r="E494" s="270" t="e">
        <f ca="1"/>
        <v>#VALUE!</v>
      </c>
      <c r="F494" s="270" t="e">
        <f ca="1"/>
        <v>#VALUE!</v>
      </c>
      <c r="G494" s="270" t="e">
        <f ca="1"/>
        <v>#VALUE!</v>
      </c>
    </row>
    <row r="495" spans="1:7">
      <c r="A495" t="e">
        <f ca="1"/>
        <v>#N/A</v>
      </c>
      <c r="B495" t="e">
        <f ca="1"/>
        <v>#VALUE!</v>
      </c>
      <c r="C495" t="e">
        <f ca="1"/>
        <v>#VALUE!</v>
      </c>
      <c r="D495" t="e">
        <f ca="1"/>
        <v>#VALUE!</v>
      </c>
      <c r="E495" s="270" t="e">
        <f ca="1"/>
        <v>#VALUE!</v>
      </c>
      <c r="F495" s="270" t="e">
        <f ca="1"/>
        <v>#VALUE!</v>
      </c>
      <c r="G495" s="270" t="e">
        <f ca="1"/>
        <v>#VALUE!</v>
      </c>
    </row>
    <row r="496" spans="1:7">
      <c r="A496" t="e">
        <f ca="1"/>
        <v>#N/A</v>
      </c>
      <c r="B496" t="e">
        <f ca="1"/>
        <v>#VALUE!</v>
      </c>
      <c r="C496" t="e">
        <f ca="1"/>
        <v>#VALUE!</v>
      </c>
      <c r="D496" t="e">
        <f ca="1"/>
        <v>#VALUE!</v>
      </c>
      <c r="E496" s="270" t="e">
        <f ca="1"/>
        <v>#VALUE!</v>
      </c>
      <c r="F496" s="270" t="e">
        <f ca="1"/>
        <v>#VALUE!</v>
      </c>
      <c r="G496" s="270" t="e">
        <f ca="1"/>
        <v>#VALUE!</v>
      </c>
    </row>
    <row r="497" spans="1:7">
      <c r="A497" t="e">
        <f ca="1"/>
        <v>#N/A</v>
      </c>
      <c r="B497" t="e">
        <f ca="1"/>
        <v>#VALUE!</v>
      </c>
      <c r="C497" t="e">
        <f ca="1"/>
        <v>#VALUE!</v>
      </c>
      <c r="D497" t="e">
        <f ca="1"/>
        <v>#VALUE!</v>
      </c>
      <c r="E497" s="270" t="e">
        <f ca="1"/>
        <v>#VALUE!</v>
      </c>
      <c r="F497" s="270" t="e">
        <f ca="1"/>
        <v>#VALUE!</v>
      </c>
      <c r="G497" s="270" t="e">
        <f ca="1"/>
        <v>#VALUE!</v>
      </c>
    </row>
    <row r="498" spans="1:7">
      <c r="A498" t="e">
        <f ca="1"/>
        <v>#N/A</v>
      </c>
      <c r="B498" t="e">
        <f ca="1"/>
        <v>#VALUE!</v>
      </c>
      <c r="C498" t="e">
        <f ca="1"/>
        <v>#VALUE!</v>
      </c>
      <c r="D498" t="e">
        <f ca="1"/>
        <v>#VALUE!</v>
      </c>
      <c r="E498" s="270" t="e">
        <f ca="1"/>
        <v>#VALUE!</v>
      </c>
      <c r="F498" s="270" t="e">
        <f ca="1"/>
        <v>#VALUE!</v>
      </c>
      <c r="G498" s="270" t="e">
        <f ca="1"/>
        <v>#VALUE!</v>
      </c>
    </row>
    <row r="499" spans="1:7">
      <c r="A499" t="e">
        <f ca="1"/>
        <v>#N/A</v>
      </c>
      <c r="B499" t="e">
        <f ca="1"/>
        <v>#VALUE!</v>
      </c>
      <c r="C499" t="e">
        <f ca="1"/>
        <v>#VALUE!</v>
      </c>
      <c r="D499" t="e">
        <f ca="1"/>
        <v>#VALUE!</v>
      </c>
      <c r="E499" s="270" t="e">
        <f ca="1"/>
        <v>#VALUE!</v>
      </c>
      <c r="F499" s="270" t="e">
        <f ca="1"/>
        <v>#VALUE!</v>
      </c>
      <c r="G499" s="270" t="e">
        <f ca="1"/>
        <v>#VALUE!</v>
      </c>
    </row>
    <row r="500" spans="1:7">
      <c r="A500" t="e">
        <f ca="1"/>
        <v>#N/A</v>
      </c>
      <c r="B500" t="e">
        <f ca="1"/>
        <v>#VALUE!</v>
      </c>
      <c r="C500" t="e">
        <f ca="1"/>
        <v>#VALUE!</v>
      </c>
      <c r="D500" t="e">
        <f ca="1"/>
        <v>#VALUE!</v>
      </c>
      <c r="E500" s="270" t="e">
        <f ca="1"/>
        <v>#VALUE!</v>
      </c>
      <c r="F500" s="270" t="e">
        <f ca="1"/>
        <v>#VALUE!</v>
      </c>
      <c r="G500" s="270" t="e">
        <f ca="1"/>
        <v>#VALUE!</v>
      </c>
    </row>
    <row r="501" spans="1:7">
      <c r="A501" t="e">
        <f ca="1"/>
        <v>#N/A</v>
      </c>
      <c r="B501" t="e">
        <f ca="1"/>
        <v>#VALUE!</v>
      </c>
      <c r="C501" t="e">
        <f ca="1"/>
        <v>#VALUE!</v>
      </c>
      <c r="D501" t="e">
        <f ca="1"/>
        <v>#VALUE!</v>
      </c>
      <c r="E501" s="270" t="e">
        <f ca="1"/>
        <v>#VALUE!</v>
      </c>
      <c r="F501" s="270" t="e">
        <f ca="1"/>
        <v>#VALUE!</v>
      </c>
      <c r="G501" s="270" t="e">
        <f ca="1"/>
        <v>#VALUE!</v>
      </c>
    </row>
    <row r="502" spans="1:7">
      <c r="A502" t="e">
        <f ca="1"/>
        <v>#N/A</v>
      </c>
      <c r="B502" t="e">
        <f ca="1"/>
        <v>#VALUE!</v>
      </c>
      <c r="C502" t="e">
        <f ca="1"/>
        <v>#VALUE!</v>
      </c>
      <c r="D502" t="e">
        <f ca="1"/>
        <v>#VALUE!</v>
      </c>
      <c r="E502" s="270" t="e">
        <f ca="1"/>
        <v>#VALUE!</v>
      </c>
      <c r="F502" s="270" t="e">
        <f ca="1"/>
        <v>#VALUE!</v>
      </c>
      <c r="G502" s="270" t="e">
        <f ca="1"/>
        <v>#VALUE!</v>
      </c>
    </row>
    <row r="503" spans="1:7">
      <c r="A503" t="e">
        <f ca="1"/>
        <v>#N/A</v>
      </c>
      <c r="B503" t="e">
        <f ca="1"/>
        <v>#VALUE!</v>
      </c>
      <c r="C503" t="e">
        <f ca="1"/>
        <v>#VALUE!</v>
      </c>
      <c r="D503" t="e">
        <f ca="1"/>
        <v>#VALUE!</v>
      </c>
      <c r="E503" s="270" t="e">
        <f ca="1"/>
        <v>#VALUE!</v>
      </c>
      <c r="F503" s="270" t="e">
        <f ca="1"/>
        <v>#VALUE!</v>
      </c>
      <c r="G503" s="270" t="e">
        <f ca="1"/>
        <v>#VALUE!</v>
      </c>
    </row>
    <row r="504" spans="1:7">
      <c r="A504" t="e">
        <f ca="1"/>
        <v>#N/A</v>
      </c>
      <c r="B504" t="e">
        <f ca="1"/>
        <v>#VALUE!</v>
      </c>
      <c r="C504" t="e">
        <f ca="1"/>
        <v>#VALUE!</v>
      </c>
      <c r="D504" t="e">
        <f ca="1"/>
        <v>#VALUE!</v>
      </c>
      <c r="E504" s="270" t="e">
        <f ca="1"/>
        <v>#VALUE!</v>
      </c>
      <c r="F504" s="270" t="e">
        <f ca="1"/>
        <v>#VALUE!</v>
      </c>
      <c r="G504" s="270" t="e">
        <f ca="1"/>
        <v>#VALUE!</v>
      </c>
    </row>
    <row r="505" spans="1:7">
      <c r="A505" t="e">
        <f ca="1"/>
        <v>#N/A</v>
      </c>
      <c r="B505" t="e">
        <f ca="1"/>
        <v>#VALUE!</v>
      </c>
      <c r="C505" t="e">
        <f ca="1"/>
        <v>#VALUE!</v>
      </c>
      <c r="D505" t="e">
        <f ca="1"/>
        <v>#VALUE!</v>
      </c>
      <c r="E505" s="270" t="e">
        <f ca="1"/>
        <v>#VALUE!</v>
      </c>
      <c r="F505" s="270" t="e">
        <f ca="1"/>
        <v>#VALUE!</v>
      </c>
      <c r="G505" s="270" t="e">
        <f ca="1"/>
        <v>#VALUE!</v>
      </c>
    </row>
    <row r="506" spans="1:7">
      <c r="A506" t="e">
        <f ca="1"/>
        <v>#N/A</v>
      </c>
      <c r="B506" t="e">
        <f ca="1"/>
        <v>#VALUE!</v>
      </c>
      <c r="C506" t="e">
        <f ca="1"/>
        <v>#VALUE!</v>
      </c>
      <c r="D506" t="e">
        <f ca="1"/>
        <v>#VALUE!</v>
      </c>
      <c r="E506" s="270" t="e">
        <f ca="1"/>
        <v>#VALUE!</v>
      </c>
      <c r="F506" s="270" t="e">
        <f ca="1"/>
        <v>#VALUE!</v>
      </c>
      <c r="G506" s="270" t="e">
        <f ca="1"/>
        <v>#VALUE!</v>
      </c>
    </row>
    <row r="507" spans="1:7">
      <c r="A507" t="e">
        <f ca="1"/>
        <v>#N/A</v>
      </c>
      <c r="B507" t="e">
        <f ca="1"/>
        <v>#VALUE!</v>
      </c>
      <c r="C507" t="e">
        <f ca="1"/>
        <v>#VALUE!</v>
      </c>
      <c r="D507" t="e">
        <f ca="1"/>
        <v>#VALUE!</v>
      </c>
      <c r="E507" s="270" t="e">
        <f ca="1"/>
        <v>#VALUE!</v>
      </c>
      <c r="F507" s="270" t="e">
        <f ca="1"/>
        <v>#VALUE!</v>
      </c>
      <c r="G507" s="270" t="e">
        <f ca="1"/>
        <v>#VALUE!</v>
      </c>
    </row>
    <row r="508" spans="1:7">
      <c r="A508" t="e">
        <f ca="1"/>
        <v>#N/A</v>
      </c>
      <c r="B508" t="e">
        <f ca="1"/>
        <v>#VALUE!</v>
      </c>
      <c r="C508" t="e">
        <f ca="1"/>
        <v>#VALUE!</v>
      </c>
      <c r="D508" t="e">
        <f ca="1"/>
        <v>#VALUE!</v>
      </c>
      <c r="E508" s="270" t="e">
        <f ca="1"/>
        <v>#VALUE!</v>
      </c>
      <c r="F508" s="270" t="e">
        <f ca="1"/>
        <v>#VALUE!</v>
      </c>
      <c r="G508" s="270" t="e">
        <f ca="1"/>
        <v>#VALUE!</v>
      </c>
    </row>
    <row r="509" spans="1:7">
      <c r="A509" t="e">
        <f ca="1"/>
        <v>#N/A</v>
      </c>
      <c r="B509" t="e">
        <f ca="1"/>
        <v>#VALUE!</v>
      </c>
      <c r="C509" t="e">
        <f ca="1"/>
        <v>#VALUE!</v>
      </c>
      <c r="D509" t="e">
        <f ca="1"/>
        <v>#VALUE!</v>
      </c>
      <c r="E509" s="270" t="e">
        <f ca="1"/>
        <v>#VALUE!</v>
      </c>
      <c r="F509" s="270" t="e">
        <f ca="1"/>
        <v>#VALUE!</v>
      </c>
      <c r="G509" s="270" t="e">
        <f ca="1"/>
        <v>#VALUE!</v>
      </c>
    </row>
    <row r="510" spans="1:7">
      <c r="A510" t="e">
        <f ca="1"/>
        <v>#N/A</v>
      </c>
      <c r="B510" t="e">
        <f ca="1"/>
        <v>#VALUE!</v>
      </c>
      <c r="C510" t="e">
        <f ca="1"/>
        <v>#VALUE!</v>
      </c>
      <c r="D510" t="e">
        <f ca="1"/>
        <v>#VALUE!</v>
      </c>
      <c r="E510" s="270" t="e">
        <f ca="1"/>
        <v>#VALUE!</v>
      </c>
      <c r="F510" s="270" t="e">
        <f ca="1"/>
        <v>#VALUE!</v>
      </c>
      <c r="G510" s="270" t="e">
        <f ca="1"/>
        <v>#VALUE!</v>
      </c>
    </row>
    <row r="511" spans="1:7">
      <c r="A511" t="e">
        <f ca="1"/>
        <v>#N/A</v>
      </c>
      <c r="B511" t="e">
        <f ca="1"/>
        <v>#VALUE!</v>
      </c>
      <c r="C511" t="e">
        <f ca="1"/>
        <v>#VALUE!</v>
      </c>
      <c r="D511" t="e">
        <f ca="1"/>
        <v>#VALUE!</v>
      </c>
      <c r="E511" s="270" t="e">
        <f ca="1"/>
        <v>#VALUE!</v>
      </c>
      <c r="F511" s="270" t="e">
        <f ca="1"/>
        <v>#VALUE!</v>
      </c>
      <c r="G511" s="270" t="e">
        <f ca="1"/>
        <v>#VALUE!</v>
      </c>
    </row>
    <row r="512" spans="1:7">
      <c r="A512" t="e">
        <f ca="1"/>
        <v>#N/A</v>
      </c>
      <c r="B512" t="e">
        <f ca="1"/>
        <v>#VALUE!</v>
      </c>
      <c r="C512" t="e">
        <f ca="1"/>
        <v>#VALUE!</v>
      </c>
      <c r="D512" t="e">
        <f ca="1"/>
        <v>#VALUE!</v>
      </c>
      <c r="E512" s="270" t="e">
        <f ca="1"/>
        <v>#VALUE!</v>
      </c>
      <c r="F512" s="270" t="e">
        <f ca="1"/>
        <v>#VALUE!</v>
      </c>
      <c r="G512" s="270" t="e">
        <f ca="1"/>
        <v>#VALUE!</v>
      </c>
    </row>
    <row r="513" spans="1:7">
      <c r="A513" t="e">
        <f ca="1"/>
        <v>#N/A</v>
      </c>
      <c r="B513" t="e">
        <f ca="1"/>
        <v>#VALUE!</v>
      </c>
      <c r="C513" t="e">
        <f ca="1"/>
        <v>#VALUE!</v>
      </c>
      <c r="D513" t="e">
        <f ca="1"/>
        <v>#VALUE!</v>
      </c>
      <c r="E513" s="270" t="e">
        <f ca="1"/>
        <v>#VALUE!</v>
      </c>
      <c r="F513" s="270" t="e">
        <f ca="1"/>
        <v>#VALUE!</v>
      </c>
      <c r="G513" s="270" t="e">
        <f ca="1"/>
        <v>#VALUE!</v>
      </c>
    </row>
    <row r="514" spans="1:7">
      <c r="A514" t="e">
        <f ca="1"/>
        <v>#N/A</v>
      </c>
      <c r="B514" t="e">
        <f ca="1"/>
        <v>#VALUE!</v>
      </c>
      <c r="C514" t="e">
        <f ca="1"/>
        <v>#VALUE!</v>
      </c>
      <c r="D514" t="e">
        <f ca="1"/>
        <v>#VALUE!</v>
      </c>
      <c r="E514" s="270" t="e">
        <f ca="1"/>
        <v>#VALUE!</v>
      </c>
      <c r="F514" s="270" t="e">
        <f ca="1"/>
        <v>#VALUE!</v>
      </c>
      <c r="G514" s="270" t="e">
        <f ca="1"/>
        <v>#VALUE!</v>
      </c>
    </row>
    <row r="515" spans="1:7">
      <c r="A515" t="e">
        <f ca="1"/>
        <v>#N/A</v>
      </c>
      <c r="B515" t="e">
        <f ca="1"/>
        <v>#VALUE!</v>
      </c>
      <c r="C515" t="e">
        <f ca="1"/>
        <v>#VALUE!</v>
      </c>
      <c r="D515" t="e">
        <f ca="1"/>
        <v>#VALUE!</v>
      </c>
      <c r="E515" s="270" t="e">
        <f ca="1"/>
        <v>#VALUE!</v>
      </c>
      <c r="F515" s="270" t="e">
        <f ca="1"/>
        <v>#VALUE!</v>
      </c>
      <c r="G515" s="270" t="e">
        <f ca="1"/>
        <v>#VALUE!</v>
      </c>
    </row>
    <row r="516" spans="1:7">
      <c r="A516" t="e">
        <f ca="1"/>
        <v>#N/A</v>
      </c>
      <c r="B516" t="e">
        <f ca="1"/>
        <v>#VALUE!</v>
      </c>
      <c r="C516" t="e">
        <f ca="1"/>
        <v>#VALUE!</v>
      </c>
      <c r="D516" t="e">
        <f ca="1"/>
        <v>#VALUE!</v>
      </c>
      <c r="E516" s="270" t="e">
        <f ca="1"/>
        <v>#VALUE!</v>
      </c>
      <c r="F516" s="270" t="e">
        <f ca="1"/>
        <v>#VALUE!</v>
      </c>
      <c r="G516" s="270" t="e">
        <f ca="1"/>
        <v>#VALUE!</v>
      </c>
    </row>
    <row r="517" spans="1:7">
      <c r="A517" t="e">
        <f ca="1"/>
        <v>#N/A</v>
      </c>
      <c r="B517" t="e">
        <f ca="1"/>
        <v>#VALUE!</v>
      </c>
      <c r="C517" t="e">
        <f ca="1"/>
        <v>#VALUE!</v>
      </c>
      <c r="D517" t="e">
        <f ca="1"/>
        <v>#VALUE!</v>
      </c>
      <c r="E517" s="270" t="e">
        <f ca="1"/>
        <v>#VALUE!</v>
      </c>
      <c r="F517" s="270" t="e">
        <f ca="1"/>
        <v>#VALUE!</v>
      </c>
      <c r="G517" s="270" t="e">
        <f ca="1"/>
        <v>#VALUE!</v>
      </c>
    </row>
    <row r="518" spans="1:7">
      <c r="A518" t="e">
        <f ca="1"/>
        <v>#N/A</v>
      </c>
      <c r="B518" t="e">
        <f ca="1"/>
        <v>#VALUE!</v>
      </c>
      <c r="C518" t="e">
        <f ca="1"/>
        <v>#VALUE!</v>
      </c>
      <c r="D518" t="e">
        <f ca="1"/>
        <v>#VALUE!</v>
      </c>
      <c r="E518" s="270" t="e">
        <f ca="1"/>
        <v>#VALUE!</v>
      </c>
      <c r="F518" s="270" t="e">
        <f ca="1"/>
        <v>#VALUE!</v>
      </c>
      <c r="G518" s="270" t="e">
        <f ca="1"/>
        <v>#VALUE!</v>
      </c>
    </row>
    <row r="519" spans="1:7">
      <c r="A519" t="e">
        <f ca="1"/>
        <v>#N/A</v>
      </c>
      <c r="B519" t="e">
        <f ca="1"/>
        <v>#VALUE!</v>
      </c>
      <c r="C519" t="e">
        <f ca="1"/>
        <v>#VALUE!</v>
      </c>
      <c r="D519" t="e">
        <f ca="1"/>
        <v>#VALUE!</v>
      </c>
      <c r="E519" s="270" t="e">
        <f ca="1"/>
        <v>#VALUE!</v>
      </c>
      <c r="F519" s="270" t="e">
        <f ca="1"/>
        <v>#VALUE!</v>
      </c>
      <c r="G519" s="270" t="e">
        <f ca="1"/>
        <v>#VALUE!</v>
      </c>
    </row>
    <row r="520" spans="1:7">
      <c r="A520" t="e">
        <f ca="1"/>
        <v>#N/A</v>
      </c>
      <c r="B520" t="e">
        <f ca="1"/>
        <v>#VALUE!</v>
      </c>
      <c r="C520" t="e">
        <f ca="1"/>
        <v>#VALUE!</v>
      </c>
      <c r="D520" t="e">
        <f ca="1"/>
        <v>#VALUE!</v>
      </c>
      <c r="E520" s="270" t="e">
        <f ca="1"/>
        <v>#VALUE!</v>
      </c>
      <c r="F520" s="270" t="e">
        <f ca="1"/>
        <v>#VALUE!</v>
      </c>
      <c r="G520" s="270" t="e">
        <f ca="1"/>
        <v>#VALUE!</v>
      </c>
    </row>
    <row r="521" spans="1:7">
      <c r="A521" t="e">
        <f ca="1"/>
        <v>#N/A</v>
      </c>
      <c r="B521" t="e">
        <f ca="1"/>
        <v>#VALUE!</v>
      </c>
      <c r="C521" t="e">
        <f ca="1"/>
        <v>#VALUE!</v>
      </c>
      <c r="D521" t="e">
        <f ca="1"/>
        <v>#VALUE!</v>
      </c>
      <c r="E521" s="270" t="e">
        <f ca="1"/>
        <v>#VALUE!</v>
      </c>
      <c r="F521" s="270" t="e">
        <f ca="1"/>
        <v>#VALUE!</v>
      </c>
      <c r="G521" s="270" t="e">
        <f ca="1"/>
        <v>#VALUE!</v>
      </c>
    </row>
    <row r="522" spans="1:7">
      <c r="A522" t="e">
        <f ca="1"/>
        <v>#N/A</v>
      </c>
      <c r="B522" t="e">
        <f ca="1"/>
        <v>#VALUE!</v>
      </c>
      <c r="C522" t="e">
        <f ca="1"/>
        <v>#VALUE!</v>
      </c>
      <c r="D522" t="e">
        <f ca="1"/>
        <v>#VALUE!</v>
      </c>
      <c r="E522" s="270" t="e">
        <f ca="1"/>
        <v>#VALUE!</v>
      </c>
      <c r="F522" s="270" t="e">
        <f ca="1"/>
        <v>#VALUE!</v>
      </c>
      <c r="G522" s="270" t="e">
        <f ca="1"/>
        <v>#VALUE!</v>
      </c>
    </row>
    <row r="523" spans="1:7">
      <c r="A523" t="e">
        <f ca="1"/>
        <v>#N/A</v>
      </c>
      <c r="B523" t="e">
        <f ca="1"/>
        <v>#VALUE!</v>
      </c>
      <c r="C523" t="e">
        <f ca="1"/>
        <v>#VALUE!</v>
      </c>
      <c r="D523" t="e">
        <f ca="1"/>
        <v>#VALUE!</v>
      </c>
      <c r="E523" s="270" t="e">
        <f ca="1"/>
        <v>#VALUE!</v>
      </c>
      <c r="F523" s="270" t="e">
        <f ca="1"/>
        <v>#VALUE!</v>
      </c>
      <c r="G523" s="270" t="e">
        <f ca="1"/>
        <v>#VALUE!</v>
      </c>
    </row>
    <row r="524" spans="1:7">
      <c r="A524" t="e">
        <f ca="1"/>
        <v>#N/A</v>
      </c>
      <c r="B524" t="e">
        <f ca="1"/>
        <v>#VALUE!</v>
      </c>
      <c r="C524" t="e">
        <f ca="1"/>
        <v>#VALUE!</v>
      </c>
      <c r="D524" t="e">
        <f ca="1"/>
        <v>#VALUE!</v>
      </c>
      <c r="E524" s="270" t="e">
        <f ca="1"/>
        <v>#VALUE!</v>
      </c>
      <c r="F524" s="270" t="e">
        <f ca="1"/>
        <v>#VALUE!</v>
      </c>
      <c r="G524" s="270" t="e">
        <f ca="1"/>
        <v>#VALUE!</v>
      </c>
    </row>
    <row r="525" spans="1:7">
      <c r="A525" t="e">
        <f ca="1"/>
        <v>#N/A</v>
      </c>
      <c r="B525" t="e">
        <f ca="1"/>
        <v>#VALUE!</v>
      </c>
      <c r="C525" t="e">
        <f ca="1"/>
        <v>#VALUE!</v>
      </c>
      <c r="D525" t="e">
        <f ca="1"/>
        <v>#VALUE!</v>
      </c>
      <c r="E525" s="270" t="e">
        <f ca="1"/>
        <v>#VALUE!</v>
      </c>
      <c r="F525" s="270" t="e">
        <f ca="1"/>
        <v>#VALUE!</v>
      </c>
      <c r="G525" s="270" t="e">
        <f ca="1"/>
        <v>#VALUE!</v>
      </c>
    </row>
    <row r="526" spans="1:7">
      <c r="A526" t="e">
        <f ca="1"/>
        <v>#N/A</v>
      </c>
      <c r="B526" t="e">
        <f ca="1"/>
        <v>#VALUE!</v>
      </c>
      <c r="C526" t="e">
        <f ca="1"/>
        <v>#VALUE!</v>
      </c>
      <c r="D526" t="e">
        <f ca="1"/>
        <v>#VALUE!</v>
      </c>
      <c r="E526" s="270" t="e">
        <f ca="1"/>
        <v>#VALUE!</v>
      </c>
      <c r="F526" s="270" t="e">
        <f ca="1"/>
        <v>#VALUE!</v>
      </c>
      <c r="G526" s="270" t="e">
        <f ca="1"/>
        <v>#VALUE!</v>
      </c>
    </row>
    <row r="527" spans="1:7">
      <c r="A527" t="e">
        <f ca="1"/>
        <v>#N/A</v>
      </c>
      <c r="B527" t="e">
        <f ca="1"/>
        <v>#VALUE!</v>
      </c>
      <c r="C527" t="e">
        <f ca="1"/>
        <v>#VALUE!</v>
      </c>
      <c r="D527" t="e">
        <f ca="1"/>
        <v>#VALUE!</v>
      </c>
      <c r="E527" s="270" t="e">
        <f ca="1"/>
        <v>#VALUE!</v>
      </c>
      <c r="F527" s="270" t="e">
        <f ca="1"/>
        <v>#VALUE!</v>
      </c>
      <c r="G527" s="270" t="e">
        <f ca="1"/>
        <v>#VALUE!</v>
      </c>
    </row>
    <row r="528" spans="1:7">
      <c r="A528" t="e">
        <f ca="1"/>
        <v>#N/A</v>
      </c>
      <c r="B528" t="e">
        <f ca="1"/>
        <v>#VALUE!</v>
      </c>
      <c r="C528" t="e">
        <f ca="1"/>
        <v>#VALUE!</v>
      </c>
      <c r="D528" t="e">
        <f ca="1"/>
        <v>#VALUE!</v>
      </c>
      <c r="E528" s="270" t="e">
        <f ca="1"/>
        <v>#VALUE!</v>
      </c>
      <c r="F528" s="270" t="e">
        <f ca="1"/>
        <v>#VALUE!</v>
      </c>
      <c r="G528" s="270" t="e">
        <f ca="1"/>
        <v>#VALUE!</v>
      </c>
    </row>
    <row r="529" spans="1:7">
      <c r="A529" t="e">
        <f ca="1"/>
        <v>#N/A</v>
      </c>
      <c r="B529" t="e">
        <f ca="1"/>
        <v>#VALUE!</v>
      </c>
      <c r="C529" t="e">
        <f ca="1"/>
        <v>#VALUE!</v>
      </c>
      <c r="D529" t="e">
        <f ca="1"/>
        <v>#VALUE!</v>
      </c>
      <c r="E529" s="270" t="e">
        <f ca="1"/>
        <v>#VALUE!</v>
      </c>
      <c r="F529" s="270" t="e">
        <f ca="1"/>
        <v>#VALUE!</v>
      </c>
      <c r="G529" s="270" t="e">
        <f ca="1"/>
        <v>#VALUE!</v>
      </c>
    </row>
    <row r="530" spans="1:7">
      <c r="A530" t="e">
        <f ca="1"/>
        <v>#N/A</v>
      </c>
      <c r="B530" t="e">
        <f ca="1"/>
        <v>#VALUE!</v>
      </c>
      <c r="C530" t="e">
        <f ca="1"/>
        <v>#VALUE!</v>
      </c>
      <c r="D530" t="e">
        <f ca="1"/>
        <v>#VALUE!</v>
      </c>
      <c r="E530" s="270" t="e">
        <f ca="1"/>
        <v>#VALUE!</v>
      </c>
      <c r="F530" s="270" t="e">
        <f ca="1"/>
        <v>#VALUE!</v>
      </c>
      <c r="G530" s="270" t="e">
        <f ca="1"/>
        <v>#VALUE!</v>
      </c>
    </row>
    <row r="531" spans="1:7">
      <c r="A531" t="e">
        <f ca="1"/>
        <v>#N/A</v>
      </c>
      <c r="B531" t="e">
        <f ca="1"/>
        <v>#VALUE!</v>
      </c>
      <c r="C531" t="e">
        <f ca="1"/>
        <v>#VALUE!</v>
      </c>
      <c r="D531" t="e">
        <f ca="1"/>
        <v>#VALUE!</v>
      </c>
      <c r="E531" s="270" t="e">
        <f ca="1"/>
        <v>#VALUE!</v>
      </c>
      <c r="F531" s="270" t="e">
        <f ca="1"/>
        <v>#VALUE!</v>
      </c>
      <c r="G531" s="270" t="e">
        <f ca="1"/>
        <v>#VALUE!</v>
      </c>
    </row>
    <row r="532" spans="1:7">
      <c r="A532" t="e">
        <f ca="1"/>
        <v>#N/A</v>
      </c>
      <c r="B532" t="e">
        <f ca="1"/>
        <v>#VALUE!</v>
      </c>
      <c r="C532" t="e">
        <f ca="1"/>
        <v>#VALUE!</v>
      </c>
      <c r="D532" t="e">
        <f ca="1"/>
        <v>#VALUE!</v>
      </c>
      <c r="E532" s="270" t="e">
        <f ca="1"/>
        <v>#VALUE!</v>
      </c>
      <c r="F532" s="270" t="e">
        <f ca="1"/>
        <v>#VALUE!</v>
      </c>
      <c r="G532" s="270" t="e">
        <f ca="1"/>
        <v>#VALUE!</v>
      </c>
    </row>
    <row r="533" spans="1:7">
      <c r="A533" t="e">
        <f ca="1"/>
        <v>#N/A</v>
      </c>
      <c r="B533" t="e">
        <f ca="1"/>
        <v>#VALUE!</v>
      </c>
      <c r="C533" t="e">
        <f ca="1"/>
        <v>#VALUE!</v>
      </c>
      <c r="D533" t="e">
        <f ca="1"/>
        <v>#VALUE!</v>
      </c>
      <c r="E533" s="270" t="e">
        <f ca="1"/>
        <v>#VALUE!</v>
      </c>
      <c r="F533" s="270" t="e">
        <f ca="1"/>
        <v>#VALUE!</v>
      </c>
      <c r="G533" s="270" t="e">
        <f ca="1"/>
        <v>#VALUE!</v>
      </c>
    </row>
    <row r="534" spans="1:7">
      <c r="A534" t="e">
        <f ca="1"/>
        <v>#N/A</v>
      </c>
      <c r="B534" t="e">
        <f ca="1"/>
        <v>#VALUE!</v>
      </c>
      <c r="C534" t="e">
        <f ca="1"/>
        <v>#VALUE!</v>
      </c>
      <c r="D534" t="e">
        <f ca="1"/>
        <v>#VALUE!</v>
      </c>
      <c r="E534" s="270" t="e">
        <f ca="1"/>
        <v>#VALUE!</v>
      </c>
      <c r="F534" s="270" t="e">
        <f ca="1"/>
        <v>#VALUE!</v>
      </c>
      <c r="G534" s="270" t="e">
        <f ca="1"/>
        <v>#VALUE!</v>
      </c>
    </row>
    <row r="535" spans="1:7">
      <c r="A535" t="e">
        <f ca="1"/>
        <v>#N/A</v>
      </c>
      <c r="B535" t="e">
        <f ca="1"/>
        <v>#VALUE!</v>
      </c>
      <c r="C535" t="e">
        <f ca="1"/>
        <v>#VALUE!</v>
      </c>
      <c r="D535" t="e">
        <f ca="1"/>
        <v>#VALUE!</v>
      </c>
      <c r="E535" s="270" t="e">
        <f ca="1"/>
        <v>#VALUE!</v>
      </c>
      <c r="F535" s="270" t="e">
        <f ca="1"/>
        <v>#VALUE!</v>
      </c>
      <c r="G535" s="270" t="e">
        <f ca="1"/>
        <v>#VALUE!</v>
      </c>
    </row>
    <row r="536" spans="1:7">
      <c r="A536" t="e">
        <f ca="1"/>
        <v>#N/A</v>
      </c>
      <c r="B536" t="e">
        <f ca="1"/>
        <v>#VALUE!</v>
      </c>
      <c r="C536" t="e">
        <f ca="1"/>
        <v>#VALUE!</v>
      </c>
      <c r="D536" t="e">
        <f ca="1"/>
        <v>#VALUE!</v>
      </c>
      <c r="E536" s="270" t="e">
        <f ca="1"/>
        <v>#VALUE!</v>
      </c>
      <c r="F536" s="270" t="e">
        <f ca="1"/>
        <v>#VALUE!</v>
      </c>
      <c r="G536" s="270" t="e">
        <f ca="1"/>
        <v>#VALUE!</v>
      </c>
    </row>
    <row r="537" spans="1:7">
      <c r="A537" t="e">
        <f ca="1"/>
        <v>#N/A</v>
      </c>
      <c r="B537" t="e">
        <f ca="1"/>
        <v>#VALUE!</v>
      </c>
      <c r="C537" t="e">
        <f ca="1"/>
        <v>#VALUE!</v>
      </c>
      <c r="D537" t="e">
        <f ca="1"/>
        <v>#VALUE!</v>
      </c>
      <c r="E537" s="270" t="e">
        <f ca="1"/>
        <v>#VALUE!</v>
      </c>
      <c r="F537" s="270" t="e">
        <f ca="1"/>
        <v>#VALUE!</v>
      </c>
      <c r="G537" s="270" t="e">
        <f ca="1"/>
        <v>#VALUE!</v>
      </c>
    </row>
    <row r="538" spans="1:7">
      <c r="A538" t="e">
        <f ca="1"/>
        <v>#N/A</v>
      </c>
      <c r="B538" t="e">
        <f ca="1"/>
        <v>#VALUE!</v>
      </c>
      <c r="C538" t="e">
        <f ca="1"/>
        <v>#VALUE!</v>
      </c>
      <c r="D538" t="e">
        <f ca="1"/>
        <v>#VALUE!</v>
      </c>
      <c r="E538" s="270" t="e">
        <f ca="1"/>
        <v>#VALUE!</v>
      </c>
      <c r="F538" s="270" t="e">
        <f ca="1"/>
        <v>#VALUE!</v>
      </c>
      <c r="G538" s="270" t="e">
        <f ca="1"/>
        <v>#VALUE!</v>
      </c>
    </row>
    <row r="539" spans="1:7">
      <c r="A539" t="e">
        <f ca="1"/>
        <v>#N/A</v>
      </c>
      <c r="B539" t="e">
        <f ca="1"/>
        <v>#VALUE!</v>
      </c>
      <c r="C539" t="e">
        <f ca="1"/>
        <v>#VALUE!</v>
      </c>
      <c r="D539" t="e">
        <f ca="1"/>
        <v>#VALUE!</v>
      </c>
      <c r="E539" s="270" t="e">
        <f ca="1"/>
        <v>#VALUE!</v>
      </c>
      <c r="F539" s="270" t="e">
        <f ca="1"/>
        <v>#VALUE!</v>
      </c>
      <c r="G539" s="270" t="e">
        <f ca="1"/>
        <v>#VALUE!</v>
      </c>
    </row>
    <row r="540" spans="1:7">
      <c r="A540" t="e">
        <f ca="1"/>
        <v>#N/A</v>
      </c>
      <c r="B540" t="e">
        <f ca="1"/>
        <v>#VALUE!</v>
      </c>
      <c r="C540" t="e">
        <f ca="1"/>
        <v>#VALUE!</v>
      </c>
      <c r="D540" t="e">
        <f ca="1"/>
        <v>#VALUE!</v>
      </c>
      <c r="E540" s="270" t="e">
        <f ca="1"/>
        <v>#VALUE!</v>
      </c>
      <c r="F540" s="270" t="e">
        <f ca="1"/>
        <v>#VALUE!</v>
      </c>
      <c r="G540" s="270" t="e">
        <f ca="1"/>
        <v>#VALUE!</v>
      </c>
    </row>
    <row r="541" spans="1:7">
      <c r="A541" t="e">
        <f ca="1"/>
        <v>#N/A</v>
      </c>
      <c r="B541" t="e">
        <f ca="1"/>
        <v>#VALUE!</v>
      </c>
      <c r="C541" t="e">
        <f ca="1"/>
        <v>#VALUE!</v>
      </c>
      <c r="D541" t="e">
        <f ca="1"/>
        <v>#VALUE!</v>
      </c>
      <c r="E541" s="270" t="e">
        <f ca="1"/>
        <v>#VALUE!</v>
      </c>
      <c r="F541" s="270" t="e">
        <f ca="1"/>
        <v>#VALUE!</v>
      </c>
      <c r="G541" s="270" t="e">
        <f ca="1"/>
        <v>#VALUE!</v>
      </c>
    </row>
    <row r="542" spans="1:7">
      <c r="A542" t="e">
        <f ca="1"/>
        <v>#N/A</v>
      </c>
      <c r="B542" t="e">
        <f ca="1"/>
        <v>#VALUE!</v>
      </c>
      <c r="C542" t="e">
        <f ca="1"/>
        <v>#VALUE!</v>
      </c>
      <c r="D542" t="e">
        <f ca="1"/>
        <v>#VALUE!</v>
      </c>
      <c r="E542" s="270" t="e">
        <f ca="1"/>
        <v>#VALUE!</v>
      </c>
      <c r="F542" s="270" t="e">
        <f ca="1"/>
        <v>#VALUE!</v>
      </c>
      <c r="G542" s="270" t="e">
        <f ca="1"/>
        <v>#VALUE!</v>
      </c>
    </row>
    <row r="543" spans="1:7">
      <c r="A543" t="e">
        <f ca="1"/>
        <v>#N/A</v>
      </c>
      <c r="B543" t="e">
        <f ca="1"/>
        <v>#VALUE!</v>
      </c>
      <c r="C543" t="e">
        <f ca="1"/>
        <v>#VALUE!</v>
      </c>
      <c r="D543" t="e">
        <f ca="1"/>
        <v>#VALUE!</v>
      </c>
      <c r="E543" s="270" t="e">
        <f ca="1"/>
        <v>#VALUE!</v>
      </c>
      <c r="F543" s="270" t="e">
        <f ca="1"/>
        <v>#VALUE!</v>
      </c>
      <c r="G543" s="270" t="e">
        <f ca="1"/>
        <v>#VALUE!</v>
      </c>
    </row>
    <row r="544" spans="1:7">
      <c r="A544" t="e">
        <f ca="1"/>
        <v>#N/A</v>
      </c>
      <c r="B544" t="e">
        <f ca="1"/>
        <v>#VALUE!</v>
      </c>
      <c r="C544" t="e">
        <f ca="1"/>
        <v>#VALUE!</v>
      </c>
      <c r="D544" t="e">
        <f ca="1"/>
        <v>#VALUE!</v>
      </c>
      <c r="E544" s="270" t="e">
        <f ca="1"/>
        <v>#VALUE!</v>
      </c>
      <c r="F544" s="270" t="e">
        <f ca="1"/>
        <v>#VALUE!</v>
      </c>
      <c r="G544" s="270" t="e">
        <f ca="1"/>
        <v>#VALUE!</v>
      </c>
    </row>
    <row r="545" spans="1:7">
      <c r="A545" t="e">
        <f ca="1"/>
        <v>#N/A</v>
      </c>
      <c r="B545" t="e">
        <f ca="1"/>
        <v>#VALUE!</v>
      </c>
      <c r="C545" t="e">
        <f ca="1"/>
        <v>#VALUE!</v>
      </c>
      <c r="D545" t="e">
        <f ca="1"/>
        <v>#VALUE!</v>
      </c>
      <c r="E545" s="270" t="e">
        <f ca="1"/>
        <v>#VALUE!</v>
      </c>
      <c r="F545" s="270" t="e">
        <f ca="1"/>
        <v>#VALUE!</v>
      </c>
      <c r="G545" s="270" t="e">
        <f ca="1"/>
        <v>#VALUE!</v>
      </c>
    </row>
    <row r="546" spans="1:7">
      <c r="A546" t="e">
        <f ca="1"/>
        <v>#N/A</v>
      </c>
      <c r="B546" t="e">
        <f ca="1"/>
        <v>#VALUE!</v>
      </c>
      <c r="C546" t="e">
        <f ca="1"/>
        <v>#VALUE!</v>
      </c>
      <c r="D546" t="e">
        <f ca="1"/>
        <v>#VALUE!</v>
      </c>
      <c r="E546" s="270" t="e">
        <f ca="1"/>
        <v>#VALUE!</v>
      </c>
      <c r="F546" s="270" t="e">
        <f ca="1"/>
        <v>#VALUE!</v>
      </c>
      <c r="G546" s="270" t="e">
        <f ca="1"/>
        <v>#VALUE!</v>
      </c>
    </row>
    <row r="547" spans="1:7">
      <c r="A547" t="e">
        <f ca="1"/>
        <v>#N/A</v>
      </c>
      <c r="B547" t="e">
        <f ca="1"/>
        <v>#VALUE!</v>
      </c>
      <c r="C547" t="e">
        <f ca="1"/>
        <v>#VALUE!</v>
      </c>
      <c r="D547" t="e">
        <f ca="1"/>
        <v>#VALUE!</v>
      </c>
      <c r="E547" s="270" t="e">
        <f ca="1"/>
        <v>#VALUE!</v>
      </c>
      <c r="F547" s="270" t="e">
        <f ca="1"/>
        <v>#VALUE!</v>
      </c>
      <c r="G547" s="270" t="e">
        <f ca="1"/>
        <v>#VALUE!</v>
      </c>
    </row>
    <row r="548" spans="1:7">
      <c r="A548" t="e">
        <f ca="1"/>
        <v>#N/A</v>
      </c>
      <c r="B548" t="e">
        <f ca="1"/>
        <v>#VALUE!</v>
      </c>
      <c r="C548" t="e">
        <f ca="1"/>
        <v>#VALUE!</v>
      </c>
      <c r="D548" t="e">
        <f ca="1"/>
        <v>#VALUE!</v>
      </c>
      <c r="E548" s="270" t="e">
        <f ca="1"/>
        <v>#VALUE!</v>
      </c>
      <c r="F548" s="270" t="e">
        <f ca="1"/>
        <v>#VALUE!</v>
      </c>
      <c r="G548" s="270" t="e">
        <f ca="1"/>
        <v>#VALUE!</v>
      </c>
    </row>
    <row r="549" spans="1:7">
      <c r="A549" t="e">
        <f ca="1"/>
        <v>#N/A</v>
      </c>
      <c r="B549" t="e">
        <f ca="1"/>
        <v>#VALUE!</v>
      </c>
      <c r="C549" t="e">
        <f ca="1"/>
        <v>#VALUE!</v>
      </c>
      <c r="D549" t="e">
        <f ca="1"/>
        <v>#VALUE!</v>
      </c>
      <c r="E549" s="270" t="e">
        <f ca="1"/>
        <v>#VALUE!</v>
      </c>
      <c r="F549" s="270" t="e">
        <f ca="1"/>
        <v>#VALUE!</v>
      </c>
      <c r="G549" s="270" t="e">
        <f ca="1"/>
        <v>#VALUE!</v>
      </c>
    </row>
    <row r="550" spans="1:7">
      <c r="A550" t="e">
        <f ca="1"/>
        <v>#N/A</v>
      </c>
      <c r="B550" t="e">
        <f ca="1"/>
        <v>#VALUE!</v>
      </c>
      <c r="C550" t="e">
        <f ca="1"/>
        <v>#VALUE!</v>
      </c>
      <c r="D550" t="e">
        <f ca="1"/>
        <v>#VALUE!</v>
      </c>
      <c r="E550" s="270" t="e">
        <f ca="1"/>
        <v>#VALUE!</v>
      </c>
      <c r="F550" s="270" t="e">
        <f ca="1"/>
        <v>#VALUE!</v>
      </c>
      <c r="G550" s="270" t="e">
        <f ca="1"/>
        <v>#VALUE!</v>
      </c>
    </row>
    <row r="551" spans="1:7">
      <c r="A551" t="e">
        <f ca="1"/>
        <v>#N/A</v>
      </c>
      <c r="B551" t="e">
        <f ca="1"/>
        <v>#VALUE!</v>
      </c>
      <c r="C551" t="e">
        <f ca="1"/>
        <v>#VALUE!</v>
      </c>
      <c r="D551" t="e">
        <f ca="1"/>
        <v>#VALUE!</v>
      </c>
      <c r="E551" s="270" t="e">
        <f ca="1"/>
        <v>#VALUE!</v>
      </c>
      <c r="F551" s="270" t="e">
        <f ca="1"/>
        <v>#VALUE!</v>
      </c>
      <c r="G551" s="270" t="e">
        <f ca="1"/>
        <v>#VALUE!</v>
      </c>
    </row>
    <row r="552" spans="1:7">
      <c r="A552" t="e">
        <f ca="1"/>
        <v>#N/A</v>
      </c>
      <c r="B552" t="e">
        <f ca="1"/>
        <v>#VALUE!</v>
      </c>
      <c r="C552" t="e">
        <f ca="1"/>
        <v>#VALUE!</v>
      </c>
      <c r="D552" t="e">
        <f ca="1"/>
        <v>#VALUE!</v>
      </c>
      <c r="E552" s="270" t="e">
        <f ca="1"/>
        <v>#VALUE!</v>
      </c>
      <c r="F552" s="270" t="e">
        <f ca="1"/>
        <v>#VALUE!</v>
      </c>
      <c r="G552" s="270" t="e">
        <f ca="1"/>
        <v>#VALUE!</v>
      </c>
    </row>
    <row r="553" spans="1:7">
      <c r="A553" t="e">
        <f ca="1"/>
        <v>#N/A</v>
      </c>
      <c r="B553" t="e">
        <f ca="1"/>
        <v>#VALUE!</v>
      </c>
      <c r="C553" t="e">
        <f ca="1"/>
        <v>#VALUE!</v>
      </c>
      <c r="D553" t="e">
        <f ca="1"/>
        <v>#VALUE!</v>
      </c>
      <c r="E553" s="270" t="e">
        <f ca="1"/>
        <v>#VALUE!</v>
      </c>
      <c r="F553" s="270" t="e">
        <f ca="1"/>
        <v>#VALUE!</v>
      </c>
      <c r="G553" s="270" t="e">
        <f ca="1"/>
        <v>#VALUE!</v>
      </c>
    </row>
    <row r="554" spans="1:7">
      <c r="A554" t="e">
        <f ca="1"/>
        <v>#N/A</v>
      </c>
      <c r="B554" t="e">
        <f ca="1"/>
        <v>#VALUE!</v>
      </c>
      <c r="C554" t="e">
        <f ca="1"/>
        <v>#VALUE!</v>
      </c>
      <c r="D554" t="e">
        <f ca="1"/>
        <v>#VALUE!</v>
      </c>
      <c r="E554" s="270" t="e">
        <f ca="1"/>
        <v>#VALUE!</v>
      </c>
      <c r="F554" s="270" t="e">
        <f ca="1"/>
        <v>#VALUE!</v>
      </c>
      <c r="G554" s="270" t="e">
        <f ca="1"/>
        <v>#VALUE!</v>
      </c>
    </row>
    <row r="555" spans="1:7">
      <c r="A555" t="e">
        <f ca="1"/>
        <v>#N/A</v>
      </c>
      <c r="B555" t="e">
        <f ca="1"/>
        <v>#VALUE!</v>
      </c>
      <c r="C555" t="e">
        <f ca="1"/>
        <v>#VALUE!</v>
      </c>
      <c r="D555" t="e">
        <f ca="1"/>
        <v>#VALUE!</v>
      </c>
      <c r="E555" s="270" t="e">
        <f ca="1"/>
        <v>#VALUE!</v>
      </c>
      <c r="F555" s="270" t="e">
        <f ca="1"/>
        <v>#VALUE!</v>
      </c>
      <c r="G555" s="270" t="e">
        <f ca="1"/>
        <v>#VALUE!</v>
      </c>
    </row>
    <row r="556" spans="1:7">
      <c r="A556" t="e">
        <f ca="1"/>
        <v>#N/A</v>
      </c>
      <c r="B556" t="e">
        <f ca="1"/>
        <v>#VALUE!</v>
      </c>
      <c r="C556" t="e">
        <f ca="1"/>
        <v>#VALUE!</v>
      </c>
      <c r="D556" t="e">
        <f ca="1"/>
        <v>#VALUE!</v>
      </c>
      <c r="E556" s="270" t="e">
        <f ca="1"/>
        <v>#VALUE!</v>
      </c>
      <c r="F556" s="270" t="e">
        <f ca="1"/>
        <v>#VALUE!</v>
      </c>
      <c r="G556" s="270" t="e">
        <f ca="1"/>
        <v>#VALUE!</v>
      </c>
    </row>
    <row r="557" spans="1:7">
      <c r="A557" t="e">
        <f ca="1"/>
        <v>#N/A</v>
      </c>
      <c r="B557" t="e">
        <f ca="1"/>
        <v>#VALUE!</v>
      </c>
      <c r="C557" t="e">
        <f ca="1"/>
        <v>#VALUE!</v>
      </c>
      <c r="D557" t="e">
        <f ca="1"/>
        <v>#VALUE!</v>
      </c>
      <c r="E557" s="270" t="e">
        <f ca="1"/>
        <v>#VALUE!</v>
      </c>
      <c r="F557" s="270" t="e">
        <f ca="1"/>
        <v>#VALUE!</v>
      </c>
      <c r="G557" s="270" t="e">
        <f ca="1"/>
        <v>#VALUE!</v>
      </c>
    </row>
    <row r="558" spans="1:7">
      <c r="A558" t="e">
        <f ca="1"/>
        <v>#N/A</v>
      </c>
      <c r="B558" t="e">
        <f ca="1"/>
        <v>#VALUE!</v>
      </c>
      <c r="C558" t="e">
        <f ca="1"/>
        <v>#VALUE!</v>
      </c>
      <c r="D558" t="e">
        <f ca="1"/>
        <v>#VALUE!</v>
      </c>
      <c r="E558" s="270" t="e">
        <f ca="1"/>
        <v>#VALUE!</v>
      </c>
      <c r="F558" s="270" t="e">
        <f ca="1"/>
        <v>#VALUE!</v>
      </c>
      <c r="G558" s="270" t="e">
        <f ca="1"/>
        <v>#VALUE!</v>
      </c>
    </row>
    <row r="559" spans="1:7">
      <c r="A559" t="e">
        <f ca="1"/>
        <v>#N/A</v>
      </c>
      <c r="B559" t="e">
        <f ca="1"/>
        <v>#VALUE!</v>
      </c>
      <c r="C559" t="e">
        <f ca="1"/>
        <v>#VALUE!</v>
      </c>
      <c r="D559" t="e">
        <f ca="1"/>
        <v>#VALUE!</v>
      </c>
      <c r="E559" s="270" t="e">
        <f ca="1"/>
        <v>#VALUE!</v>
      </c>
      <c r="F559" s="270" t="e">
        <f ca="1"/>
        <v>#VALUE!</v>
      </c>
      <c r="G559" s="270" t="e">
        <f ca="1"/>
        <v>#VALUE!</v>
      </c>
    </row>
    <row r="560" spans="1:7">
      <c r="A560" t="e">
        <f ca="1"/>
        <v>#N/A</v>
      </c>
      <c r="B560" t="e">
        <f ca="1"/>
        <v>#VALUE!</v>
      </c>
      <c r="C560" t="e">
        <f ca="1"/>
        <v>#VALUE!</v>
      </c>
      <c r="D560" t="e">
        <f ca="1"/>
        <v>#VALUE!</v>
      </c>
      <c r="E560" s="270" t="e">
        <f ca="1"/>
        <v>#VALUE!</v>
      </c>
      <c r="F560" s="270" t="e">
        <f ca="1"/>
        <v>#VALUE!</v>
      </c>
      <c r="G560" s="270" t="e">
        <f ca="1"/>
        <v>#VALUE!</v>
      </c>
    </row>
    <row r="561" spans="1:7">
      <c r="A561" t="e">
        <f ca="1"/>
        <v>#N/A</v>
      </c>
      <c r="B561" t="e">
        <f ca="1"/>
        <v>#VALUE!</v>
      </c>
      <c r="C561" t="e">
        <f ca="1"/>
        <v>#VALUE!</v>
      </c>
      <c r="D561" t="e">
        <f ca="1"/>
        <v>#VALUE!</v>
      </c>
      <c r="E561" s="270" t="e">
        <f ca="1"/>
        <v>#VALUE!</v>
      </c>
      <c r="F561" s="270" t="e">
        <f ca="1"/>
        <v>#VALUE!</v>
      </c>
      <c r="G561" s="270" t="e">
        <f ca="1"/>
        <v>#VALUE!</v>
      </c>
    </row>
    <row r="562" spans="1:7">
      <c r="A562" t="e">
        <f ca="1"/>
        <v>#N/A</v>
      </c>
      <c r="B562" t="e">
        <f ca="1"/>
        <v>#VALUE!</v>
      </c>
      <c r="C562" t="e">
        <f ca="1"/>
        <v>#VALUE!</v>
      </c>
      <c r="D562" t="e">
        <f ca="1"/>
        <v>#VALUE!</v>
      </c>
      <c r="E562" s="270" t="e">
        <f ca="1"/>
        <v>#VALUE!</v>
      </c>
      <c r="F562" s="270" t="e">
        <f ca="1"/>
        <v>#VALUE!</v>
      </c>
      <c r="G562" s="270" t="e">
        <f ca="1"/>
        <v>#VALUE!</v>
      </c>
    </row>
    <row r="563" spans="1:7">
      <c r="A563" t="e">
        <f ca="1"/>
        <v>#N/A</v>
      </c>
      <c r="B563" t="e">
        <f ca="1"/>
        <v>#VALUE!</v>
      </c>
      <c r="C563" t="e">
        <f ca="1"/>
        <v>#VALUE!</v>
      </c>
      <c r="D563" t="e">
        <f ca="1"/>
        <v>#VALUE!</v>
      </c>
      <c r="E563" s="270" t="e">
        <f ca="1"/>
        <v>#VALUE!</v>
      </c>
      <c r="F563" s="270" t="e">
        <f ca="1"/>
        <v>#VALUE!</v>
      </c>
      <c r="G563" s="270" t="e">
        <f ca="1"/>
        <v>#VALUE!</v>
      </c>
    </row>
    <row r="564" spans="1:7">
      <c r="A564" t="e">
        <f ca="1"/>
        <v>#N/A</v>
      </c>
      <c r="B564" t="e">
        <f ca="1"/>
        <v>#VALUE!</v>
      </c>
      <c r="C564" t="e">
        <f ca="1"/>
        <v>#VALUE!</v>
      </c>
      <c r="D564" t="e">
        <f ca="1"/>
        <v>#VALUE!</v>
      </c>
      <c r="E564" s="270" t="e">
        <f ca="1"/>
        <v>#VALUE!</v>
      </c>
      <c r="F564" s="270" t="e">
        <f ca="1"/>
        <v>#VALUE!</v>
      </c>
      <c r="G564" s="270" t="e">
        <f ca="1"/>
        <v>#VALUE!</v>
      </c>
    </row>
    <row r="565" spans="1:7">
      <c r="A565" t="e">
        <f ca="1"/>
        <v>#N/A</v>
      </c>
      <c r="B565" t="e">
        <f ca="1"/>
        <v>#VALUE!</v>
      </c>
      <c r="C565" t="e">
        <f ca="1"/>
        <v>#VALUE!</v>
      </c>
      <c r="D565" t="e">
        <f ca="1"/>
        <v>#VALUE!</v>
      </c>
      <c r="E565" s="270" t="e">
        <f ca="1"/>
        <v>#VALUE!</v>
      </c>
      <c r="F565" s="270" t="e">
        <f ca="1"/>
        <v>#VALUE!</v>
      </c>
      <c r="G565" s="270" t="e">
        <f ca="1"/>
        <v>#VALUE!</v>
      </c>
    </row>
    <row r="566" spans="1:7">
      <c r="A566" t="e">
        <f ca="1"/>
        <v>#N/A</v>
      </c>
      <c r="B566" t="e">
        <f ca="1"/>
        <v>#VALUE!</v>
      </c>
      <c r="C566" t="e">
        <f ca="1"/>
        <v>#VALUE!</v>
      </c>
      <c r="D566" t="e">
        <f ca="1"/>
        <v>#VALUE!</v>
      </c>
      <c r="E566" s="270" t="e">
        <f ca="1"/>
        <v>#VALUE!</v>
      </c>
      <c r="F566" s="270" t="e">
        <f ca="1"/>
        <v>#VALUE!</v>
      </c>
      <c r="G566" s="270" t="e">
        <f ca="1"/>
        <v>#VALUE!</v>
      </c>
    </row>
    <row r="567" spans="1:7">
      <c r="A567" t="e">
        <f ca="1"/>
        <v>#N/A</v>
      </c>
      <c r="B567" t="e">
        <f ca="1"/>
        <v>#VALUE!</v>
      </c>
      <c r="C567" t="e">
        <f ca="1"/>
        <v>#VALUE!</v>
      </c>
      <c r="D567" t="e">
        <f ca="1"/>
        <v>#VALUE!</v>
      </c>
      <c r="E567" s="270" t="e">
        <f ca="1"/>
        <v>#VALUE!</v>
      </c>
      <c r="F567" s="270" t="e">
        <f ca="1"/>
        <v>#VALUE!</v>
      </c>
      <c r="G567" s="270" t="e">
        <f ca="1"/>
        <v>#VALUE!</v>
      </c>
    </row>
    <row r="568" spans="1:7">
      <c r="A568" t="e">
        <f ca="1"/>
        <v>#N/A</v>
      </c>
      <c r="B568" t="e">
        <f ca="1"/>
        <v>#VALUE!</v>
      </c>
      <c r="C568" t="e">
        <f ca="1"/>
        <v>#VALUE!</v>
      </c>
      <c r="D568" t="e">
        <f ca="1"/>
        <v>#VALUE!</v>
      </c>
      <c r="E568" s="270" t="e">
        <f ca="1"/>
        <v>#VALUE!</v>
      </c>
      <c r="F568" s="270" t="e">
        <f ca="1"/>
        <v>#VALUE!</v>
      </c>
      <c r="G568" s="270" t="e">
        <f ca="1"/>
        <v>#VALUE!</v>
      </c>
    </row>
    <row r="569" spans="1:7">
      <c r="A569" t="e">
        <f ca="1"/>
        <v>#N/A</v>
      </c>
      <c r="B569" t="e">
        <f ca="1"/>
        <v>#VALUE!</v>
      </c>
      <c r="C569" t="e">
        <f ca="1"/>
        <v>#VALUE!</v>
      </c>
      <c r="D569" t="e">
        <f ca="1"/>
        <v>#VALUE!</v>
      </c>
      <c r="E569" s="270" t="e">
        <f ca="1"/>
        <v>#VALUE!</v>
      </c>
      <c r="F569" s="270" t="e">
        <f ca="1"/>
        <v>#VALUE!</v>
      </c>
      <c r="G569" s="270" t="e">
        <f ca="1"/>
        <v>#VALUE!</v>
      </c>
    </row>
    <row r="570" spans="1:7">
      <c r="A570" t="e">
        <f ca="1"/>
        <v>#N/A</v>
      </c>
      <c r="B570" t="e">
        <f ca="1"/>
        <v>#VALUE!</v>
      </c>
      <c r="C570" t="e">
        <f ca="1"/>
        <v>#VALUE!</v>
      </c>
      <c r="D570" t="e">
        <f ca="1"/>
        <v>#VALUE!</v>
      </c>
      <c r="E570" s="270" t="e">
        <f ca="1"/>
        <v>#VALUE!</v>
      </c>
      <c r="F570" s="270" t="e">
        <f ca="1"/>
        <v>#VALUE!</v>
      </c>
      <c r="G570" s="270" t="e">
        <f ca="1"/>
        <v>#VALUE!</v>
      </c>
    </row>
    <row r="571" spans="1:7">
      <c r="A571" t="e">
        <f ca="1"/>
        <v>#N/A</v>
      </c>
      <c r="B571" t="e">
        <f ca="1"/>
        <v>#VALUE!</v>
      </c>
      <c r="C571" t="e">
        <f ca="1"/>
        <v>#VALUE!</v>
      </c>
      <c r="D571" t="e">
        <f ca="1"/>
        <v>#VALUE!</v>
      </c>
      <c r="E571" s="270" t="e">
        <f ca="1"/>
        <v>#VALUE!</v>
      </c>
      <c r="F571" s="270" t="e">
        <f ca="1"/>
        <v>#VALUE!</v>
      </c>
      <c r="G571" s="270" t="e">
        <f ca="1"/>
        <v>#VALUE!</v>
      </c>
    </row>
    <row r="572" spans="1:7">
      <c r="A572" t="e">
        <f ca="1"/>
        <v>#N/A</v>
      </c>
      <c r="B572" t="e">
        <f ca="1"/>
        <v>#VALUE!</v>
      </c>
      <c r="C572" t="e">
        <f ca="1"/>
        <v>#VALUE!</v>
      </c>
      <c r="D572" t="e">
        <f ca="1"/>
        <v>#VALUE!</v>
      </c>
      <c r="E572" s="270" t="e">
        <f ca="1"/>
        <v>#VALUE!</v>
      </c>
      <c r="F572" s="270" t="e">
        <f ca="1"/>
        <v>#VALUE!</v>
      </c>
      <c r="G572" s="270" t="e">
        <f ca="1"/>
        <v>#VALUE!</v>
      </c>
    </row>
    <row r="573" spans="1:7">
      <c r="A573" t="e">
        <f ca="1"/>
        <v>#N/A</v>
      </c>
      <c r="B573" t="e">
        <f ca="1"/>
        <v>#VALUE!</v>
      </c>
      <c r="C573" t="e">
        <f ca="1"/>
        <v>#VALUE!</v>
      </c>
      <c r="D573" t="e">
        <f ca="1"/>
        <v>#VALUE!</v>
      </c>
      <c r="E573" s="270" t="e">
        <f ca="1"/>
        <v>#VALUE!</v>
      </c>
      <c r="F573" s="270" t="e">
        <f ca="1"/>
        <v>#VALUE!</v>
      </c>
      <c r="G573" s="270" t="e">
        <f ca="1"/>
        <v>#VALUE!</v>
      </c>
    </row>
    <row r="574" spans="1:7">
      <c r="A574" t="e">
        <f ca="1"/>
        <v>#N/A</v>
      </c>
      <c r="B574" t="e">
        <f ca="1"/>
        <v>#VALUE!</v>
      </c>
      <c r="C574" t="e">
        <f ca="1"/>
        <v>#VALUE!</v>
      </c>
      <c r="D574" t="e">
        <f ca="1"/>
        <v>#VALUE!</v>
      </c>
      <c r="E574" s="270" t="e">
        <f ca="1"/>
        <v>#VALUE!</v>
      </c>
      <c r="F574" s="270" t="e">
        <f ca="1"/>
        <v>#VALUE!</v>
      </c>
      <c r="G574" s="270" t="e">
        <f ca="1"/>
        <v>#VALUE!</v>
      </c>
    </row>
    <row r="575" spans="1:7">
      <c r="A575" t="e">
        <f ca="1"/>
        <v>#N/A</v>
      </c>
      <c r="B575" t="e">
        <f ca="1"/>
        <v>#VALUE!</v>
      </c>
      <c r="C575" t="e">
        <f ca="1"/>
        <v>#VALUE!</v>
      </c>
      <c r="D575" t="e">
        <f ca="1"/>
        <v>#VALUE!</v>
      </c>
      <c r="E575" s="270" t="e">
        <f ca="1"/>
        <v>#VALUE!</v>
      </c>
      <c r="F575" s="270" t="e">
        <f ca="1"/>
        <v>#VALUE!</v>
      </c>
      <c r="G575" s="270" t="e">
        <f ca="1"/>
        <v>#VALUE!</v>
      </c>
    </row>
    <row r="576" spans="1:7">
      <c r="A576" t="e">
        <f ca="1"/>
        <v>#N/A</v>
      </c>
      <c r="B576" t="e">
        <f ca="1"/>
        <v>#VALUE!</v>
      </c>
      <c r="C576" t="e">
        <f ca="1"/>
        <v>#VALUE!</v>
      </c>
      <c r="D576" t="e">
        <f ca="1"/>
        <v>#VALUE!</v>
      </c>
      <c r="E576" s="270" t="e">
        <f ca="1"/>
        <v>#VALUE!</v>
      </c>
      <c r="F576" s="270" t="e">
        <f ca="1"/>
        <v>#VALUE!</v>
      </c>
      <c r="G576" s="270" t="e">
        <f ca="1"/>
        <v>#VALUE!</v>
      </c>
    </row>
    <row r="577" spans="1:7">
      <c r="A577" t="e">
        <f ca="1"/>
        <v>#N/A</v>
      </c>
      <c r="B577" t="e">
        <f ca="1"/>
        <v>#VALUE!</v>
      </c>
      <c r="C577" t="e">
        <f ca="1"/>
        <v>#VALUE!</v>
      </c>
      <c r="D577" t="e">
        <f ca="1"/>
        <v>#VALUE!</v>
      </c>
      <c r="E577" s="270" t="e">
        <f ca="1"/>
        <v>#VALUE!</v>
      </c>
      <c r="F577" s="270" t="e">
        <f ca="1"/>
        <v>#VALUE!</v>
      </c>
      <c r="G577" s="270" t="e">
        <f ca="1"/>
        <v>#VALUE!</v>
      </c>
    </row>
    <row r="578" spans="1:7">
      <c r="A578" t="e">
        <f ca="1"/>
        <v>#N/A</v>
      </c>
      <c r="B578" t="e">
        <f ca="1"/>
        <v>#VALUE!</v>
      </c>
      <c r="C578" t="e">
        <f ca="1"/>
        <v>#VALUE!</v>
      </c>
      <c r="D578" t="e">
        <f ca="1"/>
        <v>#VALUE!</v>
      </c>
      <c r="E578" s="270" t="e">
        <f ca="1"/>
        <v>#VALUE!</v>
      </c>
      <c r="F578" s="270" t="e">
        <f ca="1"/>
        <v>#VALUE!</v>
      </c>
      <c r="G578" s="270" t="e">
        <f ca="1"/>
        <v>#VALUE!</v>
      </c>
    </row>
    <row r="579" spans="1:7">
      <c r="A579" t="e">
        <f ca="1"/>
        <v>#N/A</v>
      </c>
      <c r="B579" t="e">
        <f ca="1"/>
        <v>#VALUE!</v>
      </c>
      <c r="C579" t="e">
        <f ca="1"/>
        <v>#VALUE!</v>
      </c>
      <c r="D579" t="e">
        <f ca="1"/>
        <v>#VALUE!</v>
      </c>
      <c r="E579" s="270" t="e">
        <f ca="1"/>
        <v>#VALUE!</v>
      </c>
      <c r="F579" s="270" t="e">
        <f ca="1"/>
        <v>#VALUE!</v>
      </c>
      <c r="G579" s="270" t="e">
        <f ca="1"/>
        <v>#VALUE!</v>
      </c>
    </row>
    <row r="580" spans="1:7">
      <c r="A580" t="e">
        <f ca="1"/>
        <v>#N/A</v>
      </c>
      <c r="B580" t="e">
        <f ca="1"/>
        <v>#VALUE!</v>
      </c>
      <c r="C580" t="e">
        <f ca="1"/>
        <v>#VALUE!</v>
      </c>
      <c r="D580" t="e">
        <f ca="1"/>
        <v>#VALUE!</v>
      </c>
      <c r="E580" s="270" t="e">
        <f ca="1"/>
        <v>#VALUE!</v>
      </c>
      <c r="F580" s="270" t="e">
        <f ca="1"/>
        <v>#VALUE!</v>
      </c>
      <c r="G580" s="270" t="e">
        <f ca="1"/>
        <v>#VALUE!</v>
      </c>
    </row>
    <row r="581" spans="1:7">
      <c r="A581" t="e">
        <f ca="1"/>
        <v>#N/A</v>
      </c>
      <c r="B581" t="e">
        <f ca="1"/>
        <v>#VALUE!</v>
      </c>
      <c r="C581" t="e">
        <f ca="1"/>
        <v>#VALUE!</v>
      </c>
      <c r="D581" t="e">
        <f ca="1"/>
        <v>#VALUE!</v>
      </c>
      <c r="E581" s="270" t="e">
        <f ca="1"/>
        <v>#VALUE!</v>
      </c>
      <c r="F581" s="270" t="e">
        <f ca="1"/>
        <v>#VALUE!</v>
      </c>
      <c r="G581" s="270" t="e">
        <f ca="1"/>
        <v>#VALUE!</v>
      </c>
    </row>
    <row r="582" spans="1:7">
      <c r="A582" t="e">
        <f ca="1"/>
        <v>#N/A</v>
      </c>
      <c r="B582" t="e">
        <f ca="1"/>
        <v>#VALUE!</v>
      </c>
      <c r="C582" t="e">
        <f ca="1"/>
        <v>#VALUE!</v>
      </c>
      <c r="D582" t="e">
        <f ca="1"/>
        <v>#VALUE!</v>
      </c>
      <c r="E582" s="270" t="e">
        <f ca="1"/>
        <v>#VALUE!</v>
      </c>
      <c r="F582" s="270" t="e">
        <f ca="1"/>
        <v>#VALUE!</v>
      </c>
      <c r="G582" s="270" t="e">
        <f ca="1"/>
        <v>#VALUE!</v>
      </c>
    </row>
    <row r="583" spans="1:7">
      <c r="A583" t="e">
        <f ca="1"/>
        <v>#N/A</v>
      </c>
      <c r="B583" t="e">
        <f ca="1"/>
        <v>#VALUE!</v>
      </c>
      <c r="C583" t="e">
        <f ca="1"/>
        <v>#VALUE!</v>
      </c>
      <c r="D583" t="e">
        <f ca="1"/>
        <v>#VALUE!</v>
      </c>
      <c r="E583" s="270" t="e">
        <f ca="1"/>
        <v>#VALUE!</v>
      </c>
      <c r="F583" s="270" t="e">
        <f ca="1"/>
        <v>#VALUE!</v>
      </c>
      <c r="G583" s="270" t="e">
        <f ca="1"/>
        <v>#VALUE!</v>
      </c>
    </row>
    <row r="584" spans="1:7">
      <c r="A584" t="e">
        <f ca="1"/>
        <v>#N/A</v>
      </c>
      <c r="B584" t="e">
        <f ca="1"/>
        <v>#VALUE!</v>
      </c>
      <c r="C584" t="e">
        <f ca="1"/>
        <v>#VALUE!</v>
      </c>
      <c r="D584" t="e">
        <f ca="1"/>
        <v>#VALUE!</v>
      </c>
      <c r="E584" s="270" t="e">
        <f ca="1"/>
        <v>#VALUE!</v>
      </c>
      <c r="F584" s="270" t="e">
        <f ca="1"/>
        <v>#VALUE!</v>
      </c>
      <c r="G584" s="270" t="e">
        <f ca="1"/>
        <v>#VALUE!</v>
      </c>
    </row>
    <row r="585" spans="1:7">
      <c r="A585" t="e">
        <f ca="1"/>
        <v>#N/A</v>
      </c>
      <c r="B585" t="e">
        <f ca="1"/>
        <v>#VALUE!</v>
      </c>
      <c r="C585" t="e">
        <f ca="1"/>
        <v>#VALUE!</v>
      </c>
      <c r="D585" t="e">
        <f ca="1"/>
        <v>#VALUE!</v>
      </c>
      <c r="E585" s="270" t="e">
        <f ca="1"/>
        <v>#VALUE!</v>
      </c>
      <c r="F585" s="270" t="e">
        <f ca="1"/>
        <v>#VALUE!</v>
      </c>
      <c r="G585" s="270" t="e">
        <f ca="1"/>
        <v>#VALUE!</v>
      </c>
    </row>
    <row r="586" spans="1:7">
      <c r="A586" t="e">
        <f ca="1"/>
        <v>#N/A</v>
      </c>
      <c r="B586" t="e">
        <f ca="1"/>
        <v>#VALUE!</v>
      </c>
      <c r="C586" t="e">
        <f ca="1"/>
        <v>#VALUE!</v>
      </c>
      <c r="D586" t="e">
        <f ca="1"/>
        <v>#VALUE!</v>
      </c>
      <c r="E586" s="270" t="e">
        <f ca="1"/>
        <v>#VALUE!</v>
      </c>
      <c r="F586" s="270" t="e">
        <f ca="1"/>
        <v>#VALUE!</v>
      </c>
      <c r="G586" s="270" t="e">
        <f ca="1"/>
        <v>#VALUE!</v>
      </c>
    </row>
    <row r="587" spans="1:7">
      <c r="A587" t="e">
        <f ca="1"/>
        <v>#N/A</v>
      </c>
      <c r="B587" t="e">
        <f ca="1"/>
        <v>#VALUE!</v>
      </c>
      <c r="C587" t="e">
        <f ca="1"/>
        <v>#VALUE!</v>
      </c>
      <c r="D587" t="e">
        <f ca="1"/>
        <v>#VALUE!</v>
      </c>
      <c r="E587" s="270" t="e">
        <f ca="1"/>
        <v>#VALUE!</v>
      </c>
      <c r="F587" s="270" t="e">
        <f ca="1"/>
        <v>#VALUE!</v>
      </c>
      <c r="G587" s="270" t="e">
        <f ca="1"/>
        <v>#VALUE!</v>
      </c>
    </row>
    <row r="588" spans="1:7">
      <c r="A588" t="e">
        <f ca="1"/>
        <v>#N/A</v>
      </c>
      <c r="B588" t="e">
        <f ca="1"/>
        <v>#VALUE!</v>
      </c>
      <c r="C588" t="e">
        <f ca="1"/>
        <v>#VALUE!</v>
      </c>
      <c r="D588" t="e">
        <f ca="1"/>
        <v>#VALUE!</v>
      </c>
      <c r="E588" s="270" t="e">
        <f ca="1"/>
        <v>#VALUE!</v>
      </c>
      <c r="F588" s="270" t="e">
        <f ca="1"/>
        <v>#VALUE!</v>
      </c>
      <c r="G588" s="270" t="e">
        <f ca="1"/>
        <v>#VALUE!</v>
      </c>
    </row>
    <row r="589" spans="1:7">
      <c r="A589" t="e">
        <f ca="1"/>
        <v>#N/A</v>
      </c>
      <c r="B589" t="e">
        <f ca="1"/>
        <v>#VALUE!</v>
      </c>
      <c r="C589" t="e">
        <f ca="1"/>
        <v>#VALUE!</v>
      </c>
      <c r="D589" t="e">
        <f ca="1"/>
        <v>#VALUE!</v>
      </c>
      <c r="E589" s="270" t="e">
        <f ca="1"/>
        <v>#VALUE!</v>
      </c>
      <c r="F589" s="270" t="e">
        <f ca="1"/>
        <v>#VALUE!</v>
      </c>
      <c r="G589" s="270" t="e">
        <f ca="1"/>
        <v>#VALUE!</v>
      </c>
    </row>
    <row r="590" spans="1:7">
      <c r="A590" t="e">
        <f ca="1"/>
        <v>#N/A</v>
      </c>
      <c r="B590" t="e">
        <f ca="1"/>
        <v>#VALUE!</v>
      </c>
      <c r="C590" t="e">
        <f ca="1"/>
        <v>#VALUE!</v>
      </c>
      <c r="D590" t="e">
        <f ca="1"/>
        <v>#VALUE!</v>
      </c>
      <c r="E590" s="270" t="e">
        <f ca="1"/>
        <v>#VALUE!</v>
      </c>
      <c r="F590" s="270" t="e">
        <f ca="1"/>
        <v>#VALUE!</v>
      </c>
      <c r="G590" s="270" t="e">
        <f ca="1"/>
        <v>#VALUE!</v>
      </c>
    </row>
    <row r="591" spans="1:7">
      <c r="A591" t="e">
        <f ca="1"/>
        <v>#N/A</v>
      </c>
      <c r="B591" t="e">
        <f ca="1"/>
        <v>#VALUE!</v>
      </c>
      <c r="C591" t="e">
        <f ca="1"/>
        <v>#VALUE!</v>
      </c>
      <c r="D591" t="e">
        <f ca="1"/>
        <v>#VALUE!</v>
      </c>
      <c r="E591" s="270" t="e">
        <f ca="1"/>
        <v>#VALUE!</v>
      </c>
      <c r="F591" s="270" t="e">
        <f ca="1"/>
        <v>#VALUE!</v>
      </c>
      <c r="G591" s="270" t="e">
        <f ca="1"/>
        <v>#VALUE!</v>
      </c>
    </row>
    <row r="592" spans="1:7">
      <c r="A592" t="e">
        <f ca="1"/>
        <v>#N/A</v>
      </c>
      <c r="B592" t="e">
        <f ca="1"/>
        <v>#VALUE!</v>
      </c>
      <c r="C592" t="e">
        <f ca="1"/>
        <v>#VALUE!</v>
      </c>
      <c r="D592" t="e">
        <f ca="1"/>
        <v>#VALUE!</v>
      </c>
      <c r="E592" s="270" t="e">
        <f ca="1"/>
        <v>#VALUE!</v>
      </c>
      <c r="F592" s="270" t="e">
        <f ca="1"/>
        <v>#VALUE!</v>
      </c>
      <c r="G592" s="270" t="e">
        <f ca="1"/>
        <v>#VALUE!</v>
      </c>
    </row>
    <row r="593" spans="1:7">
      <c r="A593" t="e">
        <f ca="1"/>
        <v>#N/A</v>
      </c>
      <c r="B593" t="e">
        <f ca="1"/>
        <v>#VALUE!</v>
      </c>
      <c r="C593" t="e">
        <f ca="1"/>
        <v>#VALUE!</v>
      </c>
      <c r="D593" t="e">
        <f ca="1"/>
        <v>#VALUE!</v>
      </c>
      <c r="E593" s="270" t="e">
        <f ca="1"/>
        <v>#VALUE!</v>
      </c>
      <c r="F593" s="270" t="e">
        <f ca="1"/>
        <v>#VALUE!</v>
      </c>
      <c r="G593" s="270" t="e">
        <f ca="1"/>
        <v>#VALUE!</v>
      </c>
    </row>
    <row r="594" spans="1:7">
      <c r="A594" t="e">
        <f ca="1"/>
        <v>#N/A</v>
      </c>
      <c r="B594" t="e">
        <f ca="1"/>
        <v>#VALUE!</v>
      </c>
      <c r="C594" t="e">
        <f ca="1"/>
        <v>#VALUE!</v>
      </c>
      <c r="D594" t="e">
        <f ca="1"/>
        <v>#VALUE!</v>
      </c>
      <c r="E594" s="270" t="e">
        <f ca="1"/>
        <v>#VALUE!</v>
      </c>
      <c r="F594" s="270" t="e">
        <f ca="1"/>
        <v>#VALUE!</v>
      </c>
      <c r="G594" s="270" t="e">
        <f ca="1"/>
        <v>#VALUE!</v>
      </c>
    </row>
    <row r="595" spans="1:7">
      <c r="A595" t="e">
        <f ca="1"/>
        <v>#N/A</v>
      </c>
      <c r="B595" t="e">
        <f ca="1"/>
        <v>#VALUE!</v>
      </c>
      <c r="C595" t="e">
        <f ca="1"/>
        <v>#VALUE!</v>
      </c>
      <c r="D595" t="e">
        <f ca="1"/>
        <v>#VALUE!</v>
      </c>
      <c r="E595" s="270" t="e">
        <f ca="1"/>
        <v>#VALUE!</v>
      </c>
      <c r="F595" s="270" t="e">
        <f ca="1"/>
        <v>#VALUE!</v>
      </c>
      <c r="G595" s="270" t="e">
        <f ca="1"/>
        <v>#VALUE!</v>
      </c>
    </row>
    <row r="596" spans="1:7">
      <c r="A596" t="e">
        <f ca="1"/>
        <v>#N/A</v>
      </c>
      <c r="B596" t="e">
        <f ca="1"/>
        <v>#VALUE!</v>
      </c>
      <c r="C596" t="e">
        <f ca="1"/>
        <v>#VALUE!</v>
      </c>
      <c r="D596" t="e">
        <f ca="1"/>
        <v>#VALUE!</v>
      </c>
      <c r="E596" s="270" t="e">
        <f ca="1"/>
        <v>#VALUE!</v>
      </c>
      <c r="F596" s="270" t="e">
        <f ca="1"/>
        <v>#VALUE!</v>
      </c>
      <c r="G596" s="270" t="e">
        <f ca="1"/>
        <v>#VALUE!</v>
      </c>
    </row>
    <row r="597" spans="1:7">
      <c r="A597" t="e">
        <f ca="1"/>
        <v>#N/A</v>
      </c>
      <c r="B597" t="e">
        <f ca="1"/>
        <v>#VALUE!</v>
      </c>
      <c r="C597" t="e">
        <f ca="1"/>
        <v>#VALUE!</v>
      </c>
      <c r="D597" t="e">
        <f ca="1"/>
        <v>#VALUE!</v>
      </c>
      <c r="E597" s="270" t="e">
        <f ca="1"/>
        <v>#VALUE!</v>
      </c>
      <c r="F597" s="270" t="e">
        <f ca="1"/>
        <v>#VALUE!</v>
      </c>
      <c r="G597" s="270" t="e">
        <f ca="1"/>
        <v>#VALUE!</v>
      </c>
    </row>
    <row r="598" spans="1:7">
      <c r="A598" t="e">
        <f ca="1"/>
        <v>#N/A</v>
      </c>
      <c r="B598" t="e">
        <f ca="1"/>
        <v>#VALUE!</v>
      </c>
      <c r="C598" t="e">
        <f ca="1"/>
        <v>#VALUE!</v>
      </c>
      <c r="D598" t="e">
        <f ca="1"/>
        <v>#VALUE!</v>
      </c>
      <c r="E598" s="270" t="e">
        <f ca="1"/>
        <v>#VALUE!</v>
      </c>
      <c r="F598" s="270" t="e">
        <f ca="1"/>
        <v>#VALUE!</v>
      </c>
      <c r="G598" s="270" t="e">
        <f ca="1"/>
        <v>#VALUE!</v>
      </c>
    </row>
    <row r="599" spans="1:7">
      <c r="A599" t="e">
        <f ca="1"/>
        <v>#N/A</v>
      </c>
      <c r="B599" t="e">
        <f ca="1"/>
        <v>#VALUE!</v>
      </c>
      <c r="C599" t="e">
        <f ca="1"/>
        <v>#VALUE!</v>
      </c>
      <c r="D599" t="e">
        <f ca="1"/>
        <v>#VALUE!</v>
      </c>
      <c r="E599" s="270" t="e">
        <f ca="1"/>
        <v>#VALUE!</v>
      </c>
      <c r="F599" s="270" t="e">
        <f ca="1"/>
        <v>#VALUE!</v>
      </c>
      <c r="G599" s="270" t="e">
        <f ca="1"/>
        <v>#VALUE!</v>
      </c>
    </row>
    <row r="600" spans="1:7">
      <c r="A600" t="e">
        <f ca="1"/>
        <v>#N/A</v>
      </c>
      <c r="B600" t="e">
        <f ca="1"/>
        <v>#VALUE!</v>
      </c>
      <c r="C600" t="e">
        <f ca="1"/>
        <v>#VALUE!</v>
      </c>
      <c r="D600" t="e">
        <f ca="1"/>
        <v>#VALUE!</v>
      </c>
      <c r="E600" s="270" t="e">
        <f ca="1"/>
        <v>#VALUE!</v>
      </c>
      <c r="F600" s="270" t="e">
        <f ca="1"/>
        <v>#VALUE!</v>
      </c>
      <c r="G600" s="270" t="e">
        <f ca="1"/>
        <v>#VALUE!</v>
      </c>
    </row>
    <row r="601" spans="1:7">
      <c r="A601" t="e">
        <f ca="1"/>
        <v>#N/A</v>
      </c>
      <c r="B601" t="e">
        <f ca="1"/>
        <v>#VALUE!</v>
      </c>
      <c r="C601" t="e">
        <f ca="1"/>
        <v>#VALUE!</v>
      </c>
      <c r="D601" t="e">
        <f ca="1"/>
        <v>#VALUE!</v>
      </c>
      <c r="E601" s="270" t="e">
        <f ca="1"/>
        <v>#VALUE!</v>
      </c>
      <c r="F601" s="270" t="e">
        <f ca="1"/>
        <v>#VALUE!</v>
      </c>
      <c r="G601" s="270" t="e">
        <f ca="1"/>
        <v>#VALUE!</v>
      </c>
    </row>
    <row r="602" spans="1:7">
      <c r="A602" t="e">
        <f ca="1"/>
        <v>#N/A</v>
      </c>
      <c r="B602" t="e">
        <f ca="1"/>
        <v>#VALUE!</v>
      </c>
      <c r="C602" t="e">
        <f ca="1"/>
        <v>#VALUE!</v>
      </c>
      <c r="D602" t="e">
        <f ca="1"/>
        <v>#VALUE!</v>
      </c>
      <c r="E602" s="270" t="e">
        <f ca="1"/>
        <v>#VALUE!</v>
      </c>
      <c r="F602" s="270" t="e">
        <f ca="1"/>
        <v>#VALUE!</v>
      </c>
      <c r="G602" s="270" t="e">
        <f ca="1"/>
        <v>#VALUE!</v>
      </c>
    </row>
    <row r="603" spans="1:7">
      <c r="A603" t="e">
        <f ca="1"/>
        <v>#N/A</v>
      </c>
      <c r="B603" t="e">
        <f ca="1"/>
        <v>#VALUE!</v>
      </c>
      <c r="C603" t="e">
        <f ca="1"/>
        <v>#VALUE!</v>
      </c>
      <c r="D603" t="e">
        <f ca="1"/>
        <v>#VALUE!</v>
      </c>
      <c r="E603" s="270" t="e">
        <f ca="1"/>
        <v>#VALUE!</v>
      </c>
      <c r="F603" s="270" t="e">
        <f ca="1"/>
        <v>#VALUE!</v>
      </c>
      <c r="G603" s="270" t="e">
        <f ca="1"/>
        <v>#VALUE!</v>
      </c>
    </row>
    <row r="604" spans="1:7">
      <c r="A604" t="e">
        <f ca="1"/>
        <v>#N/A</v>
      </c>
      <c r="B604" t="e">
        <f ca="1"/>
        <v>#VALUE!</v>
      </c>
      <c r="C604" t="e">
        <f ca="1"/>
        <v>#VALUE!</v>
      </c>
      <c r="D604" t="e">
        <f ca="1"/>
        <v>#VALUE!</v>
      </c>
      <c r="E604" s="270" t="e">
        <f ca="1"/>
        <v>#VALUE!</v>
      </c>
      <c r="F604" s="270" t="e">
        <f ca="1"/>
        <v>#VALUE!</v>
      </c>
      <c r="G604" s="270" t="e">
        <f ca="1"/>
        <v>#VALUE!</v>
      </c>
    </row>
    <row r="605" spans="1:7">
      <c r="A605" t="e">
        <f ca="1"/>
        <v>#N/A</v>
      </c>
      <c r="B605" t="e">
        <f ca="1"/>
        <v>#VALUE!</v>
      </c>
      <c r="C605" t="e">
        <f ca="1"/>
        <v>#VALUE!</v>
      </c>
      <c r="D605" t="e">
        <f ca="1"/>
        <v>#VALUE!</v>
      </c>
      <c r="E605" s="270" t="e">
        <f ca="1"/>
        <v>#VALUE!</v>
      </c>
      <c r="F605" s="270" t="e">
        <f ca="1"/>
        <v>#VALUE!</v>
      </c>
      <c r="G605" s="270" t="e">
        <f ca="1"/>
        <v>#VALUE!</v>
      </c>
    </row>
    <row r="606" spans="1:7">
      <c r="A606" t="e">
        <f ca="1"/>
        <v>#N/A</v>
      </c>
      <c r="B606" t="e">
        <f ca="1"/>
        <v>#VALUE!</v>
      </c>
      <c r="C606" t="e">
        <f ca="1"/>
        <v>#VALUE!</v>
      </c>
      <c r="D606" t="e">
        <f ca="1"/>
        <v>#VALUE!</v>
      </c>
      <c r="E606" s="270" t="e">
        <f ca="1"/>
        <v>#VALUE!</v>
      </c>
      <c r="F606" s="270" t="e">
        <f ca="1"/>
        <v>#VALUE!</v>
      </c>
      <c r="G606" s="270" t="e">
        <f ca="1"/>
        <v>#VALUE!</v>
      </c>
    </row>
    <row r="607" spans="1:7">
      <c r="A607" t="e">
        <f ca="1"/>
        <v>#N/A</v>
      </c>
      <c r="B607" t="e">
        <f ca="1"/>
        <v>#VALUE!</v>
      </c>
      <c r="C607" t="e">
        <f ca="1"/>
        <v>#VALUE!</v>
      </c>
      <c r="D607" t="e">
        <f ca="1"/>
        <v>#VALUE!</v>
      </c>
      <c r="E607" s="270" t="e">
        <f ca="1"/>
        <v>#VALUE!</v>
      </c>
      <c r="F607" s="270" t="e">
        <f ca="1"/>
        <v>#VALUE!</v>
      </c>
      <c r="G607" s="270" t="e">
        <f ca="1"/>
        <v>#VALUE!</v>
      </c>
    </row>
    <row r="608" spans="1:7">
      <c r="A608" t="e">
        <f ca="1"/>
        <v>#N/A</v>
      </c>
      <c r="B608" t="e">
        <f ca="1"/>
        <v>#VALUE!</v>
      </c>
      <c r="C608" t="e">
        <f ca="1"/>
        <v>#VALUE!</v>
      </c>
      <c r="D608" t="e">
        <f ca="1"/>
        <v>#VALUE!</v>
      </c>
      <c r="E608" s="270" t="e">
        <f ca="1"/>
        <v>#VALUE!</v>
      </c>
      <c r="F608" s="270" t="e">
        <f ca="1"/>
        <v>#VALUE!</v>
      </c>
      <c r="G608" s="270" t="e">
        <f ca="1"/>
        <v>#VALUE!</v>
      </c>
    </row>
    <row r="609" spans="1:7">
      <c r="A609" t="e">
        <f ca="1"/>
        <v>#N/A</v>
      </c>
      <c r="B609" t="e">
        <f ca="1"/>
        <v>#VALUE!</v>
      </c>
      <c r="C609" t="e">
        <f ca="1"/>
        <v>#VALUE!</v>
      </c>
      <c r="D609" t="e">
        <f ca="1"/>
        <v>#VALUE!</v>
      </c>
      <c r="E609" s="270" t="e">
        <f ca="1"/>
        <v>#VALUE!</v>
      </c>
      <c r="F609" s="270" t="e">
        <f ca="1"/>
        <v>#VALUE!</v>
      </c>
      <c r="G609" s="270" t="e">
        <f ca="1"/>
        <v>#VALUE!</v>
      </c>
    </row>
    <row r="610" spans="1:7">
      <c r="A610" t="e">
        <f ca="1"/>
        <v>#N/A</v>
      </c>
      <c r="B610" t="e">
        <f ca="1"/>
        <v>#VALUE!</v>
      </c>
      <c r="C610" t="e">
        <f ca="1"/>
        <v>#VALUE!</v>
      </c>
      <c r="D610" t="e">
        <f ca="1"/>
        <v>#VALUE!</v>
      </c>
      <c r="E610" s="270" t="e">
        <f ca="1"/>
        <v>#VALUE!</v>
      </c>
      <c r="F610" s="270" t="e">
        <f ca="1"/>
        <v>#VALUE!</v>
      </c>
      <c r="G610" s="270" t="e">
        <f ca="1"/>
        <v>#VALUE!</v>
      </c>
    </row>
    <row r="611" spans="1:7">
      <c r="A611" t="e">
        <f ca="1"/>
        <v>#N/A</v>
      </c>
      <c r="B611" t="e">
        <f ca="1"/>
        <v>#VALUE!</v>
      </c>
      <c r="C611" t="e">
        <f ca="1"/>
        <v>#VALUE!</v>
      </c>
      <c r="D611" t="e">
        <f ca="1"/>
        <v>#VALUE!</v>
      </c>
      <c r="E611" s="270" t="e">
        <f ca="1"/>
        <v>#VALUE!</v>
      </c>
      <c r="F611" s="270" t="e">
        <f ca="1"/>
        <v>#VALUE!</v>
      </c>
      <c r="G611" s="270" t="e">
        <f ca="1"/>
        <v>#VALUE!</v>
      </c>
    </row>
    <row r="612" spans="1:7">
      <c r="A612" t="e">
        <f ca="1"/>
        <v>#N/A</v>
      </c>
      <c r="B612" t="e">
        <f ca="1"/>
        <v>#VALUE!</v>
      </c>
      <c r="C612" t="e">
        <f ca="1"/>
        <v>#VALUE!</v>
      </c>
      <c r="D612" t="e">
        <f ca="1"/>
        <v>#VALUE!</v>
      </c>
      <c r="E612" s="270" t="e">
        <f ca="1"/>
        <v>#VALUE!</v>
      </c>
      <c r="F612" s="270" t="e">
        <f ca="1"/>
        <v>#VALUE!</v>
      </c>
      <c r="G612" s="270" t="e">
        <f ca="1"/>
        <v>#VALUE!</v>
      </c>
    </row>
    <row r="613" spans="1:7">
      <c r="A613" t="e">
        <f ca="1"/>
        <v>#N/A</v>
      </c>
      <c r="B613" t="e">
        <f ca="1"/>
        <v>#VALUE!</v>
      </c>
      <c r="C613" t="e">
        <f ca="1"/>
        <v>#VALUE!</v>
      </c>
      <c r="D613" t="e">
        <f ca="1"/>
        <v>#VALUE!</v>
      </c>
      <c r="E613" s="270" t="e">
        <f ca="1"/>
        <v>#VALUE!</v>
      </c>
      <c r="F613" s="270" t="e">
        <f ca="1"/>
        <v>#VALUE!</v>
      </c>
      <c r="G613" s="270" t="e">
        <f ca="1"/>
        <v>#VALUE!</v>
      </c>
    </row>
    <row r="614" spans="1:7">
      <c r="A614" t="e">
        <f ca="1"/>
        <v>#N/A</v>
      </c>
      <c r="B614" t="e">
        <f ca="1"/>
        <v>#VALUE!</v>
      </c>
      <c r="C614" t="e">
        <f ca="1"/>
        <v>#VALUE!</v>
      </c>
      <c r="D614" t="e">
        <f ca="1"/>
        <v>#VALUE!</v>
      </c>
      <c r="E614" s="270" t="e">
        <f ca="1"/>
        <v>#VALUE!</v>
      </c>
      <c r="F614" s="270" t="e">
        <f ca="1"/>
        <v>#VALUE!</v>
      </c>
      <c r="G614" s="270" t="e">
        <f ca="1"/>
        <v>#VALUE!</v>
      </c>
    </row>
    <row r="615" spans="1:7">
      <c r="A615" t="e">
        <f ca="1"/>
        <v>#N/A</v>
      </c>
      <c r="B615" t="e">
        <f ca="1"/>
        <v>#VALUE!</v>
      </c>
      <c r="C615" t="e">
        <f ca="1"/>
        <v>#VALUE!</v>
      </c>
      <c r="D615" t="e">
        <f ca="1"/>
        <v>#VALUE!</v>
      </c>
      <c r="E615" s="270" t="e">
        <f ca="1"/>
        <v>#VALUE!</v>
      </c>
      <c r="F615" s="270" t="e">
        <f ca="1"/>
        <v>#VALUE!</v>
      </c>
      <c r="G615" s="270" t="e">
        <f ca="1"/>
        <v>#VALUE!</v>
      </c>
    </row>
    <row r="616" spans="1:7">
      <c r="A616" t="e">
        <f ca="1"/>
        <v>#N/A</v>
      </c>
      <c r="B616" t="e">
        <f ca="1"/>
        <v>#VALUE!</v>
      </c>
      <c r="C616" t="e">
        <f ca="1"/>
        <v>#VALUE!</v>
      </c>
      <c r="D616" t="e">
        <f ca="1"/>
        <v>#VALUE!</v>
      </c>
      <c r="E616" s="270" t="e">
        <f ca="1"/>
        <v>#VALUE!</v>
      </c>
      <c r="F616" s="270" t="e">
        <f ca="1"/>
        <v>#VALUE!</v>
      </c>
      <c r="G616" s="270" t="e">
        <f ca="1"/>
        <v>#VALUE!</v>
      </c>
    </row>
    <row r="617" spans="1:7">
      <c r="A617" t="e">
        <f ca="1"/>
        <v>#N/A</v>
      </c>
      <c r="B617" t="e">
        <f ca="1"/>
        <v>#VALUE!</v>
      </c>
      <c r="C617" t="e">
        <f ca="1"/>
        <v>#VALUE!</v>
      </c>
      <c r="D617" t="e">
        <f ca="1"/>
        <v>#VALUE!</v>
      </c>
      <c r="E617" s="270" t="e">
        <f ca="1"/>
        <v>#VALUE!</v>
      </c>
      <c r="F617" s="270" t="e">
        <f ca="1"/>
        <v>#VALUE!</v>
      </c>
      <c r="G617" s="270" t="e">
        <f ca="1"/>
        <v>#VALUE!</v>
      </c>
    </row>
    <row r="618" spans="1:7">
      <c r="A618" t="e">
        <f ca="1"/>
        <v>#N/A</v>
      </c>
      <c r="B618" t="e">
        <f ca="1"/>
        <v>#VALUE!</v>
      </c>
      <c r="C618" t="e">
        <f ca="1"/>
        <v>#VALUE!</v>
      </c>
      <c r="D618" t="e">
        <f ca="1"/>
        <v>#VALUE!</v>
      </c>
      <c r="E618" s="270" t="e">
        <f ca="1"/>
        <v>#VALUE!</v>
      </c>
      <c r="F618" s="270" t="e">
        <f ca="1"/>
        <v>#VALUE!</v>
      </c>
      <c r="G618" s="270" t="e">
        <f ca="1"/>
        <v>#VALUE!</v>
      </c>
    </row>
    <row r="619" spans="1:7">
      <c r="A619" t="e">
        <f ca="1"/>
        <v>#N/A</v>
      </c>
      <c r="B619" t="e">
        <f ca="1"/>
        <v>#VALUE!</v>
      </c>
      <c r="C619" t="e">
        <f ca="1"/>
        <v>#VALUE!</v>
      </c>
      <c r="D619" t="e">
        <f ca="1"/>
        <v>#VALUE!</v>
      </c>
      <c r="E619" s="270" t="e">
        <f ca="1"/>
        <v>#VALUE!</v>
      </c>
      <c r="F619" s="270" t="e">
        <f ca="1"/>
        <v>#VALUE!</v>
      </c>
      <c r="G619" s="270" t="e">
        <f ca="1"/>
        <v>#VALUE!</v>
      </c>
    </row>
    <row r="620" spans="1:7">
      <c r="A620" t="e">
        <f ca="1"/>
        <v>#N/A</v>
      </c>
      <c r="B620" t="e">
        <f ca="1"/>
        <v>#VALUE!</v>
      </c>
      <c r="C620" t="e">
        <f ca="1"/>
        <v>#VALUE!</v>
      </c>
      <c r="D620" t="e">
        <f ca="1"/>
        <v>#VALUE!</v>
      </c>
      <c r="E620" s="270" t="e">
        <f ca="1"/>
        <v>#VALUE!</v>
      </c>
      <c r="F620" s="270" t="e">
        <f ca="1"/>
        <v>#VALUE!</v>
      </c>
      <c r="G620" s="270" t="e">
        <f ca="1"/>
        <v>#VALUE!</v>
      </c>
    </row>
    <row r="621" spans="1:7">
      <c r="A621" t="e">
        <f ca="1"/>
        <v>#N/A</v>
      </c>
      <c r="B621" t="e">
        <f ca="1"/>
        <v>#VALUE!</v>
      </c>
      <c r="C621" t="e">
        <f ca="1"/>
        <v>#VALUE!</v>
      </c>
      <c r="D621" t="e">
        <f ca="1"/>
        <v>#VALUE!</v>
      </c>
      <c r="E621" s="270" t="e">
        <f ca="1"/>
        <v>#VALUE!</v>
      </c>
      <c r="F621" s="270" t="e">
        <f ca="1"/>
        <v>#VALUE!</v>
      </c>
      <c r="G621" s="270" t="e">
        <f ca="1"/>
        <v>#VALUE!</v>
      </c>
    </row>
    <row r="622" spans="1:7">
      <c r="A622" t="e">
        <f ca="1"/>
        <v>#N/A</v>
      </c>
      <c r="B622" t="e">
        <f ca="1"/>
        <v>#VALUE!</v>
      </c>
      <c r="C622" t="e">
        <f ca="1"/>
        <v>#VALUE!</v>
      </c>
      <c r="D622" t="e">
        <f ca="1"/>
        <v>#VALUE!</v>
      </c>
      <c r="E622" s="270" t="e">
        <f ca="1"/>
        <v>#VALUE!</v>
      </c>
      <c r="F622" s="270" t="e">
        <f ca="1"/>
        <v>#VALUE!</v>
      </c>
      <c r="G622" s="270" t="e">
        <f ca="1"/>
        <v>#VALUE!</v>
      </c>
    </row>
    <row r="623" spans="1:7">
      <c r="A623" t="e">
        <f ca="1"/>
        <v>#N/A</v>
      </c>
      <c r="B623" t="e">
        <f ca="1"/>
        <v>#VALUE!</v>
      </c>
      <c r="C623" t="e">
        <f ca="1"/>
        <v>#VALUE!</v>
      </c>
      <c r="D623" t="e">
        <f ca="1"/>
        <v>#VALUE!</v>
      </c>
      <c r="E623" s="270" t="e">
        <f ca="1"/>
        <v>#VALUE!</v>
      </c>
      <c r="F623" s="270" t="e">
        <f ca="1"/>
        <v>#VALUE!</v>
      </c>
      <c r="G623" s="270" t="e">
        <f ca="1"/>
        <v>#VALUE!</v>
      </c>
    </row>
    <row r="624" spans="1:7">
      <c r="A624" t="e">
        <f ca="1"/>
        <v>#N/A</v>
      </c>
      <c r="B624" t="e">
        <f ca="1"/>
        <v>#VALUE!</v>
      </c>
      <c r="C624" t="e">
        <f ca="1"/>
        <v>#VALUE!</v>
      </c>
      <c r="D624" t="e">
        <f ca="1"/>
        <v>#VALUE!</v>
      </c>
      <c r="E624" s="270" t="e">
        <f ca="1"/>
        <v>#VALUE!</v>
      </c>
      <c r="F624" s="270" t="e">
        <f ca="1"/>
        <v>#VALUE!</v>
      </c>
      <c r="G624" s="270" t="e">
        <f ca="1"/>
        <v>#VALUE!</v>
      </c>
    </row>
    <row r="625" spans="1:7">
      <c r="A625" t="e">
        <f ca="1"/>
        <v>#N/A</v>
      </c>
      <c r="B625" t="e">
        <f ca="1"/>
        <v>#VALUE!</v>
      </c>
      <c r="C625" t="e">
        <f ca="1"/>
        <v>#VALUE!</v>
      </c>
      <c r="D625" t="e">
        <f ca="1"/>
        <v>#VALUE!</v>
      </c>
      <c r="E625" s="270" t="e">
        <f ca="1"/>
        <v>#VALUE!</v>
      </c>
      <c r="F625" s="270" t="e">
        <f ca="1"/>
        <v>#VALUE!</v>
      </c>
      <c r="G625" s="270" t="e">
        <f ca="1"/>
        <v>#VALUE!</v>
      </c>
    </row>
    <row r="626" spans="1:7">
      <c r="A626" t="e">
        <f ca="1"/>
        <v>#N/A</v>
      </c>
      <c r="B626" t="e">
        <f ca="1"/>
        <v>#VALUE!</v>
      </c>
      <c r="C626" t="e">
        <f ca="1"/>
        <v>#VALUE!</v>
      </c>
      <c r="D626" t="e">
        <f ca="1"/>
        <v>#VALUE!</v>
      </c>
      <c r="E626" s="270" t="e">
        <f ca="1"/>
        <v>#VALUE!</v>
      </c>
      <c r="F626" s="270" t="e">
        <f ca="1"/>
        <v>#VALUE!</v>
      </c>
      <c r="G626" s="270" t="e">
        <f ca="1"/>
        <v>#VALUE!</v>
      </c>
    </row>
    <row r="627" spans="1:7">
      <c r="A627" t="e">
        <f ca="1"/>
        <v>#N/A</v>
      </c>
      <c r="B627" t="e">
        <f ca="1"/>
        <v>#VALUE!</v>
      </c>
      <c r="C627" t="e">
        <f ca="1"/>
        <v>#VALUE!</v>
      </c>
      <c r="D627" t="e">
        <f ca="1"/>
        <v>#VALUE!</v>
      </c>
      <c r="E627" s="270" t="e">
        <f ca="1"/>
        <v>#VALUE!</v>
      </c>
      <c r="F627" s="270" t="e">
        <f ca="1"/>
        <v>#VALUE!</v>
      </c>
      <c r="G627" s="270" t="e">
        <f ca="1"/>
        <v>#VALUE!</v>
      </c>
    </row>
    <row r="628" spans="1:7">
      <c r="A628" t="e">
        <f ca="1"/>
        <v>#N/A</v>
      </c>
      <c r="B628" t="e">
        <f ca="1"/>
        <v>#VALUE!</v>
      </c>
      <c r="C628" t="e">
        <f ca="1"/>
        <v>#VALUE!</v>
      </c>
      <c r="D628" t="e">
        <f ca="1"/>
        <v>#VALUE!</v>
      </c>
      <c r="E628" s="270" t="e">
        <f ca="1"/>
        <v>#VALUE!</v>
      </c>
      <c r="F628" s="270" t="e">
        <f ca="1"/>
        <v>#VALUE!</v>
      </c>
      <c r="G628" s="270" t="e">
        <f ca="1"/>
        <v>#VALUE!</v>
      </c>
    </row>
    <row r="629" spans="1:7">
      <c r="A629" t="e">
        <f ca="1"/>
        <v>#N/A</v>
      </c>
      <c r="B629" t="e">
        <f ca="1"/>
        <v>#VALUE!</v>
      </c>
      <c r="C629" t="e">
        <f ca="1"/>
        <v>#VALUE!</v>
      </c>
      <c r="D629" t="e">
        <f ca="1"/>
        <v>#VALUE!</v>
      </c>
      <c r="E629" s="270" t="e">
        <f ca="1"/>
        <v>#VALUE!</v>
      </c>
      <c r="F629" s="270" t="e">
        <f ca="1"/>
        <v>#VALUE!</v>
      </c>
      <c r="G629" s="270" t="e">
        <f ca="1"/>
        <v>#VALUE!</v>
      </c>
    </row>
    <row r="630" spans="1:7">
      <c r="A630" t="e">
        <f ca="1"/>
        <v>#N/A</v>
      </c>
      <c r="B630" t="e">
        <f ca="1"/>
        <v>#VALUE!</v>
      </c>
      <c r="C630" t="e">
        <f ca="1"/>
        <v>#VALUE!</v>
      </c>
      <c r="D630" t="e">
        <f ca="1"/>
        <v>#VALUE!</v>
      </c>
      <c r="E630" s="270" t="e">
        <f ca="1"/>
        <v>#VALUE!</v>
      </c>
      <c r="F630" s="270" t="e">
        <f ca="1"/>
        <v>#VALUE!</v>
      </c>
      <c r="G630" s="270" t="e">
        <f ca="1"/>
        <v>#VALUE!</v>
      </c>
    </row>
    <row r="631" spans="1:7">
      <c r="A631" t="e">
        <f ca="1"/>
        <v>#N/A</v>
      </c>
      <c r="B631" t="e">
        <f ca="1"/>
        <v>#VALUE!</v>
      </c>
      <c r="C631" t="e">
        <f ca="1"/>
        <v>#VALUE!</v>
      </c>
      <c r="D631" t="e">
        <f ca="1"/>
        <v>#VALUE!</v>
      </c>
      <c r="E631" s="270" t="e">
        <f ca="1"/>
        <v>#VALUE!</v>
      </c>
      <c r="F631" s="270" t="e">
        <f ca="1"/>
        <v>#VALUE!</v>
      </c>
      <c r="G631" s="270" t="e">
        <f ca="1"/>
        <v>#VALUE!</v>
      </c>
    </row>
    <row r="632" spans="1:7">
      <c r="A632" t="e">
        <f ca="1"/>
        <v>#N/A</v>
      </c>
      <c r="B632" t="e">
        <f ca="1"/>
        <v>#VALUE!</v>
      </c>
      <c r="C632" t="e">
        <f ca="1"/>
        <v>#VALUE!</v>
      </c>
      <c r="D632" t="e">
        <f ca="1"/>
        <v>#VALUE!</v>
      </c>
      <c r="E632" s="270" t="e">
        <f ca="1"/>
        <v>#VALUE!</v>
      </c>
      <c r="F632" s="270" t="e">
        <f ca="1"/>
        <v>#VALUE!</v>
      </c>
      <c r="G632" s="270" t="e">
        <f ca="1"/>
        <v>#VALUE!</v>
      </c>
    </row>
    <row r="633" spans="1:7">
      <c r="A633" t="e">
        <f ca="1"/>
        <v>#N/A</v>
      </c>
      <c r="B633" t="e">
        <f ca="1"/>
        <v>#VALUE!</v>
      </c>
      <c r="C633" t="e">
        <f ca="1"/>
        <v>#VALUE!</v>
      </c>
      <c r="D633" t="e">
        <f ca="1"/>
        <v>#VALUE!</v>
      </c>
      <c r="E633" s="270" t="e">
        <f ca="1"/>
        <v>#VALUE!</v>
      </c>
      <c r="F633" s="270" t="e">
        <f ca="1"/>
        <v>#VALUE!</v>
      </c>
      <c r="G633" s="270" t="e">
        <f ca="1"/>
        <v>#VALUE!</v>
      </c>
    </row>
    <row r="634" spans="1:7">
      <c r="A634" t="e">
        <f ca="1"/>
        <v>#N/A</v>
      </c>
      <c r="B634" t="e">
        <f ca="1"/>
        <v>#VALUE!</v>
      </c>
      <c r="C634" t="e">
        <f ca="1"/>
        <v>#VALUE!</v>
      </c>
      <c r="D634" t="e">
        <f ca="1"/>
        <v>#VALUE!</v>
      </c>
      <c r="E634" s="270" t="e">
        <f ca="1"/>
        <v>#VALUE!</v>
      </c>
      <c r="F634" s="270" t="e">
        <f ca="1"/>
        <v>#VALUE!</v>
      </c>
      <c r="G634" s="270" t="e">
        <f ca="1"/>
        <v>#VALUE!</v>
      </c>
    </row>
    <row r="635" spans="1:7">
      <c r="A635" t="e">
        <f ca="1"/>
        <v>#N/A</v>
      </c>
      <c r="B635" t="e">
        <f ca="1"/>
        <v>#VALUE!</v>
      </c>
      <c r="C635" t="e">
        <f ca="1"/>
        <v>#VALUE!</v>
      </c>
      <c r="D635" t="e">
        <f ca="1"/>
        <v>#VALUE!</v>
      </c>
      <c r="E635" s="270" t="e">
        <f ca="1"/>
        <v>#VALUE!</v>
      </c>
      <c r="F635" s="270" t="e">
        <f ca="1"/>
        <v>#VALUE!</v>
      </c>
      <c r="G635" s="270" t="e">
        <f ca="1"/>
        <v>#VALUE!</v>
      </c>
    </row>
    <row r="636" spans="1:7">
      <c r="A636" t="e">
        <f ca="1"/>
        <v>#N/A</v>
      </c>
      <c r="B636" t="e">
        <f ca="1"/>
        <v>#VALUE!</v>
      </c>
      <c r="C636" t="e">
        <f ca="1"/>
        <v>#VALUE!</v>
      </c>
      <c r="D636" t="e">
        <f ca="1"/>
        <v>#VALUE!</v>
      </c>
      <c r="E636" s="270" t="e">
        <f ca="1"/>
        <v>#VALUE!</v>
      </c>
      <c r="F636" s="270" t="e">
        <f ca="1"/>
        <v>#VALUE!</v>
      </c>
      <c r="G636" s="270" t="e">
        <f ca="1"/>
        <v>#VALUE!</v>
      </c>
    </row>
    <row r="637" spans="1:7">
      <c r="A637" t="e">
        <f ca="1"/>
        <v>#N/A</v>
      </c>
      <c r="B637" t="e">
        <f ca="1"/>
        <v>#VALUE!</v>
      </c>
      <c r="C637" t="e">
        <f ca="1"/>
        <v>#VALUE!</v>
      </c>
      <c r="D637" t="e">
        <f ca="1"/>
        <v>#VALUE!</v>
      </c>
      <c r="E637" s="270" t="e">
        <f ca="1"/>
        <v>#VALUE!</v>
      </c>
      <c r="F637" s="270" t="e">
        <f ca="1"/>
        <v>#VALUE!</v>
      </c>
      <c r="G637" s="270" t="e">
        <f ca="1"/>
        <v>#VALUE!</v>
      </c>
    </row>
    <row r="638" spans="1:7">
      <c r="A638" t="e">
        <f ca="1"/>
        <v>#N/A</v>
      </c>
      <c r="B638" t="e">
        <f ca="1"/>
        <v>#VALUE!</v>
      </c>
      <c r="C638" t="e">
        <f ca="1"/>
        <v>#VALUE!</v>
      </c>
      <c r="D638" t="e">
        <f ca="1"/>
        <v>#VALUE!</v>
      </c>
      <c r="E638" s="270" t="e">
        <f ca="1"/>
        <v>#VALUE!</v>
      </c>
      <c r="F638" s="270" t="e">
        <f ca="1"/>
        <v>#VALUE!</v>
      </c>
      <c r="G638" s="270" t="e">
        <f ca="1"/>
        <v>#VALUE!</v>
      </c>
    </row>
    <row r="639" spans="1:7">
      <c r="A639" t="e">
        <f ca="1"/>
        <v>#N/A</v>
      </c>
      <c r="B639" t="e">
        <f ca="1"/>
        <v>#VALUE!</v>
      </c>
      <c r="C639" t="e">
        <f ca="1"/>
        <v>#VALUE!</v>
      </c>
      <c r="D639" t="e">
        <f ca="1"/>
        <v>#VALUE!</v>
      </c>
      <c r="E639" s="270" t="e">
        <f ca="1"/>
        <v>#VALUE!</v>
      </c>
      <c r="F639" s="270" t="e">
        <f ca="1"/>
        <v>#VALUE!</v>
      </c>
      <c r="G639" s="270" t="e">
        <f ca="1"/>
        <v>#VALUE!</v>
      </c>
    </row>
    <row r="640" spans="1:7">
      <c r="A640" t="e">
        <f ca="1"/>
        <v>#N/A</v>
      </c>
      <c r="B640" t="e">
        <f ca="1"/>
        <v>#VALUE!</v>
      </c>
      <c r="C640" t="e">
        <f ca="1"/>
        <v>#VALUE!</v>
      </c>
      <c r="D640" t="e">
        <f ca="1"/>
        <v>#VALUE!</v>
      </c>
      <c r="E640" s="270" t="e">
        <f ca="1"/>
        <v>#VALUE!</v>
      </c>
      <c r="F640" s="270" t="e">
        <f ca="1"/>
        <v>#VALUE!</v>
      </c>
      <c r="G640" s="270" t="e">
        <f ca="1"/>
        <v>#VALUE!</v>
      </c>
    </row>
    <row r="641" spans="1:7">
      <c r="A641" t="e">
        <f ca="1"/>
        <v>#N/A</v>
      </c>
      <c r="B641" t="e">
        <f ca="1"/>
        <v>#VALUE!</v>
      </c>
      <c r="C641" t="e">
        <f ca="1"/>
        <v>#VALUE!</v>
      </c>
      <c r="D641" t="e">
        <f ca="1"/>
        <v>#VALUE!</v>
      </c>
      <c r="E641" s="270" t="e">
        <f ca="1"/>
        <v>#VALUE!</v>
      </c>
      <c r="F641" s="270" t="e">
        <f ca="1"/>
        <v>#VALUE!</v>
      </c>
      <c r="G641" s="270" t="e">
        <f ca="1"/>
        <v>#VALUE!</v>
      </c>
    </row>
    <row r="642" spans="1:7">
      <c r="A642" t="e">
        <f ca="1"/>
        <v>#N/A</v>
      </c>
      <c r="B642" t="e">
        <f ca="1"/>
        <v>#VALUE!</v>
      </c>
      <c r="C642" t="e">
        <f ca="1"/>
        <v>#VALUE!</v>
      </c>
      <c r="D642" t="e">
        <f ca="1"/>
        <v>#VALUE!</v>
      </c>
      <c r="E642" s="270" t="e">
        <f ca="1"/>
        <v>#VALUE!</v>
      </c>
      <c r="F642" s="270" t="e">
        <f ca="1"/>
        <v>#VALUE!</v>
      </c>
      <c r="G642" s="270" t="e">
        <f ca="1"/>
        <v>#VALUE!</v>
      </c>
    </row>
    <row r="643" spans="1:7">
      <c r="A643" t="e">
        <f ca="1"/>
        <v>#N/A</v>
      </c>
      <c r="B643" t="e">
        <f ca="1"/>
        <v>#VALUE!</v>
      </c>
      <c r="C643" t="e">
        <f ca="1"/>
        <v>#VALUE!</v>
      </c>
      <c r="D643" t="e">
        <f ca="1"/>
        <v>#VALUE!</v>
      </c>
      <c r="E643" s="270" t="e">
        <f ca="1"/>
        <v>#VALUE!</v>
      </c>
      <c r="F643" s="270" t="e">
        <f ca="1"/>
        <v>#VALUE!</v>
      </c>
      <c r="G643" s="270" t="e">
        <f ca="1"/>
        <v>#VALUE!</v>
      </c>
    </row>
    <row r="644" spans="1:7">
      <c r="A644" t="e">
        <f ca="1"/>
        <v>#N/A</v>
      </c>
      <c r="B644" t="e">
        <f ca="1"/>
        <v>#VALUE!</v>
      </c>
      <c r="C644" t="e">
        <f ca="1"/>
        <v>#VALUE!</v>
      </c>
      <c r="D644" t="e">
        <f ca="1"/>
        <v>#VALUE!</v>
      </c>
      <c r="E644" s="270" t="e">
        <f ca="1"/>
        <v>#VALUE!</v>
      </c>
      <c r="F644" s="270" t="e">
        <f ca="1"/>
        <v>#VALUE!</v>
      </c>
      <c r="G644" s="270" t="e">
        <f ca="1"/>
        <v>#VALUE!</v>
      </c>
    </row>
    <row r="645" spans="1:7">
      <c r="A645" t="e">
        <f ca="1"/>
        <v>#N/A</v>
      </c>
      <c r="B645" t="e">
        <f ca="1"/>
        <v>#VALUE!</v>
      </c>
      <c r="C645" t="e">
        <f ca="1"/>
        <v>#VALUE!</v>
      </c>
      <c r="D645" t="e">
        <f ca="1"/>
        <v>#VALUE!</v>
      </c>
      <c r="E645" s="270" t="e">
        <f ca="1"/>
        <v>#VALUE!</v>
      </c>
      <c r="F645" s="270" t="e">
        <f ca="1"/>
        <v>#VALUE!</v>
      </c>
      <c r="G645" s="270" t="e">
        <f ca="1"/>
        <v>#VALUE!</v>
      </c>
    </row>
    <row r="646" spans="1:7">
      <c r="A646" t="e">
        <f ca="1"/>
        <v>#N/A</v>
      </c>
      <c r="B646" t="e">
        <f ca="1"/>
        <v>#VALUE!</v>
      </c>
      <c r="C646" t="e">
        <f ca="1"/>
        <v>#VALUE!</v>
      </c>
      <c r="D646" t="e">
        <f ca="1"/>
        <v>#VALUE!</v>
      </c>
      <c r="E646" s="270" t="e">
        <f ca="1"/>
        <v>#VALUE!</v>
      </c>
      <c r="F646" s="270" t="e">
        <f ca="1"/>
        <v>#VALUE!</v>
      </c>
      <c r="G646" s="270" t="e">
        <f ca="1"/>
        <v>#VALUE!</v>
      </c>
    </row>
    <row r="647" spans="1:7">
      <c r="A647" t="e">
        <f ca="1"/>
        <v>#N/A</v>
      </c>
      <c r="B647" t="e">
        <f ca="1"/>
        <v>#VALUE!</v>
      </c>
      <c r="C647" t="e">
        <f ca="1"/>
        <v>#VALUE!</v>
      </c>
      <c r="D647" t="e">
        <f ca="1"/>
        <v>#VALUE!</v>
      </c>
      <c r="E647" s="270" t="e">
        <f ca="1"/>
        <v>#VALUE!</v>
      </c>
      <c r="F647" s="270" t="e">
        <f ca="1"/>
        <v>#VALUE!</v>
      </c>
      <c r="G647" s="270" t="e">
        <f ca="1"/>
        <v>#VALUE!</v>
      </c>
    </row>
    <row r="648" spans="1:7">
      <c r="A648" t="e">
        <f ca="1"/>
        <v>#N/A</v>
      </c>
      <c r="B648" t="e">
        <f ca="1"/>
        <v>#VALUE!</v>
      </c>
      <c r="C648" t="e">
        <f ca="1"/>
        <v>#VALUE!</v>
      </c>
      <c r="D648" t="e">
        <f ca="1"/>
        <v>#VALUE!</v>
      </c>
      <c r="E648" s="270" t="e">
        <f ca="1"/>
        <v>#VALUE!</v>
      </c>
      <c r="F648" s="270" t="e">
        <f ca="1"/>
        <v>#VALUE!</v>
      </c>
      <c r="G648" s="270" t="e">
        <f ca="1"/>
        <v>#VALUE!</v>
      </c>
    </row>
    <row r="649" spans="1:7">
      <c r="A649" t="e">
        <f ca="1"/>
        <v>#N/A</v>
      </c>
      <c r="B649" t="e">
        <f ca="1"/>
        <v>#VALUE!</v>
      </c>
      <c r="C649" t="e">
        <f ca="1"/>
        <v>#VALUE!</v>
      </c>
      <c r="D649" t="e">
        <f ca="1"/>
        <v>#VALUE!</v>
      </c>
      <c r="E649" s="270" t="e">
        <f ca="1"/>
        <v>#VALUE!</v>
      </c>
      <c r="F649" s="270" t="e">
        <f ca="1"/>
        <v>#VALUE!</v>
      </c>
      <c r="G649" s="270" t="e">
        <f ca="1"/>
        <v>#VALUE!</v>
      </c>
    </row>
    <row r="650" spans="1:7">
      <c r="A650" t="e">
        <f ca="1"/>
        <v>#N/A</v>
      </c>
      <c r="B650" t="e">
        <f ca="1"/>
        <v>#VALUE!</v>
      </c>
      <c r="C650" t="e">
        <f ca="1"/>
        <v>#VALUE!</v>
      </c>
      <c r="D650" t="e">
        <f ca="1"/>
        <v>#VALUE!</v>
      </c>
      <c r="E650" s="270" t="e">
        <f ca="1"/>
        <v>#VALUE!</v>
      </c>
      <c r="F650" s="270" t="e">
        <f ca="1"/>
        <v>#VALUE!</v>
      </c>
      <c r="G650" s="270" t="e">
        <f ca="1"/>
        <v>#VALUE!</v>
      </c>
    </row>
    <row r="651" spans="1:7">
      <c r="A651" t="e">
        <f ca="1"/>
        <v>#N/A</v>
      </c>
      <c r="B651" t="e">
        <f ca="1"/>
        <v>#VALUE!</v>
      </c>
      <c r="C651" t="e">
        <f ca="1"/>
        <v>#VALUE!</v>
      </c>
      <c r="D651" t="e">
        <f ca="1"/>
        <v>#VALUE!</v>
      </c>
      <c r="E651" s="270" t="e">
        <f ca="1"/>
        <v>#VALUE!</v>
      </c>
      <c r="F651" s="270" t="e">
        <f ca="1"/>
        <v>#VALUE!</v>
      </c>
      <c r="G651" s="270" t="e">
        <f ca="1"/>
        <v>#VALUE!</v>
      </c>
    </row>
    <row r="652" spans="1:7">
      <c r="A652" t="e">
        <f ca="1"/>
        <v>#N/A</v>
      </c>
      <c r="B652" t="e">
        <f ca="1"/>
        <v>#VALUE!</v>
      </c>
      <c r="C652" t="e">
        <f ca="1"/>
        <v>#VALUE!</v>
      </c>
      <c r="D652" t="e">
        <f ca="1"/>
        <v>#VALUE!</v>
      </c>
      <c r="E652" s="270" t="e">
        <f ca="1"/>
        <v>#VALUE!</v>
      </c>
      <c r="F652" s="270" t="e">
        <f ca="1"/>
        <v>#VALUE!</v>
      </c>
      <c r="G652" s="270" t="e">
        <f ca="1"/>
        <v>#VALUE!</v>
      </c>
    </row>
    <row r="653" spans="1:7">
      <c r="A653" t="e">
        <f ca="1"/>
        <v>#N/A</v>
      </c>
      <c r="B653" t="e">
        <f ca="1"/>
        <v>#VALUE!</v>
      </c>
      <c r="C653" t="e">
        <f ca="1"/>
        <v>#VALUE!</v>
      </c>
      <c r="D653" t="e">
        <f ca="1"/>
        <v>#VALUE!</v>
      </c>
      <c r="E653" s="270" t="e">
        <f ca="1"/>
        <v>#VALUE!</v>
      </c>
      <c r="F653" s="270" t="e">
        <f ca="1"/>
        <v>#VALUE!</v>
      </c>
      <c r="G653" s="270" t="e">
        <f ca="1"/>
        <v>#VALUE!</v>
      </c>
    </row>
    <row r="654" spans="1:7">
      <c r="A654" t="e">
        <f ca="1"/>
        <v>#N/A</v>
      </c>
      <c r="B654" t="e">
        <f ca="1"/>
        <v>#VALUE!</v>
      </c>
      <c r="C654" t="e">
        <f ca="1"/>
        <v>#VALUE!</v>
      </c>
      <c r="D654" t="e">
        <f ca="1"/>
        <v>#VALUE!</v>
      </c>
      <c r="E654" s="270" t="e">
        <f ca="1"/>
        <v>#VALUE!</v>
      </c>
      <c r="F654" s="270" t="e">
        <f ca="1"/>
        <v>#VALUE!</v>
      </c>
      <c r="G654" s="270" t="e">
        <f ca="1"/>
        <v>#VALUE!</v>
      </c>
    </row>
    <row r="655" spans="1:7">
      <c r="A655" t="e">
        <f ca="1"/>
        <v>#N/A</v>
      </c>
      <c r="B655" t="e">
        <f ca="1"/>
        <v>#VALUE!</v>
      </c>
      <c r="C655" t="e">
        <f ca="1"/>
        <v>#VALUE!</v>
      </c>
      <c r="D655" t="e">
        <f ca="1"/>
        <v>#VALUE!</v>
      </c>
      <c r="E655" s="270" t="e">
        <f ca="1"/>
        <v>#VALUE!</v>
      </c>
      <c r="F655" s="270" t="e">
        <f ca="1"/>
        <v>#VALUE!</v>
      </c>
      <c r="G655" s="270" t="e">
        <f ca="1"/>
        <v>#VALUE!</v>
      </c>
    </row>
    <row r="656" spans="1:7">
      <c r="A656" t="e">
        <f ca="1"/>
        <v>#N/A</v>
      </c>
      <c r="B656" t="e">
        <f ca="1"/>
        <v>#VALUE!</v>
      </c>
      <c r="C656" t="e">
        <f ca="1"/>
        <v>#VALUE!</v>
      </c>
      <c r="D656" t="e">
        <f ca="1"/>
        <v>#VALUE!</v>
      </c>
      <c r="E656" s="270" t="e">
        <f ca="1"/>
        <v>#VALUE!</v>
      </c>
      <c r="F656" s="270" t="e">
        <f ca="1"/>
        <v>#VALUE!</v>
      </c>
      <c r="G656" s="270" t="e">
        <f ca="1"/>
        <v>#VALUE!</v>
      </c>
    </row>
    <row r="657" spans="1:7">
      <c r="A657" t="e">
        <f ca="1"/>
        <v>#N/A</v>
      </c>
      <c r="B657" t="e">
        <f ca="1"/>
        <v>#VALUE!</v>
      </c>
      <c r="C657" t="e">
        <f ca="1"/>
        <v>#VALUE!</v>
      </c>
      <c r="D657" t="e">
        <f ca="1"/>
        <v>#VALUE!</v>
      </c>
      <c r="E657" s="270" t="e">
        <f ca="1"/>
        <v>#VALUE!</v>
      </c>
      <c r="F657" s="270" t="e">
        <f ca="1"/>
        <v>#VALUE!</v>
      </c>
      <c r="G657" s="270" t="e">
        <f ca="1"/>
        <v>#VALUE!</v>
      </c>
    </row>
    <row r="658" spans="1:7">
      <c r="A658" t="e">
        <f ca="1"/>
        <v>#N/A</v>
      </c>
      <c r="B658" t="e">
        <f ca="1"/>
        <v>#VALUE!</v>
      </c>
      <c r="C658" t="e">
        <f ca="1"/>
        <v>#VALUE!</v>
      </c>
      <c r="D658" t="e">
        <f ca="1"/>
        <v>#VALUE!</v>
      </c>
      <c r="E658" s="270" t="e">
        <f ca="1"/>
        <v>#VALUE!</v>
      </c>
      <c r="F658" s="270" t="e">
        <f ca="1"/>
        <v>#VALUE!</v>
      </c>
      <c r="G658" s="270" t="e">
        <f ca="1"/>
        <v>#VALUE!</v>
      </c>
    </row>
    <row r="659" spans="1:7">
      <c r="A659" t="e">
        <f ca="1"/>
        <v>#N/A</v>
      </c>
      <c r="B659" t="e">
        <f ca="1"/>
        <v>#VALUE!</v>
      </c>
      <c r="C659" t="e">
        <f ca="1"/>
        <v>#VALUE!</v>
      </c>
      <c r="D659" t="e">
        <f ca="1"/>
        <v>#VALUE!</v>
      </c>
      <c r="E659" s="270" t="e">
        <f ca="1"/>
        <v>#VALUE!</v>
      </c>
      <c r="F659" s="270" t="e">
        <f ca="1"/>
        <v>#VALUE!</v>
      </c>
      <c r="G659" s="270" t="e">
        <f ca="1"/>
        <v>#VALUE!</v>
      </c>
    </row>
    <row r="660" spans="1:7">
      <c r="A660" t="e">
        <f ca="1"/>
        <v>#N/A</v>
      </c>
      <c r="B660" t="e">
        <f ca="1"/>
        <v>#VALUE!</v>
      </c>
      <c r="C660" t="e">
        <f ca="1"/>
        <v>#VALUE!</v>
      </c>
      <c r="D660" t="e">
        <f ca="1"/>
        <v>#VALUE!</v>
      </c>
      <c r="E660" s="270" t="e">
        <f ca="1"/>
        <v>#VALUE!</v>
      </c>
      <c r="F660" s="270" t="e">
        <f ca="1"/>
        <v>#VALUE!</v>
      </c>
      <c r="G660" s="270" t="e">
        <f ca="1"/>
        <v>#VALUE!</v>
      </c>
    </row>
    <row r="661" spans="1:7">
      <c r="A661" t="e">
        <f ca="1"/>
        <v>#N/A</v>
      </c>
      <c r="B661" t="e">
        <f ca="1"/>
        <v>#VALUE!</v>
      </c>
      <c r="C661" t="e">
        <f ca="1"/>
        <v>#VALUE!</v>
      </c>
      <c r="D661" t="e">
        <f ca="1"/>
        <v>#VALUE!</v>
      </c>
      <c r="E661" s="270" t="e">
        <f ca="1"/>
        <v>#VALUE!</v>
      </c>
      <c r="F661" s="270" t="e">
        <f ca="1"/>
        <v>#VALUE!</v>
      </c>
      <c r="G661" s="270" t="e">
        <f ca="1"/>
        <v>#VALUE!</v>
      </c>
    </row>
    <row r="662" spans="1:7">
      <c r="A662" t="e">
        <f ca="1"/>
        <v>#N/A</v>
      </c>
      <c r="B662" t="e">
        <f ca="1"/>
        <v>#VALUE!</v>
      </c>
      <c r="C662" t="e">
        <f ca="1"/>
        <v>#VALUE!</v>
      </c>
      <c r="D662" t="e">
        <f ca="1"/>
        <v>#VALUE!</v>
      </c>
      <c r="E662" s="270" t="e">
        <f ca="1"/>
        <v>#VALUE!</v>
      </c>
      <c r="F662" s="270" t="e">
        <f ca="1"/>
        <v>#VALUE!</v>
      </c>
      <c r="G662" s="270" t="e">
        <f ca="1"/>
        <v>#VALUE!</v>
      </c>
    </row>
    <row r="663" spans="1:7">
      <c r="A663" t="e">
        <f ca="1"/>
        <v>#N/A</v>
      </c>
      <c r="B663" t="e">
        <f ca="1"/>
        <v>#VALUE!</v>
      </c>
      <c r="C663" t="e">
        <f ca="1"/>
        <v>#VALUE!</v>
      </c>
      <c r="D663" t="e">
        <f ca="1"/>
        <v>#VALUE!</v>
      </c>
      <c r="E663" s="270" t="e">
        <f ca="1"/>
        <v>#VALUE!</v>
      </c>
      <c r="F663" s="270" t="e">
        <f ca="1"/>
        <v>#VALUE!</v>
      </c>
      <c r="G663" s="270" t="e">
        <f ca="1"/>
        <v>#VALUE!</v>
      </c>
    </row>
    <row r="664" spans="1:7">
      <c r="A664" t="e">
        <f ca="1"/>
        <v>#N/A</v>
      </c>
      <c r="B664" t="e">
        <f ca="1"/>
        <v>#VALUE!</v>
      </c>
      <c r="C664" t="e">
        <f ca="1"/>
        <v>#VALUE!</v>
      </c>
      <c r="D664" t="e">
        <f ca="1"/>
        <v>#VALUE!</v>
      </c>
      <c r="E664" s="270" t="e">
        <f ca="1"/>
        <v>#VALUE!</v>
      </c>
      <c r="F664" s="270" t="e">
        <f ca="1"/>
        <v>#VALUE!</v>
      </c>
      <c r="G664" s="270" t="e">
        <f ca="1"/>
        <v>#VALUE!</v>
      </c>
    </row>
    <row r="665" spans="1:7">
      <c r="A665" t="e">
        <f ca="1"/>
        <v>#N/A</v>
      </c>
      <c r="B665" t="e">
        <f ca="1"/>
        <v>#VALUE!</v>
      </c>
      <c r="C665" t="e">
        <f ca="1"/>
        <v>#VALUE!</v>
      </c>
      <c r="D665" t="e">
        <f ca="1"/>
        <v>#VALUE!</v>
      </c>
      <c r="E665" s="270" t="e">
        <f ca="1"/>
        <v>#VALUE!</v>
      </c>
      <c r="F665" s="270" t="e">
        <f ca="1"/>
        <v>#VALUE!</v>
      </c>
      <c r="G665" s="270" t="e">
        <f ca="1"/>
        <v>#VALUE!</v>
      </c>
    </row>
    <row r="666" spans="1:7">
      <c r="A666" t="e">
        <f ca="1"/>
        <v>#N/A</v>
      </c>
      <c r="B666" t="e">
        <f ca="1"/>
        <v>#VALUE!</v>
      </c>
      <c r="C666" t="e">
        <f ca="1"/>
        <v>#VALUE!</v>
      </c>
      <c r="D666" t="e">
        <f ca="1"/>
        <v>#VALUE!</v>
      </c>
      <c r="E666" s="270" t="e">
        <f ca="1"/>
        <v>#VALUE!</v>
      </c>
      <c r="F666" s="270" t="e">
        <f ca="1"/>
        <v>#VALUE!</v>
      </c>
      <c r="G666" s="270" t="e">
        <f ca="1"/>
        <v>#VALUE!</v>
      </c>
    </row>
    <row r="667" spans="1:7">
      <c r="A667" t="e">
        <f ca="1"/>
        <v>#N/A</v>
      </c>
      <c r="B667" t="e">
        <f ca="1"/>
        <v>#VALUE!</v>
      </c>
      <c r="C667" t="e">
        <f ca="1"/>
        <v>#VALUE!</v>
      </c>
      <c r="D667" t="e">
        <f ca="1"/>
        <v>#VALUE!</v>
      </c>
      <c r="E667" s="270" t="e">
        <f ca="1"/>
        <v>#VALUE!</v>
      </c>
      <c r="F667" s="270" t="e">
        <f ca="1"/>
        <v>#VALUE!</v>
      </c>
      <c r="G667" s="270" t="e">
        <f ca="1"/>
        <v>#VALUE!</v>
      </c>
    </row>
    <row r="668" spans="1:7">
      <c r="A668" t="e">
        <f ca="1"/>
        <v>#N/A</v>
      </c>
      <c r="B668" t="e">
        <f ca="1"/>
        <v>#VALUE!</v>
      </c>
      <c r="C668" t="e">
        <f ca="1"/>
        <v>#VALUE!</v>
      </c>
      <c r="D668" t="e">
        <f ca="1"/>
        <v>#VALUE!</v>
      </c>
      <c r="E668" s="270" t="e">
        <f ca="1"/>
        <v>#VALUE!</v>
      </c>
      <c r="F668" s="270" t="e">
        <f ca="1"/>
        <v>#VALUE!</v>
      </c>
      <c r="G668" s="270" t="e">
        <f ca="1"/>
        <v>#VALUE!</v>
      </c>
    </row>
    <row r="669" spans="1:7">
      <c r="A669" t="e">
        <f ca="1"/>
        <v>#N/A</v>
      </c>
      <c r="B669" t="e">
        <f ca="1"/>
        <v>#VALUE!</v>
      </c>
      <c r="C669" t="e">
        <f ca="1"/>
        <v>#VALUE!</v>
      </c>
      <c r="D669" t="e">
        <f ca="1"/>
        <v>#VALUE!</v>
      </c>
      <c r="E669" s="270" t="e">
        <f ca="1"/>
        <v>#VALUE!</v>
      </c>
      <c r="F669" s="270" t="e">
        <f ca="1"/>
        <v>#VALUE!</v>
      </c>
      <c r="G669" s="270" t="e">
        <f ca="1"/>
        <v>#VALUE!</v>
      </c>
    </row>
    <row r="670" spans="1:7">
      <c r="A670" t="e">
        <f ca="1"/>
        <v>#N/A</v>
      </c>
      <c r="B670" t="e">
        <f ca="1"/>
        <v>#VALUE!</v>
      </c>
      <c r="C670" t="e">
        <f ca="1"/>
        <v>#VALUE!</v>
      </c>
      <c r="D670" t="e">
        <f ca="1"/>
        <v>#VALUE!</v>
      </c>
      <c r="E670" s="270" t="e">
        <f ca="1"/>
        <v>#VALUE!</v>
      </c>
      <c r="F670" s="270" t="e">
        <f ca="1"/>
        <v>#VALUE!</v>
      </c>
      <c r="G670" s="270" t="e">
        <f ca="1"/>
        <v>#VALUE!</v>
      </c>
    </row>
    <row r="671" spans="1:7">
      <c r="A671" t="e">
        <f ca="1"/>
        <v>#N/A</v>
      </c>
      <c r="B671" t="e">
        <f ca="1"/>
        <v>#VALUE!</v>
      </c>
      <c r="C671" t="e">
        <f ca="1"/>
        <v>#VALUE!</v>
      </c>
      <c r="D671" t="e">
        <f ca="1"/>
        <v>#VALUE!</v>
      </c>
      <c r="E671" s="270" t="e">
        <f ca="1"/>
        <v>#VALUE!</v>
      </c>
      <c r="F671" s="270" t="e">
        <f ca="1"/>
        <v>#VALUE!</v>
      </c>
      <c r="G671" s="270" t="e">
        <f ca="1"/>
        <v>#VALUE!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WorstOfBasket1Y</vt:lpstr>
      <vt:lpstr>crossautocall</vt:lpstr>
      <vt:lpstr>doubleNoTouch1Y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2019-02-13T20:56:32Z</dcterms:modified>
</cp:coreProperties>
</file>