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CashFlows">Sheet1!$J$6:$J$25</definedName>
    <definedName name="ExercIntensities">Sheet1!$O$6:$O$24</definedName>
    <definedName name="ExercTimes">Sheet1!$H$6:$H$24</definedName>
    <definedName name="OppCosts">Sheet1!$N$6:$N$24</definedName>
    <definedName name="PayTimes">Sheet1!$H$6:$H$25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Sheet1!$K$25</definedName>
    <definedName name="solver_typ" localSheetId="0" hidden="1">1</definedName>
    <definedName name="solver_val" localSheetId="0" hidden="1">0</definedName>
    <definedName name="solver_ver" localSheetId="0" hidden="1">3</definedName>
    <definedName name="StartTimes">Sheet1!$G$6:$G$25</definedName>
    <definedName name="StrikeValues">Sheet1!$K$6:$K$24</definedName>
  </definedNames>
  <calcPr calcId="145621"/>
</workbook>
</file>

<file path=xl/calcChain.xml><?xml version="1.0" encoding="utf-8"?>
<calcChain xmlns="http://schemas.openxmlformats.org/spreadsheetml/2006/main">
  <c r="O24" i="1" l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C7" i="1"/>
  <c r="C6" i="1"/>
  <c r="C14" i="1"/>
  <c r="C8" i="1"/>
  <c r="C15" i="1"/>
  <c r="N24" i="1" l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C13" i="1"/>
  <c r="C12" i="1"/>
  <c r="C29" i="1"/>
  <c r="C2" i="1"/>
  <c r="F5" i="1" a="1"/>
  <c r="C11" i="1"/>
  <c r="F7" i="1" l="1"/>
  <c r="F12" i="1"/>
  <c r="F26" i="1"/>
  <c r="F25" i="1"/>
  <c r="H25" i="1" s="1"/>
  <c r="F13" i="1"/>
  <c r="F24" i="1"/>
  <c r="F6" i="1"/>
  <c r="F5" i="1"/>
  <c r="F19" i="1"/>
  <c r="F14" i="1"/>
  <c r="F18" i="1"/>
  <c r="F17" i="1"/>
  <c r="F22" i="1"/>
  <c r="F21" i="1"/>
  <c r="F16" i="1"/>
  <c r="F23" i="1"/>
  <c r="F11" i="1"/>
  <c r="F15" i="1"/>
  <c r="F10" i="1"/>
  <c r="F9" i="1"/>
  <c r="F20" i="1"/>
  <c r="F8" i="1"/>
  <c r="I6" i="1"/>
  <c r="K6" i="1" l="1"/>
  <c r="G9" i="1"/>
  <c r="H8" i="1"/>
  <c r="H15" i="1"/>
  <c r="G16" i="1"/>
  <c r="H21" i="1"/>
  <c r="G22" i="1"/>
  <c r="H14" i="1"/>
  <c r="G15" i="1"/>
  <c r="G25" i="1"/>
  <c r="H24" i="1"/>
  <c r="G13" i="1"/>
  <c r="H12" i="1"/>
  <c r="H20" i="1"/>
  <c r="G21" i="1"/>
  <c r="H11" i="1"/>
  <c r="G12" i="1"/>
  <c r="H22" i="1"/>
  <c r="G23" i="1"/>
  <c r="H19" i="1"/>
  <c r="G20" i="1"/>
  <c r="G14" i="1"/>
  <c r="H13" i="1"/>
  <c r="G8" i="1"/>
  <c r="H7" i="1"/>
  <c r="H9" i="1"/>
  <c r="G10" i="1"/>
  <c r="G24" i="1"/>
  <c r="H23" i="1"/>
  <c r="H17" i="1"/>
  <c r="G18" i="1"/>
  <c r="G6" i="1"/>
  <c r="G11" i="1"/>
  <c r="H10" i="1"/>
  <c r="G17" i="1"/>
  <c r="H16" i="1"/>
  <c r="G19" i="1"/>
  <c r="H18" i="1"/>
  <c r="G7" i="1"/>
  <c r="H6" i="1"/>
  <c r="I7" i="1"/>
  <c r="K7" i="1" l="1"/>
  <c r="I8" i="1"/>
  <c r="K8" i="1" l="1"/>
  <c r="I9" i="1"/>
  <c r="K9" i="1" l="1"/>
  <c r="I10" i="1"/>
  <c r="K10" i="1" l="1"/>
  <c r="I11" i="1"/>
  <c r="K11" i="1" l="1"/>
  <c r="I12" i="1"/>
  <c r="K12" i="1" l="1"/>
  <c r="I13" i="1"/>
  <c r="K13" i="1" l="1"/>
  <c r="I14" i="1"/>
  <c r="K14" i="1" l="1"/>
  <c r="I15" i="1"/>
  <c r="K15" i="1" l="1"/>
  <c r="I16" i="1"/>
  <c r="K16" i="1" l="1"/>
  <c r="I17" i="1"/>
  <c r="K17" i="1" l="1"/>
  <c r="I18" i="1"/>
  <c r="K18" i="1" l="1"/>
  <c r="I19" i="1"/>
  <c r="K19" i="1" l="1"/>
  <c r="I20" i="1"/>
  <c r="K20" i="1" l="1"/>
  <c r="I21" i="1"/>
  <c r="K21" i="1" l="1"/>
  <c r="I22" i="1"/>
  <c r="K22" i="1" l="1"/>
  <c r="I23" i="1"/>
  <c r="K23" i="1" l="1"/>
  <c r="I24" i="1"/>
  <c r="K24" i="1" l="1"/>
  <c r="I25" i="1"/>
  <c r="K25" i="1" l="1"/>
  <c r="H31" i="1" a="1"/>
  <c r="I33" i="1" a="1"/>
  <c r="I35" i="1" a="1"/>
  <c r="H33" i="1" a="1"/>
  <c r="K34" i="1" a="1"/>
  <c r="G33" i="1" a="1"/>
  <c r="I36" i="1" a="1"/>
  <c r="L32" i="1" a="1"/>
  <c r="L34" i="1" a="1"/>
  <c r="C39" i="1"/>
  <c r="M6" i="1" s="1" a="1"/>
  <c r="J31" i="1" a="1"/>
  <c r="H34" i="1" a="1"/>
  <c r="G32" i="1" a="1"/>
  <c r="J33" i="1" a="1"/>
  <c r="H35" i="1" a="1"/>
  <c r="K33" i="1" a="1"/>
  <c r="H36" i="1" a="1"/>
  <c r="L33" i="1" a="1"/>
  <c r="L36" i="1" a="1"/>
  <c r="G31" i="1" a="1"/>
  <c r="K31" i="1" a="1"/>
  <c r="J34" i="1" a="1"/>
  <c r="I32" i="1" a="1"/>
  <c r="G34" i="1" a="1"/>
  <c r="J35" i="1" a="1"/>
  <c r="K35" i="1" a="1"/>
  <c r="J36" i="1" a="1"/>
  <c r="L31" i="1" a="1"/>
  <c r="L6" i="1" a="1"/>
  <c r="I31" i="1" a="1"/>
  <c r="J32" i="1" a="1"/>
  <c r="G35" i="1" a="1"/>
  <c r="K32" i="1" a="1"/>
  <c r="I34" i="1" a="1"/>
  <c r="H32" i="1" a="1"/>
  <c r="G36" i="1" a="1"/>
  <c r="K36" i="1" a="1"/>
  <c r="L35" i="1" a="1"/>
  <c r="M19" i="1" l="1"/>
  <c r="M16" i="1"/>
  <c r="M13" i="1"/>
  <c r="M6" i="1"/>
  <c r="M22" i="1"/>
  <c r="M7" i="1"/>
  <c r="M23" i="1"/>
  <c r="M20" i="1"/>
  <c r="M17" i="1"/>
  <c r="M10" i="1"/>
  <c r="M11" i="1"/>
  <c r="M8" i="1"/>
  <c r="M24" i="1"/>
  <c r="M21" i="1"/>
  <c r="M14" i="1"/>
  <c r="M15" i="1"/>
  <c r="M12" i="1"/>
  <c r="M9" i="1"/>
  <c r="M25" i="1"/>
  <c r="M18" i="1"/>
  <c r="L35" i="1"/>
  <c r="K36" i="1"/>
  <c r="G36" i="1"/>
  <c r="H32" i="1"/>
  <c r="I34" i="1"/>
  <c r="K32" i="1"/>
  <c r="G35" i="1"/>
  <c r="J32" i="1"/>
  <c r="I31" i="1"/>
  <c r="L19" i="1"/>
  <c r="L12" i="1"/>
  <c r="L11" i="1"/>
  <c r="L6" i="1"/>
  <c r="L7" i="1"/>
  <c r="L8" i="1"/>
  <c r="L16" i="1"/>
  <c r="L14" i="1"/>
  <c r="L13" i="1"/>
  <c r="L20" i="1"/>
  <c r="L15" i="1"/>
  <c r="L21" i="1"/>
  <c r="L17" i="1"/>
  <c r="L18" i="1"/>
  <c r="L23" i="1"/>
  <c r="L25" i="1"/>
  <c r="L9" i="1"/>
  <c r="L24" i="1"/>
  <c r="L10" i="1"/>
  <c r="L22" i="1"/>
  <c r="L31" i="1"/>
  <c r="J36" i="1"/>
  <c r="K35" i="1"/>
  <c r="J35" i="1"/>
  <c r="G34" i="1"/>
  <c r="I32" i="1"/>
  <c r="J34" i="1"/>
  <c r="K31" i="1"/>
  <c r="G31" i="1"/>
  <c r="L36" i="1"/>
  <c r="L33" i="1"/>
  <c r="H36" i="1"/>
  <c r="K33" i="1"/>
  <c r="H35" i="1"/>
  <c r="J33" i="1"/>
  <c r="G32" i="1"/>
  <c r="H34" i="1"/>
  <c r="J31" i="1"/>
  <c r="L34" i="1"/>
  <c r="L32" i="1"/>
  <c r="I36" i="1"/>
  <c r="G33" i="1"/>
  <c r="K34" i="1"/>
  <c r="H33" i="1"/>
  <c r="I35" i="1"/>
  <c r="I33" i="1"/>
  <c r="H31" i="1"/>
  <c r="M3" i="1"/>
  <c r="J73" i="1" a="1"/>
  <c r="G76" i="1" a="1"/>
  <c r="I73" i="1" a="1"/>
  <c r="J76" i="1" a="1"/>
  <c r="J74" i="1" a="1"/>
  <c r="K76" i="1" a="1"/>
  <c r="K73" i="1" a="1"/>
  <c r="I71" i="1" a="1"/>
  <c r="G71" i="1" a="1"/>
  <c r="J64" i="1" a="1"/>
  <c r="J62" i="1" a="1"/>
  <c r="I62" i="1" a="1"/>
  <c r="L64" i="1" a="1"/>
  <c r="I63" i="1" a="1"/>
  <c r="G66" i="1" a="1"/>
  <c r="K64" i="1" a="1"/>
  <c r="K61" i="1" a="1"/>
  <c r="G61" i="1" a="1"/>
  <c r="L54" i="1" a="1"/>
  <c r="L52" i="1" a="1"/>
  <c r="K52" i="1" a="1"/>
  <c r="J55" i="1" a="1"/>
  <c r="I54" i="1" a="1"/>
  <c r="G56" i="1" a="1"/>
  <c r="K54" i="1" a="1"/>
  <c r="J51" i="1" a="1"/>
  <c r="G51" i="1" a="1"/>
  <c r="L45" i="1" a="1"/>
  <c r="J44" i="1" a="1"/>
  <c r="H43" i="1" a="1"/>
  <c r="I46" i="1" a="1"/>
  <c r="G45" i="1" a="1"/>
  <c r="K43" i="1" a="1"/>
  <c r="I42" i="1" a="1"/>
  <c r="J41" i="1" a="1"/>
  <c r="G41" i="1" a="1"/>
  <c r="K74" i="1" a="1"/>
  <c r="J75" i="1" a="1"/>
  <c r="G75" i="1" a="1"/>
  <c r="J71" i="1" a="1"/>
  <c r="J63" i="1" a="1"/>
  <c r="H66" i="1" a="1"/>
  <c r="K66" i="1" a="1"/>
  <c r="K62" i="1" a="1"/>
  <c r="L55" i="1" a="1"/>
  <c r="G54" i="1" a="1"/>
  <c r="J53" i="1" a="1"/>
  <c r="I55" i="1" a="1"/>
  <c r="K51" i="1" a="1"/>
  <c r="H45" i="1" a="1"/>
  <c r="H42" i="1" a="1"/>
  <c r="I44" i="1" a="1"/>
  <c r="J42" i="1" a="1"/>
  <c r="H76" i="1" a="1"/>
  <c r="L72" i="1" a="1"/>
  <c r="I75" i="1" a="1"/>
  <c r="K72" i="1" a="1"/>
  <c r="L75" i="1" a="1"/>
  <c r="L73" i="1" a="1"/>
  <c r="K75" i="1" a="1"/>
  <c r="G73" i="1" a="1"/>
  <c r="L71" i="1" a="1"/>
  <c r="J66" i="1" a="1"/>
  <c r="H64" i="1" a="1"/>
  <c r="I64" i="1" a="1"/>
  <c r="L66" i="1" a="1"/>
  <c r="L63" i="1" a="1"/>
  <c r="G62" i="1" a="1"/>
  <c r="K65" i="1" a="1"/>
  <c r="K63" i="1" a="1"/>
  <c r="I61" i="1" a="1"/>
  <c r="J56" i="1" a="1"/>
  <c r="H54" i="1" a="1"/>
  <c r="H52" i="1" a="1"/>
  <c r="G52" i="1" a="1"/>
  <c r="J54" i="1" a="1"/>
  <c r="G53" i="1" a="1"/>
  <c r="K55" i="1" a="1"/>
  <c r="I53" i="1" a="1"/>
  <c r="H51" i="1" a="1"/>
  <c r="L46" i="1" a="1"/>
  <c r="J45" i="1" a="1"/>
  <c r="H44" i="1" a="1"/>
  <c r="L42" i="1" a="1"/>
  <c r="G46" i="1" a="1"/>
  <c r="K44" i="1" a="1"/>
  <c r="I43" i="1" a="1"/>
  <c r="G42" i="1" a="1"/>
  <c r="H41" i="1" a="1"/>
  <c r="L74" i="1" a="1"/>
  <c r="H72" i="1" a="1"/>
  <c r="G72" i="1" a="1"/>
  <c r="H73" i="1" a="1"/>
  <c r="I72" i="1" a="1"/>
  <c r="J65" i="1" a="1"/>
  <c r="G64" i="1" a="1"/>
  <c r="H63" i="1" a="1"/>
  <c r="I65" i="1" a="1"/>
  <c r="J61" i="1" a="1"/>
  <c r="L53" i="1" a="1"/>
  <c r="L56" i="1" a="1"/>
  <c r="K56" i="1" a="1"/>
  <c r="I52" i="1" a="1"/>
  <c r="J46" i="1" a="1"/>
  <c r="L43" i="1" a="1"/>
  <c r="K45" i="1" a="1"/>
  <c r="G43" i="1" a="1"/>
  <c r="K41" i="1" a="1"/>
  <c r="L76" i="1" a="1"/>
  <c r="K71" i="1" a="1"/>
  <c r="G63" i="1" a="1"/>
  <c r="G65" i="1" a="1"/>
  <c r="H53" i="1" a="1"/>
  <c r="I56" i="1" a="1"/>
  <c r="H46" i="1" a="1"/>
  <c r="I45" i="1" a="1"/>
  <c r="I41" i="1" a="1"/>
  <c r="J72" i="1" a="1"/>
  <c r="H62" i="1" a="1"/>
  <c r="H56" i="1" a="1"/>
  <c r="L51" i="1" a="1"/>
  <c r="K42" i="1" a="1"/>
  <c r="G74" i="1" a="1"/>
  <c r="L62" i="1" a="1"/>
  <c r="H55" i="1" a="1"/>
  <c r="H74" i="1" a="1"/>
  <c r="H75" i="1" a="1"/>
  <c r="H71" i="1" a="1"/>
  <c r="L65" i="1" a="1"/>
  <c r="L61" i="1" a="1"/>
  <c r="K53" i="1" a="1"/>
  <c r="G55" i="1" a="1"/>
  <c r="L44" i="1" a="1"/>
  <c r="G44" i="1" a="1"/>
  <c r="I76" i="1" a="1"/>
  <c r="H65" i="1" a="1"/>
  <c r="H61" i="1" a="1"/>
  <c r="J43" i="1" a="1"/>
  <c r="I74" i="1" a="1"/>
  <c r="I66" i="1" a="1"/>
  <c r="J52" i="1" a="1"/>
  <c r="I51" i="1" a="1"/>
  <c r="K46" i="1" a="1"/>
  <c r="L41" i="1" a="1"/>
  <c r="L41" i="1" l="1"/>
  <c r="K46" i="1"/>
  <c r="I51" i="1"/>
  <c r="J52" i="1"/>
  <c r="I66" i="1"/>
  <c r="I74" i="1"/>
  <c r="J43" i="1"/>
  <c r="H61" i="1"/>
  <c r="H65" i="1"/>
  <c r="I76" i="1"/>
  <c r="G44" i="1"/>
  <c r="L44" i="1"/>
  <c r="G55" i="1"/>
  <c r="K53" i="1"/>
  <c r="L61" i="1"/>
  <c r="L65" i="1"/>
  <c r="H71" i="1"/>
  <c r="H75" i="1"/>
  <c r="H74" i="1"/>
  <c r="H55" i="1"/>
  <c r="L62" i="1"/>
  <c r="G74" i="1"/>
  <c r="K42" i="1"/>
  <c r="L51" i="1"/>
  <c r="H56" i="1"/>
  <c r="H62" i="1"/>
  <c r="J72" i="1"/>
  <c r="I41" i="1"/>
  <c r="I45" i="1"/>
  <c r="H46" i="1"/>
  <c r="I56" i="1"/>
  <c r="H53" i="1"/>
  <c r="G65" i="1"/>
  <c r="G63" i="1"/>
  <c r="K71" i="1"/>
  <c r="L76" i="1"/>
  <c r="K41" i="1"/>
  <c r="G43" i="1"/>
  <c r="K45" i="1"/>
  <c r="L43" i="1"/>
  <c r="J46" i="1"/>
  <c r="I52" i="1"/>
  <c r="K56" i="1"/>
  <c r="L56" i="1"/>
  <c r="L53" i="1"/>
  <c r="J61" i="1"/>
  <c r="I65" i="1"/>
  <c r="H63" i="1"/>
  <c r="G64" i="1"/>
  <c r="J65" i="1"/>
  <c r="I72" i="1"/>
  <c r="H73" i="1"/>
  <c r="G72" i="1"/>
  <c r="H72" i="1"/>
  <c r="L74" i="1"/>
  <c r="H41" i="1"/>
  <c r="G42" i="1"/>
  <c r="I43" i="1"/>
  <c r="K44" i="1"/>
  <c r="G46" i="1"/>
  <c r="L42" i="1"/>
  <c r="H44" i="1"/>
  <c r="J45" i="1"/>
  <c r="L46" i="1"/>
  <c r="L86" i="1" s="1"/>
  <c r="H51" i="1"/>
  <c r="I53" i="1"/>
  <c r="K55" i="1"/>
  <c r="G53" i="1"/>
  <c r="J54" i="1"/>
  <c r="G52" i="1"/>
  <c r="H52" i="1"/>
  <c r="H54" i="1"/>
  <c r="J56" i="1"/>
  <c r="I61" i="1"/>
  <c r="K63" i="1"/>
  <c r="K65" i="1"/>
  <c r="G62" i="1"/>
  <c r="G92" i="1" s="1"/>
  <c r="L63" i="1"/>
  <c r="L66" i="1"/>
  <c r="I64" i="1"/>
  <c r="H64" i="1"/>
  <c r="J66" i="1"/>
  <c r="L71" i="1"/>
  <c r="G73" i="1"/>
  <c r="K75" i="1"/>
  <c r="L73" i="1"/>
  <c r="L75" i="1"/>
  <c r="K72" i="1"/>
  <c r="I75" i="1"/>
  <c r="L72" i="1"/>
  <c r="H76" i="1"/>
  <c r="J42" i="1"/>
  <c r="J82" i="1" s="1"/>
  <c r="I44" i="1"/>
  <c r="H42" i="1"/>
  <c r="H45" i="1"/>
  <c r="K51" i="1"/>
  <c r="I55" i="1"/>
  <c r="I85" i="1" s="1"/>
  <c r="J53" i="1"/>
  <c r="G54" i="1"/>
  <c r="L55" i="1"/>
  <c r="K62" i="1"/>
  <c r="K66" i="1"/>
  <c r="H66" i="1"/>
  <c r="J63" i="1"/>
  <c r="J71" i="1"/>
  <c r="G75" i="1"/>
  <c r="J75" i="1"/>
  <c r="K74" i="1"/>
  <c r="G41" i="1"/>
  <c r="J41" i="1"/>
  <c r="I42" i="1"/>
  <c r="I82" i="1" s="1"/>
  <c r="K43" i="1"/>
  <c r="G45" i="1"/>
  <c r="G85" i="1" s="1"/>
  <c r="I46" i="1"/>
  <c r="H43" i="1"/>
  <c r="J44" i="1"/>
  <c r="L45" i="1"/>
  <c r="G51" i="1"/>
  <c r="J51" i="1"/>
  <c r="K54" i="1"/>
  <c r="G56" i="1"/>
  <c r="I54" i="1"/>
  <c r="J55" i="1"/>
  <c r="K52" i="1"/>
  <c r="L52" i="1"/>
  <c r="L54" i="1"/>
  <c r="G61" i="1"/>
  <c r="K61" i="1"/>
  <c r="K64" i="1"/>
  <c r="G66" i="1"/>
  <c r="I63" i="1"/>
  <c r="I93" i="1" s="1"/>
  <c r="L64" i="1"/>
  <c r="I62" i="1"/>
  <c r="J62" i="1"/>
  <c r="J64" i="1"/>
  <c r="G71" i="1"/>
  <c r="I71" i="1"/>
  <c r="K73" i="1"/>
  <c r="K76" i="1"/>
  <c r="J74" i="1"/>
  <c r="J76" i="1"/>
  <c r="I73" i="1"/>
  <c r="G76" i="1"/>
  <c r="J73" i="1"/>
  <c r="H96" i="1" l="1"/>
  <c r="H85" i="1"/>
  <c r="L96" i="1"/>
  <c r="K84" i="1"/>
  <c r="H84" i="1"/>
  <c r="G83" i="1"/>
  <c r="J94" i="1"/>
  <c r="G91" i="1"/>
  <c r="H83" i="1"/>
  <c r="K94" i="1"/>
  <c r="L85" i="1"/>
  <c r="K92" i="1"/>
  <c r="J84" i="1"/>
  <c r="K81" i="1"/>
  <c r="L81" i="1"/>
  <c r="K93" i="1"/>
  <c r="I95" i="1"/>
  <c r="K82" i="1"/>
  <c r="J83" i="1"/>
  <c r="J96" i="1"/>
  <c r="I91" i="1"/>
  <c r="J91" i="1"/>
  <c r="G93" i="1"/>
  <c r="H86" i="1"/>
  <c r="K83" i="1"/>
  <c r="K85" i="1"/>
  <c r="L91" i="1"/>
  <c r="G84" i="1"/>
  <c r="G96" i="1"/>
  <c r="K96" i="1"/>
  <c r="L93" i="1"/>
  <c r="J95" i="1"/>
  <c r="H94" i="1"/>
  <c r="L82" i="1"/>
  <c r="G82" i="1"/>
  <c r="G94" i="1"/>
  <c r="J86" i="1"/>
  <c r="G95" i="1"/>
  <c r="L92" i="1"/>
  <c r="H95" i="1"/>
  <c r="I96" i="1"/>
  <c r="L94" i="1"/>
  <c r="K91" i="1"/>
  <c r="J93" i="1"/>
  <c r="I94" i="1"/>
  <c r="K95" i="1"/>
  <c r="G86" i="1"/>
  <c r="H81" i="1"/>
  <c r="H93" i="1"/>
  <c r="L83" i="1"/>
  <c r="I81" i="1"/>
  <c r="L95" i="1"/>
  <c r="L84" i="1"/>
  <c r="H91" i="1"/>
  <c r="J85" i="1"/>
  <c r="J92" i="1"/>
  <c r="I86" i="1"/>
  <c r="J81" i="1"/>
  <c r="H82" i="1"/>
  <c r="I83" i="1"/>
  <c r="H92" i="1"/>
  <c r="K86" i="1"/>
  <c r="I92" i="1"/>
  <c r="G81" i="1"/>
  <c r="I84" i="1"/>
</calcChain>
</file>

<file path=xl/sharedStrings.xml><?xml version="1.0" encoding="utf-8"?>
<sst xmlns="http://schemas.openxmlformats.org/spreadsheetml/2006/main" count="115" uniqueCount="49">
  <si>
    <t>Rates</t>
  </si>
  <si>
    <t>Flat Forward</t>
  </si>
  <si>
    <t>SR Vol</t>
  </si>
  <si>
    <t>Mean Rev.</t>
  </si>
  <si>
    <t>Hull White</t>
  </si>
  <si>
    <t>StartDate</t>
  </si>
  <si>
    <t>0d</t>
  </si>
  <si>
    <t>EndDate</t>
  </si>
  <si>
    <t>20y</t>
  </si>
  <si>
    <t>Tenor</t>
  </si>
  <si>
    <t>Market Date &amp; Model</t>
  </si>
  <si>
    <t>Cash Flow Schedule</t>
  </si>
  <si>
    <t>1y</t>
  </si>
  <si>
    <t>Schedule</t>
  </si>
  <si>
    <t>CF Dates</t>
  </si>
  <si>
    <t>Today</t>
  </si>
  <si>
    <t>Coupon Rate</t>
  </si>
  <si>
    <t>Installment</t>
  </si>
  <si>
    <t>Coupon</t>
  </si>
  <si>
    <t>Ballance</t>
  </si>
  <si>
    <t>StartTime</t>
  </si>
  <si>
    <t>EndTime</t>
  </si>
  <si>
    <t>BermTol</t>
  </si>
  <si>
    <t>GridRad</t>
  </si>
  <si>
    <t>NDims</t>
  </si>
  <si>
    <t>OppCost</t>
  </si>
  <si>
    <t>ExercIntens</t>
  </si>
  <si>
    <t>Europ.An.</t>
  </si>
  <si>
    <t>Europ.Num.</t>
  </si>
  <si>
    <t>Call/Put</t>
  </si>
  <si>
    <t>Call</t>
  </si>
  <si>
    <t>OppCosts \ Intens</t>
  </si>
  <si>
    <t>Base</t>
  </si>
  <si>
    <t>Bermudan</t>
  </si>
  <si>
    <t>YC +1bp</t>
  </si>
  <si>
    <t>YC -1bp</t>
  </si>
  <si>
    <t>Vol +1bp</t>
  </si>
  <si>
    <t>Vol -1bp</t>
  </si>
  <si>
    <t>Delta</t>
  </si>
  <si>
    <t>Vega</t>
  </si>
  <si>
    <t>obj_00002#0016</t>
  </si>
  <si>
    <t>obj_00008#0002</t>
  </si>
  <si>
    <t>obj_00009#0002</t>
  </si>
  <si>
    <t>obj_00003#0028</t>
  </si>
  <si>
    <t>obj_00004#0005</t>
  </si>
  <si>
    <t>obj_00005#0005</t>
  </si>
  <si>
    <t>obj_00006#0013</t>
  </si>
  <si>
    <t>obj_00007#0013</t>
  </si>
  <si>
    <t>obj_00001#0007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</si>
</sst>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0" fontId="3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14" fontId="4" fillId="0" borderId="0" xfId="0" applyNumberFormat="1" applyFont="1"/>
    <xf numFmtId="10" fontId="0" fillId="0" borderId="0" xfId="1" applyNumberFormat="1" applyFont="1"/>
    <xf numFmtId="0" fontId="5" fillId="0" borderId="0" xfId="0" applyFont="1"/>
    <xf numFmtId="164" fontId="5" fillId="0" borderId="0" xfId="1" applyNumberFormat="1" applyFont="1"/>
    <xf numFmtId="10" fontId="5" fillId="0" borderId="0" xfId="1" applyNumberFormat="1" applyFont="1"/>
    <xf numFmtId="10" fontId="5" fillId="0" borderId="0" xfId="0" applyNumberFormat="1" applyFont="1"/>
    <xf numFmtId="164" fontId="5" fillId="0" borderId="0" xfId="0" applyNumberFormat="1" applyFont="1"/>
    <xf numFmtId="164" fontId="5" fillId="2" borderId="0" xfId="0" applyNumberFormat="1" applyFont="1" applyFill="1"/>
    <xf numFmtId="10" fontId="3" fillId="2" borderId="0" xfId="1" applyNumberFormat="1" applyFont="1" applyFill="1" applyAlignment="1">
      <alignment horizontal="right"/>
    </xf>
    <xf numFmtId="2" fontId="5" fillId="0" borderId="0" xfId="0" applyNumberFormat="1" applyFont="1"/>
    <xf numFmtId="0" fontId="3" fillId="0" borderId="0" xfId="0" applyFont="1"/>
    <xf numFmtId="10" fontId="4" fillId="0" borderId="0" xfId="1" applyNumberFormat="1" applyFont="1"/>
    <xf numFmtId="9" fontId="3" fillId="0" borderId="0" xfId="0" applyNumberFormat="1" applyFont="1"/>
    <xf numFmtId="164" fontId="3" fillId="0" borderId="0" xfId="0" applyNumberFormat="1" applyFont="1"/>
    <xf numFmtId="10" fontId="6" fillId="0" borderId="0" xfId="0" applyNumberFormat="1" applyFont="1"/>
    <xf numFmtId="0" fontId="7" fillId="0" borderId="0" xfId="0" applyFont="1"/>
    <xf numFmtId="14" fontId="3" fillId="0" borderId="0" xfId="0" applyNumberFormat="1" applyFont="1"/>
    <xf numFmtId="10" fontId="7" fillId="0" borderId="0" xfId="0" applyNumberFormat="1" applyFont="1"/>
    <xf numFmtId="164" fontId="3" fillId="0" borderId="0" xfId="1" applyNumberFormat="1" applyFont="1"/>
    <xf numFmtId="2" fontId="3" fillId="0" borderId="0" xfId="0" applyNumberFormat="1" applyFont="1"/>
    <xf numFmtId="10" fontId="3" fillId="0" borderId="0" xfId="1" applyNumberFormat="1" applyFont="1"/>
    <xf numFmtId="10" fontId="3" fillId="0" borderId="0" xfId="0" applyNumberFormat="1" applyFont="1"/>
    <xf numFmtId="164" fontId="3" fillId="2" borderId="0" xfId="0" applyNumberFormat="1" applyFont="1" applyFill="1"/>
    <xf numFmtId="11" fontId="3" fillId="0" borderId="0" xfId="0" applyNumberFormat="1" applyFont="1"/>
    <xf numFmtId="9" fontId="0" fillId="0" borderId="0" xfId="0" applyNumberFormat="1"/>
    <xf numFmtId="165" fontId="5" fillId="0" borderId="0" xfId="1" applyNumberFormat="1" applyFont="1"/>
    <xf numFmtId="165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Sheet1!$H$6:$H$24</c:f>
              <c:numCache>
                <c:formatCode>0.00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4.0027397260273974</c:v>
                </c:pt>
                <c:pt idx="4">
                  <c:v>5.0027397260273974</c:v>
                </c:pt>
                <c:pt idx="5">
                  <c:v>6.0027397260273974</c:v>
                </c:pt>
                <c:pt idx="6">
                  <c:v>7.0027397260273974</c:v>
                </c:pt>
                <c:pt idx="7">
                  <c:v>8.0054794520547947</c:v>
                </c:pt>
                <c:pt idx="8">
                  <c:v>9.0054794520547947</c:v>
                </c:pt>
                <c:pt idx="9">
                  <c:v>10.005479452054795</c:v>
                </c:pt>
                <c:pt idx="10">
                  <c:v>11.005479452054795</c:v>
                </c:pt>
                <c:pt idx="11">
                  <c:v>12.008219178082191</c:v>
                </c:pt>
                <c:pt idx="12">
                  <c:v>13.008219178082191</c:v>
                </c:pt>
                <c:pt idx="13">
                  <c:v>14.008219178082191</c:v>
                </c:pt>
                <c:pt idx="14">
                  <c:v>15.008219178082191</c:v>
                </c:pt>
                <c:pt idx="15">
                  <c:v>16.010958904109589</c:v>
                </c:pt>
                <c:pt idx="16">
                  <c:v>17.010958904109589</c:v>
                </c:pt>
                <c:pt idx="17">
                  <c:v>18.010958904109589</c:v>
                </c:pt>
                <c:pt idx="18">
                  <c:v>19.010958904109589</c:v>
                </c:pt>
              </c:numCache>
            </c:numRef>
          </c:xVal>
          <c:yVal>
            <c:numRef>
              <c:f>Sheet1!$M$6:$M$24</c:f>
              <c:numCache>
                <c:formatCode>0.00%</c:formatCode>
                <c:ptCount val="19"/>
                <c:pt idx="0">
                  <c:v>1.6906036047627023E-2</c:v>
                </c:pt>
                <c:pt idx="1">
                  <c:v>2.1599961158614279E-2</c:v>
                </c:pt>
                <c:pt idx="2">
                  <c:v>2.3471531907746434E-2</c:v>
                </c:pt>
                <c:pt idx="3">
                  <c:v>2.3824397182317263E-2</c:v>
                </c:pt>
                <c:pt idx="4">
                  <c:v>2.3204768779129564E-2</c:v>
                </c:pt>
                <c:pt idx="5">
                  <c:v>2.1948741027615994E-2</c:v>
                </c:pt>
                <c:pt idx="6">
                  <c:v>2.0270797059609959E-2</c:v>
                </c:pt>
                <c:pt idx="7">
                  <c:v>1.7640591077047411E-2</c:v>
                </c:pt>
                <c:pt idx="8">
                  <c:v>1.5682880822972627E-2</c:v>
                </c:pt>
                <c:pt idx="9">
                  <c:v>1.3631892053128291E-2</c:v>
                </c:pt>
                <c:pt idx="10">
                  <c:v>1.1567175631822434E-2</c:v>
                </c:pt>
                <c:pt idx="11">
                  <c:v>9.5511408966825629E-3</c:v>
                </c:pt>
                <c:pt idx="12">
                  <c:v>7.2124318675650372E-3</c:v>
                </c:pt>
                <c:pt idx="13">
                  <c:v>5.1090707520512332E-3</c:v>
                </c:pt>
                <c:pt idx="14">
                  <c:v>3.3666904078434815E-3</c:v>
                </c:pt>
                <c:pt idx="15">
                  <c:v>2.0276242809173753E-3</c:v>
                </c:pt>
                <c:pt idx="16">
                  <c:v>5.8115964638620339E-4</c:v>
                </c:pt>
                <c:pt idx="17">
                  <c:v>1.4600802460730004E-5</c:v>
                </c:pt>
                <c:pt idx="18">
                  <c:v>1.4032846711220849E-6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75584"/>
        <c:axId val="46330624"/>
      </c:scatterChart>
      <c:valAx>
        <c:axId val="4627558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46330624"/>
        <c:crosses val="autoZero"/>
        <c:crossBetween val="midCat"/>
      </c:valAx>
      <c:valAx>
        <c:axId val="463306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6275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Sheet1!$G$30:$L$30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Sheet1!$G$31:$L$31</c:f>
              <c:numCache>
                <c:formatCode>0.00%</c:formatCode>
                <c:ptCount val="6"/>
                <c:pt idx="0">
                  <c:v>3.4623920783235451E-2</c:v>
                </c:pt>
                <c:pt idx="1">
                  <c:v>3.1781399837323018E-2</c:v>
                </c:pt>
                <c:pt idx="2">
                  <c:v>2.9230547420202081E-2</c:v>
                </c:pt>
                <c:pt idx="3">
                  <c:v>2.3054093041468736E-2</c:v>
                </c:pt>
                <c:pt idx="4">
                  <c:v>1.6446002106701264E-2</c:v>
                </c:pt>
                <c:pt idx="5">
                  <c:v>9.2948534903602113E-3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Sheet1!$G$30:$L$30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Sheet1!$G$32:$L$32</c:f>
              <c:numCache>
                <c:formatCode>0.00%</c:formatCode>
                <c:ptCount val="6"/>
                <c:pt idx="0">
                  <c:v>3.1493146591982303E-2</c:v>
                </c:pt>
                <c:pt idx="1">
                  <c:v>2.8720792702647917E-2</c:v>
                </c:pt>
                <c:pt idx="2">
                  <c:v>2.623603888584743E-2</c:v>
                </c:pt>
                <c:pt idx="3">
                  <c:v>2.0681889113153187E-2</c:v>
                </c:pt>
                <c:pt idx="4">
                  <c:v>1.4336348384041495E-2</c:v>
                </c:pt>
                <c:pt idx="5">
                  <c:v>7.5586048048994795E-3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Sheet1!$G$30:$L$30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Sheet1!$G$33:$L$33</c:f>
              <c:numCache>
                <c:formatCode>0.00%</c:formatCode>
                <c:ptCount val="6"/>
                <c:pt idx="0">
                  <c:v>2.8027763121835855E-2</c:v>
                </c:pt>
                <c:pt idx="1">
                  <c:v>2.4914364097575255E-2</c:v>
                </c:pt>
                <c:pt idx="2">
                  <c:v>2.2692367284020427E-2</c:v>
                </c:pt>
                <c:pt idx="3">
                  <c:v>1.7403113121860263E-2</c:v>
                </c:pt>
                <c:pt idx="4">
                  <c:v>1.1253215580497569E-2</c:v>
                </c:pt>
                <c:pt idx="5">
                  <c:v>5.2165699254243152E-3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Sheet1!$G$30:$L$30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Sheet1!$G$34:$L$34</c:f>
              <c:numCache>
                <c:formatCode>0.00%</c:formatCode>
                <c:ptCount val="6"/>
                <c:pt idx="0">
                  <c:v>1.7896594750652361E-2</c:v>
                </c:pt>
                <c:pt idx="1">
                  <c:v>1.6217139969056396E-2</c:v>
                </c:pt>
                <c:pt idx="2">
                  <c:v>1.3644559023729292E-2</c:v>
                </c:pt>
                <c:pt idx="3">
                  <c:v>9.7356687700139322E-3</c:v>
                </c:pt>
                <c:pt idx="4">
                  <c:v>4.879655956765541E-3</c:v>
                </c:pt>
                <c:pt idx="5">
                  <c:v>1.226084737368877E-3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Sheet1!$G$30:$L$30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Sheet1!$G$35:$L$35</c:f>
              <c:numCache>
                <c:formatCode>0.00%</c:formatCode>
                <c:ptCount val="6"/>
                <c:pt idx="0">
                  <c:v>6.0679059143008782E-3</c:v>
                </c:pt>
                <c:pt idx="1">
                  <c:v>5.301643423265774E-3</c:v>
                </c:pt>
                <c:pt idx="2">
                  <c:v>4.5025134437293021E-3</c:v>
                </c:pt>
                <c:pt idx="3">
                  <c:v>2.7467056909879911E-3</c:v>
                </c:pt>
                <c:pt idx="4">
                  <c:v>6.6618129678421424E-4</c:v>
                </c:pt>
                <c:pt idx="5">
                  <c:v>-6.8996618707218611E-5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Sheet1!$G$30:$L$30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Sheet1!$G$36:$L$36</c:f>
              <c:numCache>
                <c:formatCode>0.00%</c:formatCode>
                <c:ptCount val="6"/>
                <c:pt idx="0">
                  <c:v>4.6273961872399255E-4</c:v>
                </c:pt>
                <c:pt idx="1">
                  <c:v>3.0696960781796429E-4</c:v>
                </c:pt>
                <c:pt idx="2">
                  <c:v>1.6820907916449403E-4</c:v>
                </c:pt>
                <c:pt idx="3">
                  <c:v>3.4588099527047772E-5</c:v>
                </c:pt>
                <c:pt idx="4">
                  <c:v>-4.3121333628960473E-5</c:v>
                </c:pt>
                <c:pt idx="5">
                  <c:v>-1.2660373706032925E-4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55520"/>
        <c:axId val="46557056"/>
      </c:scatterChart>
      <c:valAx>
        <c:axId val="4655552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46557056"/>
        <c:crosses val="autoZero"/>
        <c:crossBetween val="midCat"/>
      </c:valAx>
      <c:valAx>
        <c:axId val="465570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6555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Sheet1!$F$31:$F$36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Sheet1!$G$31:$G$36</c:f>
              <c:numCache>
                <c:formatCode>0.00%</c:formatCode>
                <c:ptCount val="6"/>
                <c:pt idx="0">
                  <c:v>3.4623920783235451E-2</c:v>
                </c:pt>
                <c:pt idx="1">
                  <c:v>3.1493146591982303E-2</c:v>
                </c:pt>
                <c:pt idx="2">
                  <c:v>2.8027763121835855E-2</c:v>
                </c:pt>
                <c:pt idx="3">
                  <c:v>1.7896594750652361E-2</c:v>
                </c:pt>
                <c:pt idx="4">
                  <c:v>6.0679059143008782E-3</c:v>
                </c:pt>
                <c:pt idx="5">
                  <c:v>4.6273961872399255E-4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Sheet1!$F$31:$F$36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Sheet1!$H$31:$H$36</c:f>
              <c:numCache>
                <c:formatCode>0.00%</c:formatCode>
                <c:ptCount val="6"/>
                <c:pt idx="0">
                  <c:v>3.1781399837323018E-2</c:v>
                </c:pt>
                <c:pt idx="1">
                  <c:v>2.8720792702647917E-2</c:v>
                </c:pt>
                <c:pt idx="2">
                  <c:v>2.4914364097575255E-2</c:v>
                </c:pt>
                <c:pt idx="3">
                  <c:v>1.6217139969056396E-2</c:v>
                </c:pt>
                <c:pt idx="4">
                  <c:v>5.301643423265774E-3</c:v>
                </c:pt>
                <c:pt idx="5">
                  <c:v>3.0696960781796429E-4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Sheet1!$F$31:$F$36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Sheet1!$I$31:$I$36</c:f>
              <c:numCache>
                <c:formatCode>0.00%</c:formatCode>
                <c:ptCount val="6"/>
                <c:pt idx="0">
                  <c:v>2.9230547420202081E-2</c:v>
                </c:pt>
                <c:pt idx="1">
                  <c:v>2.623603888584743E-2</c:v>
                </c:pt>
                <c:pt idx="2">
                  <c:v>2.2692367284020427E-2</c:v>
                </c:pt>
                <c:pt idx="3">
                  <c:v>1.3644559023729292E-2</c:v>
                </c:pt>
                <c:pt idx="4">
                  <c:v>4.5025134437293021E-3</c:v>
                </c:pt>
                <c:pt idx="5">
                  <c:v>1.6820907916449403E-4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Sheet1!$F$31:$F$36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Sheet1!$J$31:$J$36</c:f>
              <c:numCache>
                <c:formatCode>0.00%</c:formatCode>
                <c:ptCount val="6"/>
                <c:pt idx="0">
                  <c:v>2.3054093041468736E-2</c:v>
                </c:pt>
                <c:pt idx="1">
                  <c:v>2.0681889113153187E-2</c:v>
                </c:pt>
                <c:pt idx="2">
                  <c:v>1.7403113121860263E-2</c:v>
                </c:pt>
                <c:pt idx="3">
                  <c:v>9.7356687700139322E-3</c:v>
                </c:pt>
                <c:pt idx="4">
                  <c:v>2.7467056909879911E-3</c:v>
                </c:pt>
                <c:pt idx="5">
                  <c:v>3.4588099527047772E-5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Sheet1!$F$31:$F$36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Sheet1!$K$31:$K$36</c:f>
              <c:numCache>
                <c:formatCode>0.00%</c:formatCode>
                <c:ptCount val="6"/>
                <c:pt idx="0">
                  <c:v>1.6446002106701264E-2</c:v>
                </c:pt>
                <c:pt idx="1">
                  <c:v>1.4336348384041495E-2</c:v>
                </c:pt>
                <c:pt idx="2">
                  <c:v>1.1253215580497569E-2</c:v>
                </c:pt>
                <c:pt idx="3">
                  <c:v>4.879655956765541E-3</c:v>
                </c:pt>
                <c:pt idx="4">
                  <c:v>6.6618129678421424E-4</c:v>
                </c:pt>
                <c:pt idx="5">
                  <c:v>-4.3121333628960473E-5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Sheet1!$F$31:$F$36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xVal>
          <c:yVal>
            <c:numRef>
              <c:f>Sheet1!$L$31:$L$36</c:f>
              <c:numCache>
                <c:formatCode>0.00%</c:formatCode>
                <c:ptCount val="6"/>
                <c:pt idx="0">
                  <c:v>9.2948534903602113E-3</c:v>
                </c:pt>
                <c:pt idx="1">
                  <c:v>7.5586048048994795E-3</c:v>
                </c:pt>
                <c:pt idx="2">
                  <c:v>5.2165699254243152E-3</c:v>
                </c:pt>
                <c:pt idx="3">
                  <c:v>1.226084737368877E-3</c:v>
                </c:pt>
                <c:pt idx="4">
                  <c:v>-6.8996618707218611E-5</c:v>
                </c:pt>
                <c:pt idx="5">
                  <c:v>-1.2660373706032925E-4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8576"/>
        <c:axId val="46570112"/>
      </c:scatterChart>
      <c:valAx>
        <c:axId val="4656857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46570112"/>
        <c:crosses val="autoZero"/>
        <c:crossBetween val="midCat"/>
      </c:valAx>
      <c:valAx>
        <c:axId val="465701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6568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6949</xdr:colOff>
      <xdr:row>3</xdr:row>
      <xdr:rowOff>167640</xdr:rowOff>
    </xdr:from>
    <xdr:to>
      <xdr:col>23</xdr:col>
      <xdr:colOff>299198</xdr:colOff>
      <xdr:row>18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605118</xdr:colOff>
      <xdr:row>20</xdr:row>
      <xdr:rowOff>35858</xdr:rowOff>
    </xdr:from>
    <xdr:to>
      <xdr:col>23</xdr:col>
      <xdr:colOff>300318</xdr:colOff>
      <xdr:row>35</xdr:row>
      <xdr:rowOff>89646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596153</xdr:colOff>
      <xdr:row>36</xdr:row>
      <xdr:rowOff>53788</xdr:rowOff>
    </xdr:from>
    <xdr:to>
      <xdr:col>23</xdr:col>
      <xdr:colOff>291353</xdr:colOff>
      <xdr:row>51</xdr:row>
      <xdr:rowOff>107576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6"/>
  <sheetViews>
    <sheetView tabSelected="1" topLeftCell="A10" zoomScale="70" zoomScaleNormal="70" workbookViewId="0">
      <selection activeCell="L53" sqref="L53"/>
    </sheetView>
  </sheetViews>
  <sheetFormatPr defaultRowHeight="14.4" x14ac:dyDescent="0.3"/>
  <cols>
    <col min="2" max="2" width="12.33203125" customWidth="1"/>
    <col min="3" max="3" width="16.21875" customWidth="1"/>
    <col min="6" max="6" width="16.33203125" bestFit="1" customWidth="1"/>
    <col min="7" max="8" width="10.109375" customWidth="1"/>
    <col min="10" max="10" width="10.109375" bestFit="1" customWidth="1"/>
    <col min="14" max="14" width="11.5546875" customWidth="1"/>
    <col min="15" max="15" width="20.88671875" bestFit="1" customWidth="1"/>
  </cols>
  <sheetData>
    <row r="2" spans="2:15" x14ac:dyDescent="0.3">
      <c r="B2" s="3" t="s">
        <v>15</v>
      </c>
      <c r="C2" s="5">
        <f>_xll.qlSettingsEvaluationDate()</f>
        <v>42758</v>
      </c>
    </row>
    <row r="3" spans="2:15" x14ac:dyDescent="0.3">
      <c r="M3" s="19">
        <f>MAX(M6:M24)</f>
        <v>2.3824397182317263E-2</v>
      </c>
    </row>
    <row r="4" spans="2:15" x14ac:dyDescent="0.3">
      <c r="B4" s="3" t="s">
        <v>10</v>
      </c>
      <c r="F4" t="s">
        <v>14</v>
      </c>
      <c r="G4" t="s">
        <v>20</v>
      </c>
      <c r="H4" t="s">
        <v>21</v>
      </c>
      <c r="I4" t="s">
        <v>18</v>
      </c>
      <c r="J4" t="s">
        <v>17</v>
      </c>
      <c r="K4" t="s">
        <v>19</v>
      </c>
      <c r="L4" t="s">
        <v>27</v>
      </c>
      <c r="M4" t="s">
        <v>28</v>
      </c>
      <c r="N4" t="s">
        <v>25</v>
      </c>
      <c r="O4" t="s">
        <v>26</v>
      </c>
    </row>
    <row r="5" spans="2:15" x14ac:dyDescent="0.3">
      <c r="B5" t="s">
        <v>0</v>
      </c>
      <c r="C5" s="1">
        <v>0.01</v>
      </c>
      <c r="F5" s="5">
        <f t="array" ref="F5:F26">_xll.qlScheduleDates(C29)</f>
        <v>42758</v>
      </c>
      <c r="G5" s="5"/>
      <c r="H5" s="5"/>
      <c r="I5" s="7"/>
      <c r="J5" s="7"/>
      <c r="K5" s="8">
        <v>1</v>
      </c>
      <c r="N5" s="17">
        <v>0.01</v>
      </c>
      <c r="O5" s="18">
        <v>0.01</v>
      </c>
    </row>
    <row r="6" spans="2:15" x14ac:dyDescent="0.3">
      <c r="B6" t="s">
        <v>1</v>
      </c>
      <c r="C6" s="2" t="str">
        <f>_xll.qlFlatForward(,,"Target",$C$5)</f>
        <v>obj_00001#0000</v>
      </c>
      <c r="F6" s="5">
        <v>43123</v>
      </c>
      <c r="G6" s="14">
        <f>(F5-$C$2)/365</f>
        <v>0</v>
      </c>
      <c r="H6" s="14">
        <f>(F6-$C$2)/365</f>
        <v>1</v>
      </c>
      <c r="I6" s="9">
        <f>K5*$C$30*_xll.qlDayCounterYearFraction("Act/Act",F5,F6)</f>
        <v>0.01</v>
      </c>
      <c r="J6" s="10">
        <f t="shared" ref="J6:J25" si="0">$C$31</f>
        <v>5.541529547962256E-2</v>
      </c>
      <c r="K6" s="11">
        <f>K5+I6-J6</f>
        <v>0.95458470452037747</v>
      </c>
      <c r="L6" s="16">
        <f t="array" ref="L6:L25">_xll.qlRealHullWhiteModelEuropeansAnalytical(C11,C39)</f>
        <v>1.6832939786789399E-2</v>
      </c>
      <c r="M6" s="16">
        <f t="array" ref="M6:M25">_xll.qlRealHullWhiteModelEuropeansNumerical(C11,C39)</f>
        <v>1.6906036047627023E-2</v>
      </c>
      <c r="N6" s="8">
        <f>N$5</f>
        <v>0.01</v>
      </c>
      <c r="O6" s="8">
        <f>O$5</f>
        <v>0.01</v>
      </c>
    </row>
    <row r="7" spans="2:15" x14ac:dyDescent="0.3">
      <c r="B7" t="s">
        <v>34</v>
      </c>
      <c r="C7" s="2" t="str">
        <f>_xll.qlFlatForward(,,"Target",$C$5+1%%)</f>
        <v>obj_00000#0000</v>
      </c>
      <c r="F7" s="5">
        <v>43488</v>
      </c>
      <c r="G7" s="14">
        <f t="shared" ref="G7:G25" si="1">(F6-$C$2)/365</f>
        <v>1</v>
      </c>
      <c r="H7" s="14">
        <f t="shared" ref="H7:H25" si="2">(F7-$C$2)/365</f>
        <v>2</v>
      </c>
      <c r="I7" s="9">
        <f>K6*$C$30*_xll.qlDayCounterYearFraction("Act/Act",F6,F7)</f>
        <v>9.5458470452037744E-3</v>
      </c>
      <c r="J7" s="10">
        <f t="shared" si="0"/>
        <v>5.541529547962256E-2</v>
      </c>
      <c r="K7" s="11">
        <f t="shared" ref="K7:K25" si="3">K6+I7-J7</f>
        <v>0.90871525608595871</v>
      </c>
      <c r="L7" s="16">
        <v>2.14005226774137E-2</v>
      </c>
      <c r="M7" s="16">
        <v>2.1599961158614279E-2</v>
      </c>
      <c r="N7" s="8">
        <f t="shared" ref="N7:O24" si="4">N$5</f>
        <v>0.01</v>
      </c>
      <c r="O7" s="8">
        <f t="shared" si="4"/>
        <v>0.01</v>
      </c>
    </row>
    <row r="8" spans="2:15" x14ac:dyDescent="0.3">
      <c r="B8" t="s">
        <v>35</v>
      </c>
      <c r="C8" s="2" t="str">
        <f>_xll.qlFlatForward(,,"Target",$C$5-1%%)</f>
        <v>obj_00003#0000</v>
      </c>
      <c r="F8" s="5">
        <v>43853</v>
      </c>
      <c r="G8" s="14">
        <f t="shared" si="1"/>
        <v>2</v>
      </c>
      <c r="H8" s="14">
        <f t="shared" si="2"/>
        <v>3</v>
      </c>
      <c r="I8" s="9">
        <f>K7*$C$30*_xll.qlDayCounterYearFraction("Act/Act",F7,F8)</f>
        <v>9.0856560614484116E-3</v>
      </c>
      <c r="J8" s="10">
        <f t="shared" si="0"/>
        <v>5.541529547962256E-2</v>
      </c>
      <c r="K8" s="11">
        <f t="shared" si="3"/>
        <v>0.86238561666778457</v>
      </c>
      <c r="L8" s="16">
        <v>2.3370431108703221E-2</v>
      </c>
      <c r="M8" s="16">
        <v>2.3471531907746434E-2</v>
      </c>
      <c r="N8" s="8">
        <f t="shared" si="4"/>
        <v>0.01</v>
      </c>
      <c r="O8" s="8">
        <f t="shared" si="4"/>
        <v>0.01</v>
      </c>
    </row>
    <row r="9" spans="2:15" x14ac:dyDescent="0.3">
      <c r="B9" t="s">
        <v>2</v>
      </c>
      <c r="C9" s="1">
        <v>5.0000000000000001E-3</v>
      </c>
      <c r="F9" s="5">
        <v>44219</v>
      </c>
      <c r="G9" s="14">
        <f t="shared" si="1"/>
        <v>3</v>
      </c>
      <c r="H9" s="14">
        <f t="shared" si="2"/>
        <v>4.0027397260273974</v>
      </c>
      <c r="I9" s="9">
        <f>K8*$C$30*_xll.qlDayCounterYearFraction("Act/Act",F8,F9)</f>
        <v>8.6252763690557715E-3</v>
      </c>
      <c r="J9" s="10">
        <f t="shared" si="0"/>
        <v>5.541529547962256E-2</v>
      </c>
      <c r="K9" s="11">
        <f t="shared" si="3"/>
        <v>0.81559559755721778</v>
      </c>
      <c r="L9" s="16">
        <v>2.3897268194185264E-2</v>
      </c>
      <c r="M9" s="16">
        <v>2.3824397182317263E-2</v>
      </c>
      <c r="N9" s="8">
        <f t="shared" si="4"/>
        <v>0.01</v>
      </c>
      <c r="O9" s="8">
        <f t="shared" si="4"/>
        <v>0.01</v>
      </c>
    </row>
    <row r="10" spans="2:15" x14ac:dyDescent="0.3">
      <c r="B10" t="s">
        <v>3</v>
      </c>
      <c r="C10" s="1">
        <v>0.01</v>
      </c>
      <c r="F10" s="5">
        <v>44584</v>
      </c>
      <c r="G10" s="14">
        <f t="shared" si="1"/>
        <v>4.0027397260273974</v>
      </c>
      <c r="H10" s="14">
        <f t="shared" si="2"/>
        <v>5.0027397260273974</v>
      </c>
      <c r="I10" s="9">
        <f>K9*$C$30*_xll.qlDayCounterYearFraction("Act/Act",F9,F10)</f>
        <v>8.1559559755721781E-3</v>
      </c>
      <c r="J10" s="10">
        <f t="shared" si="0"/>
        <v>5.541529547962256E-2</v>
      </c>
      <c r="K10" s="11">
        <f t="shared" si="3"/>
        <v>0.76833625805316741</v>
      </c>
      <c r="L10" s="16">
        <v>2.3466960396007812E-2</v>
      </c>
      <c r="M10" s="16">
        <v>2.3204768779129564E-2</v>
      </c>
      <c r="N10" s="8">
        <f t="shared" si="4"/>
        <v>0.01</v>
      </c>
      <c r="O10" s="8">
        <f t="shared" si="4"/>
        <v>0.01</v>
      </c>
    </row>
    <row r="11" spans="2:15" x14ac:dyDescent="0.3">
      <c r="B11" t="s">
        <v>4</v>
      </c>
      <c r="C11" s="2" t="str">
        <f>_xll.qlRealHullWhiteModel(,$C$6,$C$10,0,$C$9)</f>
        <v>obj_00008#0000</v>
      </c>
      <c r="F11" s="5">
        <v>44949</v>
      </c>
      <c r="G11" s="14">
        <f t="shared" si="1"/>
        <v>5.0027397260273974</v>
      </c>
      <c r="H11" s="14">
        <f t="shared" si="2"/>
        <v>6.0027397260273974</v>
      </c>
      <c r="I11" s="9">
        <f>K10*$C$30*_xll.qlDayCounterYearFraction("Act/Act",F10,F11)</f>
        <v>7.683362580531674E-3</v>
      </c>
      <c r="J11" s="10">
        <f t="shared" si="0"/>
        <v>5.541529547962256E-2</v>
      </c>
      <c r="K11" s="11">
        <f t="shared" si="3"/>
        <v>0.72060432515407657</v>
      </c>
      <c r="L11" s="16">
        <v>2.2388325215691337E-2</v>
      </c>
      <c r="M11" s="16">
        <v>2.1948741027615994E-2</v>
      </c>
      <c r="N11" s="8">
        <f t="shared" si="4"/>
        <v>0.01</v>
      </c>
      <c r="O11" s="8">
        <f t="shared" si="4"/>
        <v>0.01</v>
      </c>
    </row>
    <row r="12" spans="2:15" x14ac:dyDescent="0.3">
      <c r="B12" t="s">
        <v>34</v>
      </c>
      <c r="C12" s="2" t="str">
        <f>_xll.qlRealHullWhiteModel(,$C$7,$C$10,0,$C$9)</f>
        <v>obj_00006#0000</v>
      </c>
      <c r="F12" s="5">
        <v>45314</v>
      </c>
      <c r="G12" s="14">
        <f t="shared" si="1"/>
        <v>6.0027397260273974</v>
      </c>
      <c r="H12" s="14">
        <f t="shared" si="2"/>
        <v>7.0027397260273974</v>
      </c>
      <c r="I12" s="9">
        <f>K11*$C$30*_xll.qlDayCounterYearFraction("Act/Act",F11,F12)</f>
        <v>7.204856538826237E-3</v>
      </c>
      <c r="J12" s="10">
        <f t="shared" si="0"/>
        <v>5.541529547962256E-2</v>
      </c>
      <c r="K12" s="11">
        <f t="shared" si="3"/>
        <v>0.67239388621328022</v>
      </c>
      <c r="L12" s="16">
        <v>2.0859590520083647E-2</v>
      </c>
      <c r="M12" s="16">
        <v>2.0270797059609959E-2</v>
      </c>
      <c r="N12" s="8">
        <f t="shared" si="4"/>
        <v>0.01</v>
      </c>
      <c r="O12" s="8">
        <f t="shared" si="4"/>
        <v>0.01</v>
      </c>
    </row>
    <row r="13" spans="2:15" x14ac:dyDescent="0.3">
      <c r="B13" t="s">
        <v>35</v>
      </c>
      <c r="C13" s="2" t="str">
        <f>_xll.qlRealHullWhiteModel(,$C$8,$C$10,0,$C$9)</f>
        <v>obj_00005#0000</v>
      </c>
      <c r="F13" s="5">
        <v>45680</v>
      </c>
      <c r="G13" s="14">
        <f t="shared" si="1"/>
        <v>7.0027397260273974</v>
      </c>
      <c r="H13" s="14">
        <f t="shared" si="2"/>
        <v>8.0054794520547947</v>
      </c>
      <c r="I13" s="9">
        <f>K12*$C$30*_xll.qlDayCounterYearFraction("Act/Act",F12,F13)</f>
        <v>6.7250461804572803E-3</v>
      </c>
      <c r="J13" s="10">
        <f t="shared" si="0"/>
        <v>5.541529547962256E-2</v>
      </c>
      <c r="K13" s="11">
        <f t="shared" si="3"/>
        <v>0.62370363691411501</v>
      </c>
      <c r="L13" s="16">
        <v>1.9025871460096971E-2</v>
      </c>
      <c r="M13" s="16">
        <v>1.7640591077047411E-2</v>
      </c>
      <c r="N13" s="8">
        <f t="shared" si="4"/>
        <v>0.01</v>
      </c>
      <c r="O13" s="8">
        <f t="shared" si="4"/>
        <v>0.01</v>
      </c>
    </row>
    <row r="14" spans="2:15" x14ac:dyDescent="0.3">
      <c r="B14" t="s">
        <v>36</v>
      </c>
      <c r="C14" s="2" t="str">
        <f>_xll.qlRealHullWhiteModel(,$C$6,$C$10,0,$C$9+1%%)</f>
        <v>obj_00002#0000</v>
      </c>
      <c r="F14" s="5">
        <v>46045</v>
      </c>
      <c r="G14" s="14">
        <f t="shared" si="1"/>
        <v>8.0054794520547947</v>
      </c>
      <c r="H14" s="14">
        <f t="shared" si="2"/>
        <v>9.0054794520547947</v>
      </c>
      <c r="I14" s="9">
        <f>K13*$C$30*_xll.qlDayCounterYearFraction("Act/Act",F13,F14)</f>
        <v>6.2370363691411504E-3</v>
      </c>
      <c r="J14" s="10">
        <f t="shared" si="0"/>
        <v>5.541529547962256E-2</v>
      </c>
      <c r="K14" s="11">
        <f t="shared" si="3"/>
        <v>0.57452537780363366</v>
      </c>
      <c r="L14" s="16">
        <v>1.6994008563561553E-2</v>
      </c>
      <c r="M14" s="16">
        <v>1.5682880822972627E-2</v>
      </c>
      <c r="N14" s="8">
        <f t="shared" si="4"/>
        <v>0.01</v>
      </c>
      <c r="O14" s="8">
        <f t="shared" si="4"/>
        <v>0.01</v>
      </c>
    </row>
    <row r="15" spans="2:15" x14ac:dyDescent="0.3">
      <c r="B15" t="s">
        <v>37</v>
      </c>
      <c r="C15" s="2" t="str">
        <f>_xll.qlRealHullWhiteModel(,$C$6,$C$10,0,$C$9-1%%)</f>
        <v>obj_00004#0000</v>
      </c>
      <c r="F15" s="5">
        <v>46410</v>
      </c>
      <c r="G15" s="14">
        <f t="shared" si="1"/>
        <v>9.0054794520547947</v>
      </c>
      <c r="H15" s="14">
        <f t="shared" si="2"/>
        <v>10.005479452054795</v>
      </c>
      <c r="I15" s="9">
        <f>K14*$C$30*_xll.qlDayCounterYearFraction("Act/Act",F14,F15)</f>
        <v>5.7452537780363364E-3</v>
      </c>
      <c r="J15" s="10">
        <f t="shared" si="0"/>
        <v>5.541529547962256E-2</v>
      </c>
      <c r="K15" s="11">
        <f t="shared" si="3"/>
        <v>0.52485533610204749</v>
      </c>
      <c r="L15" s="16">
        <v>1.4856950820958311E-2</v>
      </c>
      <c r="M15" s="16">
        <v>1.3631892053128291E-2</v>
      </c>
      <c r="N15" s="8">
        <f t="shared" si="4"/>
        <v>0.01</v>
      </c>
      <c r="O15" s="8">
        <f t="shared" si="4"/>
        <v>0.01</v>
      </c>
    </row>
    <row r="16" spans="2:15" x14ac:dyDescent="0.3">
      <c r="F16" s="5">
        <v>46775</v>
      </c>
      <c r="G16" s="14">
        <f t="shared" si="1"/>
        <v>10.005479452054795</v>
      </c>
      <c r="H16" s="14">
        <f t="shared" si="2"/>
        <v>11.005479452054795</v>
      </c>
      <c r="I16" s="9">
        <f>K15*$C$30*_xll.qlDayCounterYearFraction("Act/Act",F15,F16)</f>
        <v>5.2476890135847208E-3</v>
      </c>
      <c r="J16" s="10">
        <f t="shared" si="0"/>
        <v>5.541529547962256E-2</v>
      </c>
      <c r="K16" s="11">
        <f t="shared" si="3"/>
        <v>0.47468772963600969</v>
      </c>
      <c r="L16" s="16">
        <v>1.2689359487256831E-2</v>
      </c>
      <c r="M16" s="16">
        <v>1.1567175631822434E-2</v>
      </c>
      <c r="N16" s="8">
        <f t="shared" si="4"/>
        <v>0.01</v>
      </c>
      <c r="O16" s="8">
        <f t="shared" si="4"/>
        <v>0.01</v>
      </c>
    </row>
    <row r="17" spans="2:15" x14ac:dyDescent="0.3">
      <c r="F17" s="5">
        <v>47141</v>
      </c>
      <c r="G17" s="14">
        <f t="shared" si="1"/>
        <v>11.005479452054795</v>
      </c>
      <c r="H17" s="14">
        <f t="shared" si="2"/>
        <v>12.008219178082191</v>
      </c>
      <c r="I17" s="9">
        <f>K16*$C$30*_xll.qlDayCounterYearFraction("Act/Act",F16,F17)</f>
        <v>4.7476590262838939E-3</v>
      </c>
      <c r="J17" s="10">
        <f t="shared" si="0"/>
        <v>5.541529547962256E-2</v>
      </c>
      <c r="K17" s="11">
        <f t="shared" si="3"/>
        <v>0.42402009318267103</v>
      </c>
      <c r="L17" s="16">
        <v>1.0552557562586488E-2</v>
      </c>
      <c r="M17" s="16">
        <v>9.5511408966825629E-3</v>
      </c>
      <c r="N17" s="8">
        <f t="shared" si="4"/>
        <v>0.01</v>
      </c>
      <c r="O17" s="8">
        <f t="shared" si="4"/>
        <v>0.01</v>
      </c>
    </row>
    <row r="18" spans="2:15" x14ac:dyDescent="0.3">
      <c r="F18" s="5">
        <v>47506</v>
      </c>
      <c r="G18" s="14">
        <f t="shared" si="1"/>
        <v>12.008219178082191</v>
      </c>
      <c r="H18" s="14">
        <f t="shared" si="2"/>
        <v>13.008219178082191</v>
      </c>
      <c r="I18" s="9">
        <f>K17*$C$30*_xll.qlDayCounterYearFraction("Act/Act",F17,F18)</f>
        <v>4.2402009318267108E-3</v>
      </c>
      <c r="J18" s="10">
        <f t="shared" si="0"/>
        <v>5.541529547962256E-2</v>
      </c>
      <c r="K18" s="11">
        <f t="shared" si="3"/>
        <v>0.37284499863487519</v>
      </c>
      <c r="L18" s="16">
        <v>8.5026379520933264E-3</v>
      </c>
      <c r="M18" s="16">
        <v>7.2124318675650372E-3</v>
      </c>
      <c r="N18" s="8">
        <f t="shared" si="4"/>
        <v>0.01</v>
      </c>
      <c r="O18" s="8">
        <f t="shared" si="4"/>
        <v>0.01</v>
      </c>
    </row>
    <row r="19" spans="2:15" x14ac:dyDescent="0.3">
      <c r="F19" s="5">
        <v>47871</v>
      </c>
      <c r="G19" s="14">
        <f t="shared" si="1"/>
        <v>13.008219178082191</v>
      </c>
      <c r="H19" s="14">
        <f t="shared" si="2"/>
        <v>14.008219178082191</v>
      </c>
      <c r="I19" s="9">
        <f>K18*$C$30*_xll.qlDayCounterYearFraction("Act/Act",F18,F19)</f>
        <v>3.7284499863487518E-3</v>
      </c>
      <c r="J19" s="10">
        <f t="shared" si="0"/>
        <v>5.541529547962256E-2</v>
      </c>
      <c r="K19" s="11">
        <f t="shared" si="3"/>
        <v>0.3211581531416014</v>
      </c>
      <c r="L19" s="16">
        <v>6.5869875677256537E-3</v>
      </c>
      <c r="M19" s="16">
        <v>5.1090707520512332E-3</v>
      </c>
      <c r="N19" s="8">
        <f t="shared" si="4"/>
        <v>0.01</v>
      </c>
      <c r="O19" s="8">
        <f t="shared" si="4"/>
        <v>0.01</v>
      </c>
    </row>
    <row r="20" spans="2:15" x14ac:dyDescent="0.3">
      <c r="F20" s="5">
        <v>48236</v>
      </c>
      <c r="G20" s="14">
        <f t="shared" si="1"/>
        <v>14.008219178082191</v>
      </c>
      <c r="H20" s="14">
        <f t="shared" si="2"/>
        <v>15.008219178082191</v>
      </c>
      <c r="I20" s="9">
        <f>K19*$C$30*_xll.qlDayCounterYearFraction("Act/Act",F19,F20)</f>
        <v>3.2110526385820356E-3</v>
      </c>
      <c r="J20" s="10">
        <f t="shared" si="0"/>
        <v>5.541529547962256E-2</v>
      </c>
      <c r="K20" s="11">
        <f t="shared" si="3"/>
        <v>0.26895391030056087</v>
      </c>
      <c r="L20" s="16">
        <v>4.8480612248442984E-3</v>
      </c>
      <c r="M20" s="16">
        <v>3.3666904078434815E-3</v>
      </c>
      <c r="N20" s="8">
        <f t="shared" si="4"/>
        <v>0.01</v>
      </c>
      <c r="O20" s="8">
        <f t="shared" si="4"/>
        <v>0.01</v>
      </c>
    </row>
    <row r="21" spans="2:15" x14ac:dyDescent="0.3">
      <c r="F21" s="5">
        <v>48602</v>
      </c>
      <c r="G21" s="14">
        <f t="shared" si="1"/>
        <v>15.008219178082191</v>
      </c>
      <c r="H21" s="14">
        <f t="shared" si="2"/>
        <v>16.010958904109589</v>
      </c>
      <c r="I21" s="9">
        <f>K20*$C$30*_xll.qlDayCounterYearFraction("Act/Act",F20,F21)</f>
        <v>2.6899820243340478E-3</v>
      </c>
      <c r="J21" s="10">
        <f t="shared" si="0"/>
        <v>5.541529547962256E-2</v>
      </c>
      <c r="K21" s="11">
        <f t="shared" si="3"/>
        <v>0.21622859684527238</v>
      </c>
      <c r="L21" s="16">
        <v>3.3217582668548743E-3</v>
      </c>
      <c r="M21" s="16">
        <v>2.0276242809173753E-3</v>
      </c>
      <c r="N21" s="8">
        <f t="shared" si="4"/>
        <v>0.01</v>
      </c>
      <c r="O21" s="8">
        <f t="shared" si="4"/>
        <v>0.01</v>
      </c>
    </row>
    <row r="22" spans="2:15" x14ac:dyDescent="0.3">
      <c r="F22" s="5">
        <v>48967</v>
      </c>
      <c r="G22" s="14">
        <f t="shared" si="1"/>
        <v>16.010958904109589</v>
      </c>
      <c r="H22" s="14">
        <f t="shared" si="2"/>
        <v>17.010958904109589</v>
      </c>
      <c r="I22" s="9">
        <f>K21*$C$30*_xll.qlDayCounterYearFraction("Act/Act",F21,F22)</f>
        <v>2.1622859684527237E-3</v>
      </c>
      <c r="J22" s="10">
        <f t="shared" si="0"/>
        <v>5.541529547962256E-2</v>
      </c>
      <c r="K22" s="11">
        <f t="shared" si="3"/>
        <v>0.16297558733410253</v>
      </c>
      <c r="L22" s="16">
        <v>2.044958711766378E-3</v>
      </c>
      <c r="M22" s="16">
        <v>5.8115964638620339E-4</v>
      </c>
      <c r="N22" s="8">
        <f t="shared" si="4"/>
        <v>0.01</v>
      </c>
      <c r="O22" s="8">
        <f t="shared" si="4"/>
        <v>0.01</v>
      </c>
    </row>
    <row r="23" spans="2:15" x14ac:dyDescent="0.3">
      <c r="F23" s="5">
        <v>49332</v>
      </c>
      <c r="G23" s="14">
        <f t="shared" si="1"/>
        <v>17.010958904109589</v>
      </c>
      <c r="H23" s="14">
        <f t="shared" si="2"/>
        <v>18.010958904109589</v>
      </c>
      <c r="I23" s="9">
        <f>K22*$C$30*_xll.qlDayCounterYearFraction("Act/Act",F22,F23)</f>
        <v>1.6297558733410252E-3</v>
      </c>
      <c r="J23" s="10">
        <f t="shared" si="0"/>
        <v>5.541529547962256E-2</v>
      </c>
      <c r="K23" s="11">
        <f t="shared" si="3"/>
        <v>0.10919004772782098</v>
      </c>
      <c r="L23" s="16">
        <v>1.0474102204308727E-3</v>
      </c>
      <c r="M23" s="16">
        <v>1.4600802460730004E-5</v>
      </c>
      <c r="N23" s="8">
        <f t="shared" si="4"/>
        <v>0.01</v>
      </c>
      <c r="O23" s="8">
        <f t="shared" si="4"/>
        <v>0.01</v>
      </c>
    </row>
    <row r="24" spans="2:15" x14ac:dyDescent="0.3">
      <c r="F24" s="5">
        <v>49697</v>
      </c>
      <c r="G24" s="14">
        <f t="shared" si="1"/>
        <v>18.010958904109589</v>
      </c>
      <c r="H24" s="14">
        <f t="shared" si="2"/>
        <v>19.010958904109589</v>
      </c>
      <c r="I24" s="9">
        <f>K23*$C$30*_xll.qlDayCounterYearFraction("Act/Act",F23,F24)</f>
        <v>1.091720659848012E-3</v>
      </c>
      <c r="J24" s="10">
        <f t="shared" si="0"/>
        <v>5.541529547962256E-2</v>
      </c>
      <c r="K24" s="11">
        <f t="shared" si="3"/>
        <v>5.4866472908046436E-2</v>
      </c>
      <c r="L24" s="16">
        <v>3.5735638250817224E-4</v>
      </c>
      <c r="M24" s="16">
        <v>1.4032846711220849E-6</v>
      </c>
      <c r="N24" s="8">
        <f t="shared" si="4"/>
        <v>0.01</v>
      </c>
      <c r="O24" s="8">
        <f t="shared" si="4"/>
        <v>0.01</v>
      </c>
    </row>
    <row r="25" spans="2:15" x14ac:dyDescent="0.3">
      <c r="B25" s="3" t="s">
        <v>11</v>
      </c>
      <c r="F25" s="5">
        <v>50063</v>
      </c>
      <c r="G25" s="14">
        <f t="shared" si="1"/>
        <v>19.010958904109589</v>
      </c>
      <c r="H25" s="14">
        <f t="shared" si="2"/>
        <v>20.013698630136986</v>
      </c>
      <c r="I25" s="9">
        <f>K24*$C$30*_xll.qlDayCounterYearFraction("Act/Act",F24,F25)</f>
        <v>5.4875508482595263E-4</v>
      </c>
      <c r="J25" s="10">
        <f t="shared" si="0"/>
        <v>5.541529547962256E-2</v>
      </c>
      <c r="K25" s="12">
        <f t="shared" si="3"/>
        <v>-6.7486750174317045E-8</v>
      </c>
      <c r="L25" s="16" t="e">
        <v>#N/A</v>
      </c>
      <c r="M25" s="16" t="e">
        <v>#N/A</v>
      </c>
    </row>
    <row r="26" spans="2:15" x14ac:dyDescent="0.3">
      <c r="B26" t="s">
        <v>5</v>
      </c>
      <c r="C26" s="4" t="s">
        <v>6</v>
      </c>
      <c r="F26" s="5" t="e">
        <v>#N/A</v>
      </c>
      <c r="G26" s="5"/>
      <c r="H26" s="5"/>
    </row>
    <row r="27" spans="2:15" x14ac:dyDescent="0.3">
      <c r="B27" t="s">
        <v>7</v>
      </c>
      <c r="C27" s="4" t="s">
        <v>8</v>
      </c>
    </row>
    <row r="28" spans="2:15" x14ac:dyDescent="0.3">
      <c r="B28" t="s">
        <v>9</v>
      </c>
      <c r="C28" s="4" t="s">
        <v>12</v>
      </c>
    </row>
    <row r="29" spans="2:15" x14ac:dyDescent="0.3">
      <c r="B29" t="s">
        <v>13</v>
      </c>
      <c r="C29" s="2" t="str">
        <f>_xll.qlSchedule(,C26,C27,C28)</f>
        <v>obj_00007#0000</v>
      </c>
      <c r="F29" s="3" t="s">
        <v>32</v>
      </c>
    </row>
    <row r="30" spans="2:15" x14ac:dyDescent="0.3">
      <c r="B30" t="s">
        <v>16</v>
      </c>
      <c r="C30" s="13">
        <v>0.01</v>
      </c>
      <c r="F30" t="s">
        <v>31</v>
      </c>
      <c r="G30" s="29">
        <v>0</v>
      </c>
      <c r="H30" s="29">
        <v>0.01</v>
      </c>
      <c r="I30" s="29">
        <v>0.02</v>
      </c>
      <c r="J30" s="29">
        <v>0.05</v>
      </c>
      <c r="K30" s="29">
        <v>0.1</v>
      </c>
      <c r="L30" s="29">
        <v>0.2</v>
      </c>
    </row>
    <row r="31" spans="2:15" x14ac:dyDescent="0.3">
      <c r="B31" t="s">
        <v>17</v>
      </c>
      <c r="C31" s="13">
        <v>5.541529547962256E-2</v>
      </c>
      <c r="F31" s="29">
        <v>0</v>
      </c>
      <c r="G31" s="16">
        <f t="array" ref="G31">_xll.qlRealHullWhiteModelBermudanBondOption($C$11,ExercTimes,StrikeValues,StartTimes,PayTimes,CashFlows,$C$34,$C$35,$C$36,$C$37,$F31/$N$5*OppCosts,G$30/$O$5*ExercIntensities)</f>
        <v>3.4623920783235451E-2</v>
      </c>
      <c r="H31" s="16">
        <f t="array" ref="H31">_xll.qlRealHullWhiteModelBermudanBondOption($C$11,ExercTimes,StrikeValues,StartTimes,PayTimes,CashFlows,$C$34,$C$35,$C$36,$C$37,$F31/$N$5*OppCosts,H$30/$O$5*ExercIntensities)</f>
        <v>3.1781399837323018E-2</v>
      </c>
      <c r="I31" s="16">
        <f t="array" ref="I31">_xll.qlRealHullWhiteModelBermudanBondOption($C$11,ExercTimes,StrikeValues,StartTimes,PayTimes,CashFlows,$C$34,$C$35,$C$36,$C$37,$F31/$N$5*OppCosts,I$30/$O$5*ExercIntensities)</f>
        <v>2.9230547420202081E-2</v>
      </c>
      <c r="J31" s="16">
        <f t="array" ref="J31">_xll.qlRealHullWhiteModelBermudanBondOption($C$11,ExercTimes,StrikeValues,StartTimes,PayTimes,CashFlows,$C$34,$C$35,$C$36,$C$37,$F31/$N$5*OppCosts,J$30/$O$5*ExercIntensities)</f>
        <v>2.3054093041468736E-2</v>
      </c>
      <c r="K31" s="16">
        <f t="array" ref="K31">_xll.qlRealHullWhiteModelBermudanBondOption($C$11,ExercTimes,StrikeValues,StartTimes,PayTimes,CashFlows,$C$34,$C$35,$C$36,$C$37,$F31/$N$5*OppCosts,K$30/$O$5*ExercIntensities)</f>
        <v>1.6446002106701264E-2</v>
      </c>
      <c r="L31" s="16">
        <f t="array" ref="L31">_xll.qlRealHullWhiteModelBermudanBondOption($C$11,ExercTimes,StrikeValues,StartTimes,PayTimes,CashFlows,$C$34,$C$35,$C$36,$C$37,$F31/$N$5*OppCosts,L$30/$O$5*ExercIntensities)</f>
        <v>9.2948534903602113E-3</v>
      </c>
    </row>
    <row r="32" spans="2:15" x14ac:dyDescent="0.3">
      <c r="F32" s="29">
        <v>0.01</v>
      </c>
      <c r="G32" s="16">
        <f t="array" ref="G32">_xll.qlRealHullWhiteModelBermudanBondOption($C$11,ExercTimes,StrikeValues,StartTimes,PayTimes,CashFlows,$C$34,$C$35,$C$36,$C$37,$F32/$N$5*OppCosts,G$30/$O$5*ExercIntensities)</f>
        <v>3.1493146591982303E-2</v>
      </c>
      <c r="H32" s="16">
        <f t="array" ref="H32">_xll.qlRealHullWhiteModelBermudanBondOption($C$11,ExercTimes,StrikeValues,StartTimes,PayTimes,CashFlows,$C$34,$C$35,$C$36,$C$37,$F32/$N$5*OppCosts,H$30/$O$5*ExercIntensities)</f>
        <v>2.8720792702647917E-2</v>
      </c>
      <c r="I32" s="16">
        <f t="array" ref="I32">_xll.qlRealHullWhiteModelBermudanBondOption($C$11,ExercTimes,StrikeValues,StartTimes,PayTimes,CashFlows,$C$34,$C$35,$C$36,$C$37,$F32/$N$5*OppCosts,I$30/$O$5*ExercIntensities)</f>
        <v>2.623603888584743E-2</v>
      </c>
      <c r="J32" s="16">
        <f t="array" ref="J32">_xll.qlRealHullWhiteModelBermudanBondOption($C$11,ExercTimes,StrikeValues,StartTimes,PayTimes,CashFlows,$C$34,$C$35,$C$36,$C$37,$F32/$N$5*OppCosts,J$30/$O$5*ExercIntensities)</f>
        <v>2.0681889113153187E-2</v>
      </c>
      <c r="K32" s="16">
        <f t="array" ref="K32">_xll.qlRealHullWhiteModelBermudanBondOption($C$11,ExercTimes,StrikeValues,StartTimes,PayTimes,CashFlows,$C$34,$C$35,$C$36,$C$37,$F32/$N$5*OppCosts,K$30/$O$5*ExercIntensities)</f>
        <v>1.4336348384041495E-2</v>
      </c>
      <c r="L32" s="16">
        <f t="array" ref="L32">_xll.qlRealHullWhiteModelBermudanBondOption($C$11,ExercTimes,StrikeValues,StartTimes,PayTimes,CashFlows,$C$34,$C$35,$C$36,$C$37,$F32/$N$5*OppCosts,L$30/$O$5*ExercIntensities)</f>
        <v>7.5586048048994795E-3</v>
      </c>
    </row>
    <row r="33" spans="2:12" x14ac:dyDescent="0.3">
      <c r="F33" s="29">
        <v>0.02</v>
      </c>
      <c r="G33" s="16">
        <f t="array" ref="G33">_xll.qlRealHullWhiteModelBermudanBondOption($C$11,ExercTimes,StrikeValues,StartTimes,PayTimes,CashFlows,$C$34,$C$35,$C$36,$C$37,$F33/$N$5*OppCosts,G$30/$O$5*ExercIntensities)</f>
        <v>2.8027763121835855E-2</v>
      </c>
      <c r="H33" s="16">
        <f t="array" ref="H33">_xll.qlRealHullWhiteModelBermudanBondOption($C$11,ExercTimes,StrikeValues,StartTimes,PayTimes,CashFlows,$C$34,$C$35,$C$36,$C$37,$F33/$N$5*OppCosts,H$30/$O$5*ExercIntensities)</f>
        <v>2.4914364097575255E-2</v>
      </c>
      <c r="I33" s="16">
        <f t="array" ref="I33">_xll.qlRealHullWhiteModelBermudanBondOption($C$11,ExercTimes,StrikeValues,StartTimes,PayTimes,CashFlows,$C$34,$C$35,$C$36,$C$37,$F33/$N$5*OppCosts,I$30/$O$5*ExercIntensities)</f>
        <v>2.2692367284020427E-2</v>
      </c>
      <c r="J33" s="16">
        <f t="array" ref="J33">_xll.qlRealHullWhiteModelBermudanBondOption($C$11,ExercTimes,StrikeValues,StartTimes,PayTimes,CashFlows,$C$34,$C$35,$C$36,$C$37,$F33/$N$5*OppCosts,J$30/$O$5*ExercIntensities)</f>
        <v>1.7403113121860263E-2</v>
      </c>
      <c r="K33" s="16">
        <f t="array" ref="K33">_xll.qlRealHullWhiteModelBermudanBondOption($C$11,ExercTimes,StrikeValues,StartTimes,PayTimes,CashFlows,$C$34,$C$35,$C$36,$C$37,$F33/$N$5*OppCosts,K$30/$O$5*ExercIntensities)</f>
        <v>1.1253215580497569E-2</v>
      </c>
      <c r="L33" s="16">
        <f t="array" ref="L33">_xll.qlRealHullWhiteModelBermudanBondOption($C$11,ExercTimes,StrikeValues,StartTimes,PayTimes,CashFlows,$C$34,$C$35,$C$36,$C$37,$F33/$N$5*OppCosts,L$30/$O$5*ExercIntensities)</f>
        <v>5.2165699254243152E-3</v>
      </c>
    </row>
    <row r="34" spans="2:12" x14ac:dyDescent="0.3">
      <c r="B34" t="s">
        <v>29</v>
      </c>
      <c r="C34" s="4" t="s">
        <v>30</v>
      </c>
      <c r="F34" s="29">
        <v>0.05</v>
      </c>
      <c r="G34" s="16">
        <f t="array" ref="G34">_xll.qlRealHullWhiteModelBermudanBondOption($C$11,ExercTimes,StrikeValues,StartTimes,PayTimes,CashFlows,$C$34,$C$35,$C$36,$C$37,$F34/$N$5*OppCosts,G$30/$O$5*ExercIntensities)</f>
        <v>1.7896594750652361E-2</v>
      </c>
      <c r="H34" s="16">
        <f t="array" ref="H34">_xll.qlRealHullWhiteModelBermudanBondOption($C$11,ExercTimes,StrikeValues,StartTimes,PayTimes,CashFlows,$C$34,$C$35,$C$36,$C$37,$F34/$N$5*OppCosts,H$30/$O$5*ExercIntensities)</f>
        <v>1.6217139969056396E-2</v>
      </c>
      <c r="I34" s="16">
        <f t="array" ref="I34">_xll.qlRealHullWhiteModelBermudanBondOption($C$11,ExercTimes,StrikeValues,StartTimes,PayTimes,CashFlows,$C$34,$C$35,$C$36,$C$37,$F34/$N$5*OppCosts,I$30/$O$5*ExercIntensities)</f>
        <v>1.3644559023729292E-2</v>
      </c>
      <c r="J34" s="16">
        <f t="array" ref="J34">_xll.qlRealHullWhiteModelBermudanBondOption($C$11,ExercTimes,StrikeValues,StartTimes,PayTimes,CashFlows,$C$34,$C$35,$C$36,$C$37,$F34/$N$5*OppCosts,J$30/$O$5*ExercIntensities)</f>
        <v>9.7356687700139322E-3</v>
      </c>
      <c r="K34" s="16">
        <f t="array" ref="K34">_xll.qlRealHullWhiteModelBermudanBondOption($C$11,ExercTimes,StrikeValues,StartTimes,PayTimes,CashFlows,$C$34,$C$35,$C$36,$C$37,$F34/$N$5*OppCosts,K$30/$O$5*ExercIntensities)</f>
        <v>4.879655956765541E-3</v>
      </c>
      <c r="L34" s="16">
        <f t="array" ref="L34">_xll.qlRealHullWhiteModelBermudanBondOption($C$11,ExercTimes,StrikeValues,StartTimes,PayTimes,CashFlows,$C$34,$C$35,$C$36,$C$37,$F34/$N$5*OppCosts,L$30/$O$5*ExercIntensities)</f>
        <v>1.226084737368877E-3</v>
      </c>
    </row>
    <row r="35" spans="2:12" x14ac:dyDescent="0.3">
      <c r="B35" t="s">
        <v>24</v>
      </c>
      <c r="C35" s="15">
        <v>101</v>
      </c>
      <c r="F35" s="29">
        <v>0.1</v>
      </c>
      <c r="G35" s="16">
        <f t="array" ref="G35">_xll.qlRealHullWhiteModelBermudanBondOption($C$11,ExercTimes,StrikeValues,StartTimes,PayTimes,CashFlows,$C$34,$C$35,$C$36,$C$37,$F35/$N$5*OppCosts,G$30/$O$5*ExercIntensities)</f>
        <v>6.0679059143008782E-3</v>
      </c>
      <c r="H35" s="16">
        <f t="array" ref="H35">_xll.qlRealHullWhiteModelBermudanBondOption($C$11,ExercTimes,StrikeValues,StartTimes,PayTimes,CashFlows,$C$34,$C$35,$C$36,$C$37,$F35/$N$5*OppCosts,H$30/$O$5*ExercIntensities)</f>
        <v>5.301643423265774E-3</v>
      </c>
      <c r="I35" s="16">
        <f t="array" ref="I35">_xll.qlRealHullWhiteModelBermudanBondOption($C$11,ExercTimes,StrikeValues,StartTimes,PayTimes,CashFlows,$C$34,$C$35,$C$36,$C$37,$F35/$N$5*OppCosts,I$30/$O$5*ExercIntensities)</f>
        <v>4.5025134437293021E-3</v>
      </c>
      <c r="J35" s="16">
        <f t="array" ref="J35">_xll.qlRealHullWhiteModelBermudanBondOption($C$11,ExercTimes,StrikeValues,StartTimes,PayTimes,CashFlows,$C$34,$C$35,$C$36,$C$37,$F35/$N$5*OppCosts,J$30/$O$5*ExercIntensities)</f>
        <v>2.7467056909879911E-3</v>
      </c>
      <c r="K35" s="16">
        <f t="array" ref="K35">_xll.qlRealHullWhiteModelBermudanBondOption($C$11,ExercTimes,StrikeValues,StartTimes,PayTimes,CashFlows,$C$34,$C$35,$C$36,$C$37,$F35/$N$5*OppCosts,K$30/$O$5*ExercIntensities)</f>
        <v>6.6618129678421424E-4</v>
      </c>
      <c r="L35" s="16">
        <f t="array" ref="L35">_xll.qlRealHullWhiteModelBermudanBondOption($C$11,ExercTimes,StrikeValues,StartTimes,PayTimes,CashFlows,$C$34,$C$35,$C$36,$C$37,$F35/$N$5*OppCosts,L$30/$O$5*ExercIntensities)</f>
        <v>-6.8996618707218611E-5</v>
      </c>
    </row>
    <row r="36" spans="2:12" x14ac:dyDescent="0.3">
      <c r="B36" t="s">
        <v>23</v>
      </c>
      <c r="C36" s="15">
        <v>0.3</v>
      </c>
      <c r="F36" s="29">
        <v>0.2</v>
      </c>
      <c r="G36" s="16">
        <f t="array" ref="G36">_xll.qlRealHullWhiteModelBermudanBondOption($C$11,ExercTimes,StrikeValues,StartTimes,PayTimes,CashFlows,$C$34,$C$35,$C$36,$C$37,$F36/$N$5*OppCosts,G$30/$O$5*ExercIntensities)</f>
        <v>4.6273961872399255E-4</v>
      </c>
      <c r="H36" s="16">
        <f t="array" ref="H36">_xll.qlRealHullWhiteModelBermudanBondOption($C$11,ExercTimes,StrikeValues,StartTimes,PayTimes,CashFlows,$C$34,$C$35,$C$36,$C$37,$F36/$N$5*OppCosts,H$30/$O$5*ExercIntensities)</f>
        <v>3.0696960781796429E-4</v>
      </c>
      <c r="I36" s="16">
        <f t="array" ref="I36">_xll.qlRealHullWhiteModelBermudanBondOption($C$11,ExercTimes,StrikeValues,StartTimes,PayTimes,CashFlows,$C$34,$C$35,$C$36,$C$37,$F36/$N$5*OppCosts,I$30/$O$5*ExercIntensities)</f>
        <v>1.6820907916449403E-4</v>
      </c>
      <c r="J36" s="16">
        <f t="array" ref="J36">_xll.qlRealHullWhiteModelBermudanBondOption($C$11,ExercTimes,StrikeValues,StartTimes,PayTimes,CashFlows,$C$34,$C$35,$C$36,$C$37,$F36/$N$5*OppCosts,J$30/$O$5*ExercIntensities)</f>
        <v>3.4588099527047772E-5</v>
      </c>
      <c r="K36" s="16">
        <f t="array" ref="K36">_xll.qlRealHullWhiteModelBermudanBondOption($C$11,ExercTimes,StrikeValues,StartTimes,PayTimes,CashFlows,$C$34,$C$35,$C$36,$C$37,$F36/$N$5*OppCosts,K$30/$O$5*ExercIntensities)</f>
        <v>-4.3121333628960473E-5</v>
      </c>
      <c r="L36" s="16">
        <f t="array" ref="L36">_xll.qlRealHullWhiteModelBermudanBondOption($C$11,ExercTimes,StrikeValues,StartTimes,PayTimes,CashFlows,$C$34,$C$35,$C$36,$C$37,$F36/$N$5*OppCosts,L$30/$O$5*ExercIntensities)</f>
        <v>-1.2660373706032925E-4</v>
      </c>
    </row>
    <row r="37" spans="2:12" x14ac:dyDescent="0.3">
      <c r="B37" t="s">
        <v>22</v>
      </c>
      <c r="C37" s="28">
        <v>-1</v>
      </c>
    </row>
    <row r="39" spans="2:12" x14ac:dyDescent="0.3">
      <c r="B39" t="s">
        <v>33</v>
      </c>
      <c r="C39" s="6">
        <f>_xll.qlRealHullWhiteModelBermudanBondOption($C$11,ExercTimes,StrikeValues,StartTimes,PayTimes,CashFlows,$C$34,$C$35,$C$36,$C$37,OppCosts,ExercIntensities)</f>
        <v>2.8720792702647917E-2</v>
      </c>
      <c r="F39" s="3" t="s">
        <v>34</v>
      </c>
    </row>
    <row r="40" spans="2:12" x14ac:dyDescent="0.3">
      <c r="F40" t="s">
        <v>31</v>
      </c>
      <c r="G40" s="29">
        <v>0</v>
      </c>
      <c r="H40" s="29">
        <v>0.01</v>
      </c>
      <c r="I40" s="29">
        <v>0.02</v>
      </c>
      <c r="J40" s="29">
        <v>0.05</v>
      </c>
      <c r="K40" s="29">
        <v>0.1</v>
      </c>
      <c r="L40" s="29">
        <v>0.2</v>
      </c>
    </row>
    <row r="41" spans="2:12" x14ac:dyDescent="0.3">
      <c r="F41" s="29">
        <v>0</v>
      </c>
      <c r="G41" s="16">
        <f t="array" ref="G41">_xll.qlRealHullWhiteModelBermudanBondOption($C$12,ExercTimes,StrikeValues,StartTimes,PayTimes,CashFlows,$C$34,$C$35,$C$36,$C$37,$F41/$N$5*OppCosts,G$40/$O$5*ExercIntensities)</f>
        <v>3.4227761770760916E-2</v>
      </c>
      <c r="H41" s="16">
        <f t="array" ref="H41">_xll.qlRealHullWhiteModelBermudanBondOption($C$12,ExercTimes,StrikeValues,StartTimes,PayTimes,CashFlows,$C$34,$C$35,$C$36,$C$37,$F41/$N$5*OppCosts,H$40/$O$5*ExercIntensities)</f>
        <v>3.1356147741643782E-2</v>
      </c>
      <c r="I41" s="16">
        <f t="array" ref="I41">_xll.qlRealHullWhiteModelBermudanBondOption($C$12,ExercTimes,StrikeValues,StartTimes,PayTimes,CashFlows,$C$34,$C$35,$C$36,$C$37,$F41/$N$5*OppCosts,I$40/$O$5*ExercIntensities)</f>
        <v>2.8775557736430236E-2</v>
      </c>
      <c r="J41" s="16">
        <f t="array" ref="J41">_xll.qlRealHullWhiteModelBermudanBondOption($C$12,ExercTimes,StrikeValues,StartTimes,PayTimes,CashFlows,$C$34,$C$35,$C$36,$C$37,$F41/$N$5*OppCosts,J$40/$O$5*ExercIntensities)</f>
        <v>2.2508503217267987E-2</v>
      </c>
      <c r="K41" s="16">
        <f t="array" ref="K41">_xll.qlRealHullWhiteModelBermudanBondOption($C$12,ExercTimes,StrikeValues,StartTimes,PayTimes,CashFlows,$C$34,$C$35,$C$36,$C$37,$F41/$N$5*OppCosts,K$40/$O$5*ExercIntensities)</f>
        <v>1.5796430638758359E-2</v>
      </c>
      <c r="L41" s="16">
        <f t="array" ref="L41">_xll.qlRealHullWhiteModelBermudanBondOption($C$12,ExercTimes,StrikeValues,StartTimes,PayTimes,CashFlows,$C$34,$C$35,$C$36,$C$37,$F41/$N$5*OppCosts,L$40/$O$5*ExercIntensities)</f>
        <v>8.5681244247526617E-3</v>
      </c>
    </row>
    <row r="42" spans="2:12" x14ac:dyDescent="0.3">
      <c r="F42" s="29">
        <v>0.01</v>
      </c>
      <c r="G42" s="16">
        <f t="array" ref="G42">_xll.qlRealHullWhiteModelBermudanBondOption($C$12,ExercTimes,StrikeValues,StartTimes,PayTimes,CashFlows,$C$34,$C$35,$C$36,$C$37,$F42/$N$5*OppCosts,G$40/$O$5*ExercIntensities)</f>
        <v>3.1201339867034109E-2</v>
      </c>
      <c r="H42" s="16">
        <f t="array" ref="H42">_xll.qlRealHullWhiteModelBermudanBondOption($C$12,ExercTimes,StrikeValues,StartTimes,PayTimes,CashFlows,$C$34,$C$35,$C$36,$C$37,$F42/$N$5*OppCosts,H$40/$O$5*ExercIntensities)</f>
        <v>2.8395572532804114E-2</v>
      </c>
      <c r="I42" s="16">
        <f t="array" ref="I42">_xll.qlRealHullWhiteModelBermudanBondOption($C$12,ExercTimes,StrikeValues,StartTimes,PayTimes,CashFlows,$C$34,$C$35,$C$36,$C$37,$F42/$N$5*OppCosts,I$40/$O$5*ExercIntensities)</f>
        <v>2.5827480521287357E-2</v>
      </c>
      <c r="J42" s="16">
        <f t="array" ref="J42">_xll.qlRealHullWhiteModelBermudanBondOption($C$12,ExercTimes,StrikeValues,StartTimes,PayTimes,CashFlows,$C$34,$C$35,$C$36,$C$37,$F42/$N$5*OppCosts,J$40/$O$5*ExercIntensities)</f>
        <v>1.973500012634824E-2</v>
      </c>
      <c r="K42" s="16">
        <f t="array" ref="K42">_xll.qlRealHullWhiteModelBermudanBondOption($C$12,ExercTimes,StrikeValues,StartTimes,PayTimes,CashFlows,$C$34,$C$35,$C$36,$C$37,$F42/$N$5*OppCosts,K$40/$O$5*ExercIntensities)</f>
        <v>1.3832161017285724E-2</v>
      </c>
      <c r="L42" s="16">
        <f t="array" ref="L42">_xll.qlRealHullWhiteModelBermudanBondOption($C$12,ExercTimes,StrikeValues,StartTimes,PayTimes,CashFlows,$C$34,$C$35,$C$36,$C$37,$F42/$N$5*OppCosts,L$40/$O$5*ExercIntensities)</f>
        <v>6.7077314262484304E-3</v>
      </c>
    </row>
    <row r="43" spans="2:12" x14ac:dyDescent="0.3">
      <c r="F43" s="29">
        <v>0.02</v>
      </c>
      <c r="G43" s="16">
        <f t="array" ref="G43">_xll.qlRealHullWhiteModelBermudanBondOption($C$12,ExercTimes,StrikeValues,StartTimes,PayTimes,CashFlows,$C$34,$C$35,$C$36,$C$37,$F43/$N$5*OppCosts,G$40/$O$5*ExercIntensities)</f>
        <v>2.7168490575566862E-2</v>
      </c>
      <c r="H43" s="16">
        <f t="array" ref="H43">_xll.qlRealHullWhiteModelBermudanBondOption($C$12,ExercTimes,StrikeValues,StartTimes,PayTimes,CashFlows,$C$34,$C$35,$C$36,$C$37,$F43/$N$5*OppCosts,H$40/$O$5*ExercIntensities)</f>
        <v>2.465573882341867E-2</v>
      </c>
      <c r="I43" s="16">
        <f t="array" ref="I43">_xll.qlRealHullWhiteModelBermudanBondOption($C$12,ExercTimes,StrikeValues,StartTimes,PayTimes,CashFlows,$C$34,$C$35,$C$36,$C$37,$F43/$N$5*OppCosts,I$40/$O$5*ExercIntensities)</f>
        <v>2.2397298238859546E-2</v>
      </c>
      <c r="J43" s="16">
        <f t="array" ref="J43">_xll.qlRealHullWhiteModelBermudanBondOption($C$12,ExercTimes,StrikeValues,StartTimes,PayTimes,CashFlows,$C$34,$C$35,$C$36,$C$37,$F43/$N$5*OppCosts,J$40/$O$5*ExercIntensities)</f>
        <v>1.7014002330760954E-2</v>
      </c>
      <c r="K43" s="16">
        <f t="array" ref="K43">_xll.qlRealHullWhiteModelBermudanBondOption($C$12,ExercTimes,StrikeValues,StartTimes,PayTimes,CashFlows,$C$34,$C$35,$C$36,$C$37,$F43/$N$5*OppCosts,K$40/$O$5*ExercIntensities)</f>
        <v>1.0753889799283682E-2</v>
      </c>
      <c r="L43" s="16">
        <f t="array" ref="L43">_xll.qlRealHullWhiteModelBermudanBondOption($C$12,ExercTimes,StrikeValues,StartTimes,PayTimes,CashFlows,$C$34,$C$35,$C$36,$C$37,$F43/$N$5*OppCosts,L$40/$O$5*ExercIntensities)</f>
        <v>4.5821864194652675E-3</v>
      </c>
    </row>
    <row r="44" spans="2:12" x14ac:dyDescent="0.3">
      <c r="F44" s="29">
        <v>0.05</v>
      </c>
      <c r="G44" s="16">
        <f t="array" ref="G44">_xll.qlRealHullWhiteModelBermudanBondOption($C$12,ExercTimes,StrikeValues,StartTimes,PayTimes,CashFlows,$C$34,$C$35,$C$36,$C$37,$F44/$N$5*OppCosts,G$40/$O$5*ExercIntensities)</f>
        <v>1.7764185693935588E-2</v>
      </c>
      <c r="H44" s="16">
        <f t="array" ref="H44">_xll.qlRealHullWhiteModelBermudanBondOption($C$12,ExercTimes,StrikeValues,StartTimes,PayTimes,CashFlows,$C$34,$C$35,$C$36,$C$37,$F44/$N$5*OppCosts,H$40/$O$5*ExercIntensities)</f>
        <v>1.6051104507522351E-2</v>
      </c>
      <c r="I44" s="16">
        <f t="array" ref="I44">_xll.qlRealHullWhiteModelBermudanBondOption($C$12,ExercTimes,StrikeValues,StartTimes,PayTimes,CashFlows,$C$34,$C$35,$C$36,$C$37,$F44/$N$5*OppCosts,I$40/$O$5*ExercIntensities)</f>
        <v>1.3395813662741934E-2</v>
      </c>
      <c r="J44" s="16">
        <f t="array" ref="J44">_xll.qlRealHullWhiteModelBermudanBondOption($C$12,ExercTimes,StrikeValues,StartTimes,PayTimes,CashFlows,$C$34,$C$35,$C$36,$C$37,$F44/$N$5*OppCosts,J$40/$O$5*ExercIntensities)</f>
        <v>9.4241287010642539E-3</v>
      </c>
      <c r="K44" s="16">
        <f t="array" ref="K44">_xll.qlRealHullWhiteModelBermudanBondOption($C$12,ExercTimes,StrikeValues,StartTimes,PayTimes,CashFlows,$C$34,$C$35,$C$36,$C$37,$F44/$N$5*OppCosts,K$40/$O$5*ExercIntensities)</f>
        <v>4.4405293601917717E-3</v>
      </c>
      <c r="L44" s="16">
        <f t="array" ref="L44">_xll.qlRealHullWhiteModelBermudanBondOption($C$12,ExercTimes,StrikeValues,StartTimes,PayTimes,CashFlows,$C$34,$C$35,$C$36,$C$37,$F44/$N$5*OppCosts,L$40/$O$5*ExercIntensities)</f>
        <v>6.2545187090512337E-4</v>
      </c>
    </row>
    <row r="45" spans="2:12" x14ac:dyDescent="0.3">
      <c r="F45" s="29">
        <v>0.1</v>
      </c>
      <c r="G45" s="16">
        <f t="array" ref="G45">_xll.qlRealHullWhiteModelBermudanBondOption($C$12,ExercTimes,StrikeValues,StartTimes,PayTimes,CashFlows,$C$34,$C$35,$C$36,$C$37,$F45/$N$5*OppCosts,G$40/$O$5*ExercIntensities)</f>
        <v>6.0378543642892399E-3</v>
      </c>
      <c r="H45" s="16">
        <f t="array" ref="H45">_xll.qlRealHullWhiteModelBermudanBondOption($C$12,ExercTimes,StrikeValues,StartTimes,PayTimes,CashFlows,$C$34,$C$35,$C$36,$C$37,$F45/$N$5*OppCosts,H$40/$O$5*ExercIntensities)</f>
        <v>5.2143699200260085E-3</v>
      </c>
      <c r="I45" s="16">
        <f t="array" ref="I45">_xll.qlRealHullWhiteModelBermudanBondOption($C$12,ExercTimes,StrikeValues,StartTimes,PayTimes,CashFlows,$C$34,$C$35,$C$36,$C$37,$F45/$N$5*OppCosts,I$40/$O$5*ExercIntensities)</f>
        <v>4.3633435530856203E-3</v>
      </c>
      <c r="J45" s="16">
        <f t="array" ref="J45">_xll.qlRealHullWhiteModelBermudanBondOption($C$12,ExercTimes,StrikeValues,StartTimes,PayTimes,CashFlows,$C$34,$C$35,$C$36,$C$37,$F45/$N$5*OppCosts,J$40/$O$5*ExercIntensities)</f>
        <v>2.4822396148540186E-3</v>
      </c>
      <c r="K45" s="16">
        <f t="array" ref="K45">_xll.qlRealHullWhiteModelBermudanBondOption($C$12,ExercTimes,StrikeValues,StartTimes,PayTimes,CashFlows,$C$34,$C$35,$C$36,$C$37,$F45/$N$5*OppCosts,K$40/$O$5*ExercIntensities)</f>
        <v>2.5182094089386774E-4</v>
      </c>
      <c r="L45" s="16">
        <f t="array" ref="L45">_xll.qlRealHullWhiteModelBermudanBondOption($C$12,ExercTimes,StrikeValues,StartTimes,PayTimes,CashFlows,$C$34,$C$35,$C$36,$C$37,$F45/$N$5*OppCosts,L$40/$O$5*ExercIntensities)</f>
        <v>-6.6309952843497471E-4</v>
      </c>
    </row>
    <row r="46" spans="2:12" x14ac:dyDescent="0.3">
      <c r="F46" s="29">
        <v>0.2</v>
      </c>
      <c r="G46" s="16">
        <f t="array" ref="G46">_xll.qlRealHullWhiteModelBermudanBondOption($C$12,ExercTimes,StrikeValues,StartTimes,PayTimes,CashFlows,$C$34,$C$35,$C$36,$C$37,$F46/$N$5*OppCosts,G$40/$O$5*ExercIntensities)</f>
        <v>4.5384200411490978E-4</v>
      </c>
      <c r="H46" s="16">
        <f t="array" ref="H46">_xll.qlRealHullWhiteModelBermudanBondOption($C$12,ExercTimes,StrikeValues,StartTimes,PayTimes,CashFlows,$C$34,$C$35,$C$36,$C$37,$F46/$N$5*OppCosts,H$40/$O$5*ExercIntensities)</f>
        <v>1.6368672857676304E-4</v>
      </c>
      <c r="I46" s="16">
        <f t="array" ref="I46">_xll.qlRealHullWhiteModelBermudanBondOption($C$12,ExercTimes,StrikeValues,StartTimes,PayTimes,CashFlows,$C$34,$C$35,$C$36,$C$37,$F46/$N$5*OppCosts,I$40/$O$5*ExercIntensities)</f>
        <v>5.2756954082886684E-5</v>
      </c>
      <c r="J46" s="16">
        <f t="array" ref="J46">_xll.qlRealHullWhiteModelBermudanBondOption($C$12,ExercTimes,StrikeValues,StartTimes,PayTimes,CashFlows,$C$34,$C$35,$C$36,$C$37,$F46/$N$5*OppCosts,J$40/$O$5*ExercIntensities)</f>
        <v>-2.1667048313128397E-4</v>
      </c>
      <c r="K46" s="16">
        <f t="array" ref="K46">_xll.qlRealHullWhiteModelBermudanBondOption($C$12,ExercTimes,StrikeValues,StartTimes,PayTimes,CashFlows,$C$34,$C$35,$C$36,$C$37,$F46/$N$5*OppCosts,K$40/$O$5*ExercIntensities)</f>
        <v>-4.5460706760251662E-4</v>
      </c>
      <c r="L46" s="16">
        <f t="array" ref="L46">_xll.qlRealHullWhiteModelBermudanBondOption($C$12,ExercTimes,StrikeValues,StartTimes,PayTimes,CashFlows,$C$34,$C$35,$C$36,$C$37,$F46/$N$5*OppCosts,L$40/$O$5*ExercIntensities)</f>
        <v>-7.2050722170063333E-4</v>
      </c>
    </row>
    <row r="49" spans="6:12" x14ac:dyDescent="0.3">
      <c r="F49" s="3" t="s">
        <v>35</v>
      </c>
    </row>
    <row r="50" spans="6:12" x14ac:dyDescent="0.3">
      <c r="F50" t="s">
        <v>31</v>
      </c>
      <c r="G50" s="29">
        <v>0</v>
      </c>
      <c r="H50" s="29">
        <v>0.01</v>
      </c>
      <c r="I50" s="29">
        <v>0.02</v>
      </c>
      <c r="J50" s="29">
        <v>0.05</v>
      </c>
      <c r="K50" s="29">
        <v>0.1</v>
      </c>
      <c r="L50" s="29">
        <v>0.2</v>
      </c>
    </row>
    <row r="51" spans="6:12" x14ac:dyDescent="0.3">
      <c r="F51" s="29">
        <v>0</v>
      </c>
      <c r="G51" s="16">
        <f t="array" ref="G51">_xll.qlRealHullWhiteModelBermudanBondOption($C$13,ExercTimes,StrikeValues,StartTimes,PayTimes,CashFlows,$C$34,$C$35,$C$36,$C$37,$F51/$N$5*OppCosts,G$50/$O$5*ExercIntensities)</f>
        <v>3.5024619027257953E-2</v>
      </c>
      <c r="H51" s="16">
        <f t="array" ref="H51">_xll.qlRealHullWhiteModelBermudanBondOption($C$13,ExercTimes,StrikeValues,StartTimes,PayTimes,CashFlows,$C$34,$C$35,$C$36,$C$37,$F51/$N$5*OppCosts,H$50/$O$5*ExercIntensities)</f>
        <v>3.2210610215250957E-2</v>
      </c>
      <c r="I51" s="16">
        <f t="array" ref="I51">_xll.qlRealHullWhiteModelBermudanBondOption($C$13,ExercTimes,StrikeValues,StartTimes,PayTimes,CashFlows,$C$34,$C$35,$C$36,$C$37,$F51/$N$5*OppCosts,I$50/$O$5*ExercIntensities)</f>
        <v>2.9686551410937529E-2</v>
      </c>
      <c r="J51" s="16">
        <f t="array" ref="J51">_xll.qlRealHullWhiteModelBermudanBondOption($C$13,ExercTimes,StrikeValues,StartTimes,PayTimes,CashFlows,$C$34,$C$35,$C$36,$C$37,$F51/$N$5*OppCosts,J$50/$O$5*ExercIntensities)</f>
        <v>2.3620103204599029E-2</v>
      </c>
      <c r="K51" s="16">
        <f t="array" ref="K51">_xll.qlRealHullWhiteModelBermudanBondOption($C$13,ExercTimes,StrikeValues,StartTimes,PayTimes,CashFlows,$C$34,$C$35,$C$36,$C$37,$F51/$N$5*OppCosts,K$50/$O$5*ExercIntensities)</f>
        <v>1.7096776192865846E-2</v>
      </c>
      <c r="L51" s="16">
        <f t="array" ref="L51">_xll.qlRealHullWhiteModelBermudanBondOption($C$13,ExercTimes,StrikeValues,StartTimes,PayTimes,CashFlows,$C$34,$C$35,$C$36,$C$37,$F51/$N$5*OppCosts,L$50/$O$5*ExercIntensities)</f>
        <v>1.0022868438147549E-2</v>
      </c>
    </row>
    <row r="52" spans="6:12" x14ac:dyDescent="0.3">
      <c r="F52" s="29">
        <v>0.01</v>
      </c>
      <c r="G52" s="16">
        <f t="array" ref="G52">_xll.qlRealHullWhiteModelBermudanBondOption($C$13,ExercTimes,StrikeValues,StartTimes,PayTimes,CashFlows,$C$34,$C$35,$C$36,$C$37,$F52/$N$5*OppCosts,G$50/$O$5*ExercIntensities)</f>
        <v>3.188398715007465E-2</v>
      </c>
      <c r="H52" s="16">
        <f t="array" ref="H52">_xll.qlRealHullWhiteModelBermudanBondOption($C$13,ExercTimes,StrikeValues,StartTimes,PayTimes,CashFlows,$C$34,$C$35,$C$36,$C$37,$F52/$N$5*OppCosts,H$50/$O$5*ExercIntensities)</f>
        <v>2.9031846895067621E-2</v>
      </c>
      <c r="I52" s="16">
        <f t="array" ref="I52">_xll.qlRealHullWhiteModelBermudanBondOption($C$13,ExercTimes,StrikeValues,StartTimes,PayTimes,CashFlows,$C$34,$C$35,$C$36,$C$37,$F52/$N$5*OppCosts,I$50/$O$5*ExercIntensities)</f>
        <v>2.6579267457018083E-2</v>
      </c>
      <c r="J52" s="16">
        <f t="array" ref="J52">_xll.qlRealHullWhiteModelBermudanBondOption($C$13,ExercTimes,StrikeValues,StartTimes,PayTimes,CashFlows,$C$34,$C$35,$C$36,$C$37,$F52/$N$5*OppCosts,J$50/$O$5*ExercIntensities)</f>
        <v>2.1327749732559943E-2</v>
      </c>
      <c r="K52" s="16">
        <f t="array" ref="K52">_xll.qlRealHullWhiteModelBermudanBondOption($C$13,ExercTimes,StrikeValues,StartTimes,PayTimes,CashFlows,$C$34,$C$35,$C$36,$C$37,$F52/$N$5*OppCosts,K$50/$O$5*ExercIntensities)</f>
        <v>1.5191298434514779E-2</v>
      </c>
      <c r="L52" s="16">
        <f t="array" ref="L52">_xll.qlRealHullWhiteModelBermudanBondOption($C$13,ExercTimes,StrikeValues,StartTimes,PayTimes,CashFlows,$C$34,$C$35,$C$36,$C$37,$F52/$N$5*OppCosts,L$50/$O$5*ExercIntensities)</f>
        <v>8.2273296890359397E-3</v>
      </c>
    </row>
    <row r="53" spans="6:12" x14ac:dyDescent="0.3">
      <c r="F53" s="29">
        <v>0.02</v>
      </c>
      <c r="G53" s="16">
        <f t="array" ref="G53">_xll.qlRealHullWhiteModelBermudanBondOption($C$13,ExercTimes,StrikeValues,StartTimes,PayTimes,CashFlows,$C$34,$C$35,$C$36,$C$37,$F53/$N$5*OppCosts,G$50/$O$5*ExercIntensities)</f>
        <v>2.8255568845762843E-2</v>
      </c>
      <c r="H53" s="16">
        <f t="array" ref="H53">_xll.qlRealHullWhiteModelBermudanBondOption($C$13,ExercTimes,StrikeValues,StartTimes,PayTimes,CashFlows,$C$34,$C$35,$C$36,$C$37,$F53/$N$5*OppCosts,H$50/$O$5*ExercIntensities)</f>
        <v>2.5743777890652027E-2</v>
      </c>
      <c r="I53" s="16">
        <f t="array" ref="I53">_xll.qlRealHullWhiteModelBermudanBondOption($C$13,ExercTimes,StrikeValues,StartTimes,PayTimes,CashFlows,$C$34,$C$35,$C$36,$C$37,$F53/$N$5*OppCosts,I$50/$O$5*ExercIntensities)</f>
        <v>2.2987895878540283E-2</v>
      </c>
      <c r="J53" s="16">
        <f t="array" ref="J53">_xll.qlRealHullWhiteModelBermudanBondOption($C$13,ExercTimes,StrikeValues,StartTimes,PayTimes,CashFlows,$C$34,$C$35,$C$36,$C$37,$F53/$N$5*OppCosts,J$50/$O$5*ExercIntensities)</f>
        <v>1.7792958344767535E-2</v>
      </c>
      <c r="K53" s="16">
        <f t="array" ref="K53">_xll.qlRealHullWhiteModelBermudanBondOption($C$13,ExercTimes,StrikeValues,StartTimes,PayTimes,CashFlows,$C$34,$C$35,$C$36,$C$37,$F53/$N$5*OppCosts,K$50/$O$5*ExercIntensities)</f>
        <v>1.175341429480152E-2</v>
      </c>
      <c r="L53" s="16">
        <f t="array" ref="L53">_xll.qlRealHullWhiteModelBermudanBondOption($C$13,ExercTimes,StrikeValues,StartTimes,PayTimes,CashFlows,$C$34,$C$35,$C$36,$C$37,$F53/$N$5*OppCosts,L$50/$O$5*ExercIntensities)</f>
        <v>5.8520534025744428E-3</v>
      </c>
    </row>
    <row r="54" spans="6:12" x14ac:dyDescent="0.3">
      <c r="F54" s="29">
        <v>0.05</v>
      </c>
      <c r="G54" s="16">
        <f t="array" ref="G54">_xll.qlRealHullWhiteModelBermudanBondOption($C$13,ExercTimes,StrikeValues,StartTimes,PayTimes,CashFlows,$C$34,$C$35,$C$36,$C$37,$F54/$N$5*OppCosts,G$50/$O$5*ExercIntensities)</f>
        <v>1.792150444502336E-2</v>
      </c>
      <c r="H54" s="16">
        <f t="array" ref="H54">_xll.qlRealHullWhiteModelBermudanBondOption($C$13,ExercTimes,StrikeValues,StartTimes,PayTimes,CashFlows,$C$34,$C$35,$C$36,$C$37,$F54/$N$5*OppCosts,H$50/$O$5*ExercIntensities)</f>
        <v>1.6373442465638929E-2</v>
      </c>
      <c r="I54" s="16">
        <f t="array" ref="I54">_xll.qlRealHullWhiteModelBermudanBondOption($C$13,ExercTimes,StrikeValues,StartTimes,PayTimes,CashFlows,$C$34,$C$35,$C$36,$C$37,$F54/$N$5*OppCosts,I$50/$O$5*ExercIntensities)</f>
        <v>1.4282108150926892E-2</v>
      </c>
      <c r="J54" s="16">
        <f t="array" ref="J54">_xll.qlRealHullWhiteModelBermudanBondOption($C$13,ExercTimes,StrikeValues,StartTimes,PayTimes,CashFlows,$C$34,$C$35,$C$36,$C$37,$F54/$N$5*OppCosts,J$50/$O$5*ExercIntensities)</f>
        <v>1.0047821163383612E-2</v>
      </c>
      <c r="K54" s="16">
        <f t="array" ref="K54">_xll.qlRealHullWhiteModelBermudanBondOption($C$13,ExercTimes,StrikeValues,StartTimes,PayTimes,CashFlows,$C$34,$C$35,$C$36,$C$37,$F54/$N$5*OppCosts,K$50/$O$5*ExercIntensities)</f>
        <v>5.9667152478837804E-3</v>
      </c>
      <c r="L54" s="16">
        <f t="array" ref="L54">_xll.qlRealHullWhiteModelBermudanBondOption($C$13,ExercTimes,StrikeValues,StartTimes,PayTimes,CashFlows,$C$34,$C$35,$C$36,$C$37,$F54/$N$5*OppCosts,L$50/$O$5*ExercIntensities)</f>
        <v>1.7565061670835461E-3</v>
      </c>
    </row>
    <row r="55" spans="6:12" x14ac:dyDescent="0.3">
      <c r="F55" s="29">
        <v>0.1</v>
      </c>
      <c r="G55" s="16">
        <f t="array" ref="G55">_xll.qlRealHullWhiteModelBermudanBondOption($C$13,ExercTimes,StrikeValues,StartTimes,PayTimes,CashFlows,$C$34,$C$35,$C$36,$C$37,$F55/$N$5*OppCosts,G$50/$O$5*ExercIntensities)</f>
        <v>7.3058042048663435E-3</v>
      </c>
      <c r="H55" s="16">
        <f t="array" ref="H55">_xll.qlRealHullWhiteModelBermudanBondOption($C$13,ExercTimes,StrikeValues,StartTimes,PayTimes,CashFlows,$C$34,$C$35,$C$36,$C$37,$F55/$N$5*OppCosts,H$50/$O$5*ExercIntensities)</f>
        <v>5.6043546896934445E-3</v>
      </c>
      <c r="I55" s="16">
        <f t="array" ref="I55">_xll.qlRealHullWhiteModelBermudanBondOption($C$13,ExercTimes,StrikeValues,StartTimes,PayTimes,CashFlows,$C$34,$C$35,$C$36,$C$37,$F55/$N$5*OppCosts,I$50/$O$5*ExercIntensities)</f>
        <v>4.6400651107013254E-3</v>
      </c>
      <c r="J55" s="16">
        <f t="array" ref="J55">_xll.qlRealHullWhiteModelBermudanBondOption($C$13,ExercTimes,StrikeValues,StartTimes,PayTimes,CashFlows,$C$34,$C$35,$C$36,$C$37,$F55/$N$5*OppCosts,J$50/$O$5*ExercIntensities)</f>
        <v>3.0105370913848881E-3</v>
      </c>
      <c r="K55" s="16">
        <f t="array" ref="K55">_xll.qlRealHullWhiteModelBermudanBondOption($C$13,ExercTimes,StrikeValues,StartTimes,PayTimes,CashFlows,$C$34,$C$35,$C$36,$C$37,$F55/$N$5*OppCosts,K$50/$O$5*ExercIntensities)</f>
        <v>1.0813355382013584E-3</v>
      </c>
      <c r="L55" s="16">
        <f t="array" ref="L55">_xll.qlRealHullWhiteModelBermudanBondOption($C$13,ExercTimes,StrikeValues,StartTimes,PayTimes,CashFlows,$C$34,$C$35,$C$36,$C$37,$F55/$N$5*OppCosts,L$50/$O$5*ExercIntensities)</f>
        <v>5.2617785299737061E-4</v>
      </c>
    </row>
    <row r="56" spans="6:12" x14ac:dyDescent="0.3">
      <c r="F56" s="29">
        <v>0.2</v>
      </c>
      <c r="G56" s="16">
        <f t="array" ref="G56">_xll.qlRealHullWhiteModelBermudanBondOption($C$13,ExercTimes,StrikeValues,StartTimes,PayTimes,CashFlows,$C$34,$C$35,$C$36,$C$37,$F56/$N$5*OppCosts,G$50/$O$5*ExercIntensities)</f>
        <v>4.6661379459988177E-4</v>
      </c>
      <c r="H56" s="16">
        <f t="array" ref="H56">_xll.qlRealHullWhiteModelBermudanBondOption($C$13,ExercTimes,StrikeValues,StartTimes,PayTimes,CashFlows,$C$34,$C$35,$C$36,$C$37,$F56/$N$5*OppCosts,H$50/$O$5*ExercIntensities)</f>
        <v>3.6844094074438673E-4</v>
      </c>
      <c r="I56" s="16">
        <f t="array" ref="I56">_xll.qlRealHullWhiteModelBermudanBondOption($C$13,ExercTimes,StrikeValues,StartTimes,PayTimes,CashFlows,$C$34,$C$35,$C$36,$C$37,$F56/$N$5*OppCosts,I$50/$O$5*ExercIntensities)</f>
        <v>2.838972155445699E-4</v>
      </c>
      <c r="J56" s="16">
        <f t="array" ref="J56">_xll.qlRealHullWhiteModelBermudanBondOption($C$13,ExercTimes,StrikeValues,StartTimes,PayTimes,CashFlows,$C$34,$C$35,$C$36,$C$37,$F56/$N$5*OppCosts,J$50/$O$5*ExercIntensities)</f>
        <v>2.8634725412163124E-4</v>
      </c>
      <c r="K56" s="16">
        <f t="array" ref="K56">_xll.qlRealHullWhiteModelBermudanBondOption($C$13,ExercTimes,StrikeValues,StartTimes,PayTimes,CashFlows,$C$34,$C$35,$C$36,$C$37,$F56/$N$5*OppCosts,K$50/$O$5*ExercIntensities)</f>
        <v>3.6915299727156376E-4</v>
      </c>
      <c r="L56" s="16">
        <f t="array" ref="L56">_xll.qlRealHullWhiteModelBermudanBondOption($C$13,ExercTimes,StrikeValues,StartTimes,PayTimes,CashFlows,$C$34,$C$35,$C$36,$C$37,$F56/$N$5*OppCosts,L$50/$O$5*ExercIntensities)</f>
        <v>4.683709825797628E-4</v>
      </c>
    </row>
    <row r="59" spans="6:12" x14ac:dyDescent="0.3">
      <c r="F59" s="3" t="s">
        <v>36</v>
      </c>
    </row>
    <row r="60" spans="6:12" x14ac:dyDescent="0.3">
      <c r="F60" t="s">
        <v>31</v>
      </c>
      <c r="G60" s="29">
        <v>0</v>
      </c>
      <c r="H60" s="29">
        <v>0.01</v>
      </c>
      <c r="I60" s="29">
        <v>0.02</v>
      </c>
      <c r="J60" s="29">
        <v>0.05</v>
      </c>
      <c r="K60" s="29">
        <v>0.1</v>
      </c>
      <c r="L60" s="29">
        <v>0.2</v>
      </c>
    </row>
    <row r="61" spans="6:12" x14ac:dyDescent="0.3">
      <c r="F61" s="29">
        <v>0</v>
      </c>
      <c r="G61" s="16">
        <f t="array" ref="G61">_xll.qlRealHullWhiteModelBermudanBondOption($C$14,ExercTimes,StrikeValues,StartTimes,PayTimes,CashFlows,$C$34,$C$35,$C$36,$C$37,$F61/$N$5*OppCosts,G$60/$O$5*ExercIntensities)</f>
        <v>3.5284763258386025E-2</v>
      </c>
      <c r="H61" s="16">
        <f t="array" ref="H61">_xll.qlRealHullWhiteModelBermudanBondOption($C$14,ExercTimes,StrikeValues,StartTimes,PayTimes,CashFlows,$C$34,$C$35,$C$36,$C$37,$F61/$N$5*OppCosts,H$60/$O$5*ExercIntensities)</f>
        <v>3.2394812633203769E-2</v>
      </c>
      <c r="I61" s="16">
        <f t="array" ref="I61">_xll.qlRealHullWhiteModelBermudanBondOption($C$14,ExercTimes,StrikeValues,StartTimes,PayTimes,CashFlows,$C$34,$C$35,$C$36,$C$37,$F61/$N$5*OppCosts,I$60/$O$5*ExercIntensities)</f>
        <v>2.9797644682901421E-2</v>
      </c>
      <c r="J61" s="16">
        <f t="array" ref="J61">_xll.qlRealHullWhiteModelBermudanBondOption($C$14,ExercTimes,StrikeValues,StartTimes,PayTimes,CashFlows,$C$34,$C$35,$C$36,$C$37,$F61/$N$5*OppCosts,J$60/$O$5*ExercIntensities)</f>
        <v>2.3487484241296562E-2</v>
      </c>
      <c r="K61" s="16">
        <f t="array" ref="K61">_xll.qlRealHullWhiteModelBermudanBondOption($C$14,ExercTimes,StrikeValues,StartTimes,PayTimes,CashFlows,$C$34,$C$35,$C$36,$C$37,$F61/$N$5*OppCosts,K$60/$O$5*ExercIntensities)</f>
        <v>1.6736984237676285E-2</v>
      </c>
      <c r="L61" s="16">
        <f t="array" ref="L61">_xll.qlRealHullWhiteModelBermudanBondOption($C$14,ExercTimes,StrikeValues,StartTimes,PayTimes,CashFlows,$C$34,$C$35,$C$36,$C$37,$F61/$N$5*OppCosts,L$60/$O$5*ExercIntensities)</f>
        <v>9.4804182770919839E-3</v>
      </c>
    </row>
    <row r="62" spans="6:12" x14ac:dyDescent="0.3">
      <c r="F62" s="29">
        <v>0.01</v>
      </c>
      <c r="G62" s="16">
        <f t="array" ref="G62">_xll.qlRealHullWhiteModelBermudanBondOption($C$14,ExercTimes,StrikeValues,StartTimes,PayTimes,CashFlows,$C$34,$C$35,$C$36,$C$37,$F62/$N$5*OppCosts,G$60/$O$5*ExercIntensities)</f>
        <v>3.2326079128935342E-2</v>
      </c>
      <c r="H62" s="16">
        <f t="array" ref="H62">_xll.qlRealHullWhiteModelBermudanBondOption($C$14,ExercTimes,StrikeValues,StartTimes,PayTimes,CashFlows,$C$34,$C$35,$C$36,$C$37,$F62/$N$5*OppCosts,H$60/$O$5*ExercIntensities)</f>
        <v>2.949281272800679E-2</v>
      </c>
      <c r="I62" s="16">
        <f t="array" ref="I62">_xll.qlRealHullWhiteModelBermudanBondOption($C$14,ExercTimes,StrikeValues,StartTimes,PayTimes,CashFlows,$C$34,$C$35,$C$36,$C$37,$F62/$N$5*OppCosts,I$60/$O$5*ExercIntensities)</f>
        <v>2.6952833518906177E-2</v>
      </c>
      <c r="J62" s="16">
        <f t="array" ref="J62">_xll.qlRealHullWhiteModelBermudanBondOption($C$14,ExercTimes,StrikeValues,StartTimes,PayTimes,CashFlows,$C$34,$C$35,$C$36,$C$37,$F62/$N$5*OppCosts,J$60/$O$5*ExercIntensities)</f>
        <v>2.0737521684082223E-2</v>
      </c>
      <c r="K62" s="16">
        <f t="array" ref="K62">_xll.qlRealHullWhiteModelBermudanBondOption($C$14,ExercTimes,StrikeValues,StartTimes,PayTimes,CashFlows,$C$34,$C$35,$C$36,$C$37,$F62/$N$5*OppCosts,K$60/$O$5*ExercIntensities)</f>
        <v>1.4789086698884235E-2</v>
      </c>
      <c r="L62" s="16">
        <f t="array" ref="L62">_xll.qlRealHullWhiteModelBermudanBondOption($C$14,ExercTimes,StrikeValues,StartTimes,PayTimes,CashFlows,$C$34,$C$35,$C$36,$C$37,$F62/$N$5*OppCosts,L$60/$O$5*ExercIntensities)</f>
        <v>7.6009934102348759E-3</v>
      </c>
    </row>
    <row r="63" spans="6:12" x14ac:dyDescent="0.3">
      <c r="F63" s="29">
        <v>0.02</v>
      </c>
      <c r="G63" s="16">
        <f t="array" ref="G63">_xll.qlRealHullWhiteModelBermudanBondOption($C$14,ExercTimes,StrikeValues,StartTimes,PayTimes,CashFlows,$C$34,$C$35,$C$36,$C$37,$F63/$N$5*OppCosts,G$60/$O$5*ExercIntensities)</f>
        <v>2.8243040952489511E-2</v>
      </c>
      <c r="H63" s="16">
        <f t="array" ref="H63">_xll.qlRealHullWhiteModelBermudanBondOption($C$14,ExercTimes,StrikeValues,StartTimes,PayTimes,CashFlows,$C$34,$C$35,$C$36,$C$37,$F63/$N$5*OppCosts,H$60/$O$5*ExercIntensities)</f>
        <v>2.5701542198162921E-2</v>
      </c>
      <c r="I63" s="16">
        <f t="array" ref="I63">_xll.qlRealHullWhiteModelBermudanBondOption($C$14,ExercTimes,StrikeValues,StartTimes,PayTimes,CashFlows,$C$34,$C$35,$C$36,$C$37,$F63/$N$5*OppCosts,I$60/$O$5*ExercIntensities)</f>
        <v>2.3417981982921283E-2</v>
      </c>
      <c r="J63" s="16">
        <f t="array" ref="J63">_xll.qlRealHullWhiteModelBermudanBondOption($C$14,ExercTimes,StrikeValues,StartTimes,PayTimes,CashFlows,$C$34,$C$35,$C$36,$C$37,$F63/$N$5*OppCosts,J$60/$O$5*ExercIntensities)</f>
        <v>1.7976309014954221E-2</v>
      </c>
      <c r="K63" s="16">
        <f t="array" ref="K63">_xll.qlRealHullWhiteModelBermudanBondOption($C$14,ExercTimes,StrikeValues,StartTimes,PayTimes,CashFlows,$C$34,$C$35,$C$36,$C$37,$F63/$N$5*OppCosts,K$60/$O$5*ExercIntensities)</f>
        <v>1.1655533461246856E-2</v>
      </c>
      <c r="L63" s="16">
        <f t="array" ref="L63">_xll.qlRealHullWhiteModelBermudanBondOption($C$14,ExercTimes,StrikeValues,StartTimes,PayTimes,CashFlows,$C$34,$C$35,$C$36,$C$37,$F63/$N$5*OppCosts,L$60/$O$5*ExercIntensities)</f>
        <v>5.4368070018709289E-3</v>
      </c>
    </row>
    <row r="64" spans="6:12" x14ac:dyDescent="0.3">
      <c r="F64" s="29">
        <v>0.05</v>
      </c>
      <c r="G64" s="16">
        <f t="array" ref="G64">_xll.qlRealHullWhiteModelBermudanBondOption($C$14,ExercTimes,StrikeValues,StartTimes,PayTimes,CashFlows,$C$34,$C$35,$C$36,$C$37,$F64/$N$5*OppCosts,G$60/$O$5*ExercIntensities)</f>
        <v>1.8732821546215302E-2</v>
      </c>
      <c r="H64" s="16">
        <f t="array" ref="H64">_xll.qlRealHullWhiteModelBermudanBondOption($C$14,ExercTimes,StrikeValues,StartTimes,PayTimes,CashFlows,$C$34,$C$35,$C$36,$C$37,$F64/$N$5*OppCosts,H$60/$O$5*ExercIntensities)</f>
        <v>1.6994387660873547E-2</v>
      </c>
      <c r="I64" s="16">
        <f t="array" ref="I64">_xll.qlRealHullWhiteModelBermudanBondOption($C$14,ExercTimes,StrikeValues,StartTimes,PayTimes,CashFlows,$C$34,$C$35,$C$36,$C$37,$F64/$N$5*OppCosts,I$60/$O$5*ExercIntensities)</f>
        <v>1.4761247685873386E-2</v>
      </c>
      <c r="J64" s="16">
        <f t="array" ref="J64">_xll.qlRealHullWhiteModelBermudanBondOption($C$14,ExercTimes,StrikeValues,StartTimes,PayTimes,CashFlows,$C$34,$C$35,$C$36,$C$37,$F64/$N$5*OppCosts,J$60/$O$5*ExercIntensities)</f>
        <v>1.0237471939202193E-2</v>
      </c>
      <c r="K64" s="16">
        <f t="array" ref="K64">_xll.qlRealHullWhiteModelBermudanBondOption($C$14,ExercTimes,StrikeValues,StartTimes,PayTimes,CashFlows,$C$34,$C$35,$C$36,$C$37,$F64/$N$5*OppCosts,K$60/$O$5*ExercIntensities)</f>
        <v>5.1927221554259606E-3</v>
      </c>
      <c r="L64" s="16">
        <f t="array" ref="L64">_xll.qlRealHullWhiteModelBermudanBondOption($C$14,ExercTimes,StrikeValues,StartTimes,PayTimes,CashFlows,$C$34,$C$35,$C$36,$C$37,$F64/$N$5*OppCosts,L$60/$O$5*ExercIntensities)</f>
        <v>1.3352017319275225E-3</v>
      </c>
    </row>
    <row r="65" spans="6:12" x14ac:dyDescent="0.3">
      <c r="F65" s="29">
        <v>0.1</v>
      </c>
      <c r="G65" s="16">
        <f t="array" ref="G65">_xll.qlRealHullWhiteModelBermudanBondOption($C$14,ExercTimes,StrikeValues,StartTimes,PayTimes,CashFlows,$C$34,$C$35,$C$36,$C$37,$F65/$N$5*OppCosts,G$60/$O$5*ExercIntensities)</f>
        <v>6.639583826703252E-3</v>
      </c>
      <c r="H65" s="16">
        <f t="array" ref="H65">_xll.qlRealHullWhiteModelBermudanBondOption($C$14,ExercTimes,StrikeValues,StartTimes,PayTimes,CashFlows,$C$34,$C$35,$C$36,$C$37,$F65/$N$5*OppCosts,H$60/$O$5*ExercIntensities)</f>
        <v>5.7872869455579271E-3</v>
      </c>
      <c r="I65" s="16">
        <f t="array" ref="I65">_xll.qlRealHullWhiteModelBermudanBondOption($C$14,ExercTimes,StrikeValues,StartTimes,PayTimes,CashFlows,$C$34,$C$35,$C$36,$C$37,$F65/$N$5*OppCosts,I$60/$O$5*ExercIntensities)</f>
        <v>5.3115872058783573E-3</v>
      </c>
      <c r="J65" s="16">
        <f t="array" ref="J65">_xll.qlRealHullWhiteModelBermudanBondOption($C$14,ExercTimes,StrikeValues,StartTimes,PayTimes,CashFlows,$C$34,$C$35,$C$36,$C$37,$F65/$N$5*OppCosts,J$60/$O$5*ExercIntensities)</f>
        <v>3.0403811685781367E-3</v>
      </c>
      <c r="K65" s="16">
        <f t="array" ref="K65">_xll.qlRealHullWhiteModelBermudanBondOption($C$14,ExercTimes,StrikeValues,StartTimes,PayTimes,CashFlows,$C$34,$C$35,$C$36,$C$37,$F65/$N$5*OppCosts,K$60/$O$5*ExercIntensities)</f>
        <v>7.6814795406423251E-4</v>
      </c>
      <c r="L65" s="16">
        <f t="array" ref="L65">_xll.qlRealHullWhiteModelBermudanBondOption($C$14,ExercTimes,StrikeValues,StartTimes,PayTimes,CashFlows,$C$34,$C$35,$C$36,$C$37,$F65/$N$5*OppCosts,L$60/$O$5*ExercIntensities)</f>
        <v>-5.6840593490117163E-5</v>
      </c>
    </row>
    <row r="66" spans="6:12" x14ac:dyDescent="0.3">
      <c r="F66" s="29">
        <v>0.2</v>
      </c>
      <c r="G66" s="16">
        <f t="array" ref="G66">_xll.qlRealHullWhiteModelBermudanBondOption($C$14,ExercTimes,StrikeValues,StartTimes,PayTimes,CashFlows,$C$34,$C$35,$C$36,$C$37,$F66/$N$5*OppCosts,G$60/$O$5*ExercIntensities)</f>
        <v>5.458764950254354E-4</v>
      </c>
      <c r="H66" s="16">
        <f t="array" ref="H66">_xll.qlRealHullWhiteModelBermudanBondOption($C$14,ExercTimes,StrikeValues,StartTimes,PayTimes,CashFlows,$C$34,$C$35,$C$36,$C$37,$F66/$N$5*OppCosts,H$60/$O$5*ExercIntensities)</f>
        <v>2.7745708580738864E-4</v>
      </c>
      <c r="I66" s="16">
        <f t="array" ref="I66">_xll.qlRealHullWhiteModelBermudanBondOption($C$14,ExercTimes,StrikeValues,StartTimes,PayTimes,CashFlows,$C$34,$C$35,$C$36,$C$37,$F66/$N$5*OppCosts,I$60/$O$5*ExercIntensities)</f>
        <v>2.0819806725406434E-4</v>
      </c>
      <c r="J66" s="16">
        <f t="array" ref="J66">_xll.qlRealHullWhiteModelBermudanBondOption($C$14,ExercTimes,StrikeValues,StartTimes,PayTimes,CashFlows,$C$34,$C$35,$C$36,$C$37,$F66/$N$5*OppCosts,J$60/$O$5*ExercIntensities)</f>
        <v>5.2123704285738807E-5</v>
      </c>
      <c r="K66" s="16">
        <f t="array" ref="K66">_xll.qlRealHullWhiteModelBermudanBondOption($C$14,ExercTimes,StrikeValues,StartTimes,PayTimes,CashFlows,$C$34,$C$35,$C$36,$C$37,$F66/$N$5*OppCosts,K$60/$O$5*ExercIntensities)</f>
        <v>-4.1681847416149523E-5</v>
      </c>
      <c r="L66" s="16">
        <f t="array" ref="L66">_xll.qlRealHullWhiteModelBermudanBondOption($C$14,ExercTimes,StrikeValues,StartTimes,PayTimes,CashFlows,$C$34,$C$35,$C$36,$C$37,$F66/$N$5*OppCosts,L$60/$O$5*ExercIntensities)</f>
        <v>-1.2656115912926648E-4</v>
      </c>
    </row>
    <row r="69" spans="6:12" x14ac:dyDescent="0.3">
      <c r="F69" s="3" t="s">
        <v>37</v>
      </c>
    </row>
    <row r="70" spans="6:12" x14ac:dyDescent="0.3">
      <c r="F70" t="s">
        <v>31</v>
      </c>
      <c r="G70" s="29">
        <v>0</v>
      </c>
      <c r="H70" s="29">
        <v>0.01</v>
      </c>
      <c r="I70" s="29">
        <v>0.02</v>
      </c>
      <c r="J70" s="29">
        <v>0.05</v>
      </c>
      <c r="K70" s="29">
        <v>0.1</v>
      </c>
      <c r="L70" s="29">
        <v>0.2</v>
      </c>
    </row>
    <row r="71" spans="6:12" x14ac:dyDescent="0.3">
      <c r="F71" s="29">
        <v>0</v>
      </c>
      <c r="G71" s="16">
        <f t="array" ref="G71">_xll.qlRealHullWhiteModelBermudanBondOption($C$15,ExercTimes,StrikeValues,StartTimes,PayTimes,CashFlows,$C$34,$C$35,$C$36,$C$37,$F71/$N$5*OppCosts,G$70/$O$5*ExercIntensities)</f>
        <v>3.3961547938965067E-2</v>
      </c>
      <c r="H71" s="16">
        <f t="array" ref="H71">_xll.qlRealHullWhiteModelBermudanBondOption($C$15,ExercTimes,StrikeValues,StartTimes,PayTimes,CashFlows,$C$34,$C$35,$C$36,$C$37,$F71/$N$5*OppCosts,H$70/$O$5*ExercIntensities)</f>
        <v>3.1167103330817493E-2</v>
      </c>
      <c r="I71" s="16">
        <f t="array" ref="I71">_xll.qlRealHullWhiteModelBermudanBondOption($C$15,ExercTimes,StrikeValues,StartTimes,PayTimes,CashFlows,$C$34,$C$35,$C$36,$C$37,$F71/$N$5*OppCosts,I$70/$O$5*ExercIntensities)</f>
        <v>2.8660983901042381E-2</v>
      </c>
      <c r="J71" s="16">
        <f t="array" ref="J71">_xll.qlRealHullWhiteModelBermudanBondOption($C$15,ExercTimes,StrikeValues,StartTimes,PayTimes,CashFlows,$C$34,$C$35,$C$36,$C$37,$F71/$N$5*OppCosts,J$70/$O$5*ExercIntensities)</f>
        <v>2.2644925251991032E-2</v>
      </c>
      <c r="K71" s="16">
        <f t="array" ref="K71">_xll.qlRealHullWhiteModelBermudanBondOption($C$15,ExercTimes,StrikeValues,StartTimes,PayTimes,CashFlows,$C$34,$C$35,$C$36,$C$37,$F71/$N$5*OppCosts,K$70/$O$5*ExercIntensities)</f>
        <v>1.6152971459031946E-2</v>
      </c>
      <c r="L71" s="16">
        <f t="array" ref="L71">_xll.qlRealHullWhiteModelBermudanBondOption($C$15,ExercTimes,StrikeValues,StartTimes,PayTimes,CashFlows,$C$34,$C$35,$C$36,$C$37,$F71/$N$5*OppCosts,L$70/$O$5*ExercIntensities)</f>
        <v>9.1081341348135062E-3</v>
      </c>
    </row>
    <row r="72" spans="6:12" x14ac:dyDescent="0.3">
      <c r="F72" s="29">
        <v>0.01</v>
      </c>
      <c r="G72" s="16">
        <f t="array" ref="G72">_xll.qlRealHullWhiteModelBermudanBondOption($C$15,ExercTimes,StrikeValues,StartTimes,PayTimes,CashFlows,$C$34,$C$35,$C$36,$C$37,$F72/$N$5*OppCosts,G$70/$O$5*ExercIntensities)</f>
        <v>3.0653326183398982E-2</v>
      </c>
      <c r="H72" s="16">
        <f t="array" ref="H72">_xll.qlRealHullWhiteModelBermudanBondOption($C$15,ExercTimes,StrikeValues,StartTimes,PayTimes,CashFlows,$C$34,$C$35,$C$36,$C$37,$F72/$N$5*OppCosts,H$70/$O$5*ExercIntensities)</f>
        <v>2.7942784291109416E-2</v>
      </c>
      <c r="I72" s="16">
        <f t="array" ref="I72">_xll.qlRealHullWhiteModelBermudanBondOption($C$15,ExercTimes,StrikeValues,StartTimes,PayTimes,CashFlows,$C$34,$C$35,$C$36,$C$37,$F72/$N$5*OppCosts,I$70/$O$5*ExercIntensities)</f>
        <v>2.5512725799025679E-2</v>
      </c>
      <c r="J72" s="16">
        <f t="array" ref="J72">_xll.qlRealHullWhiteModelBermudanBondOption($C$15,ExercTimes,StrikeValues,StartTimes,PayTimes,CashFlows,$C$34,$C$35,$C$36,$C$37,$F72/$N$5*OppCosts,J$70/$O$5*ExercIntensities)</f>
        <v>2.0307470640203367E-2</v>
      </c>
      <c r="K72" s="16">
        <f t="array" ref="K72">_xll.qlRealHullWhiteModelBermudanBondOption($C$15,ExercTimes,StrikeValues,StartTimes,PayTimes,CashFlows,$C$34,$C$35,$C$36,$C$37,$F72/$N$5*OppCosts,K$70/$O$5*ExercIntensities)</f>
        <v>1.4237751557344126E-2</v>
      </c>
      <c r="L72" s="16">
        <f t="array" ref="L72">_xll.qlRealHullWhiteModelBermudanBondOption($C$15,ExercTimes,StrikeValues,StartTimes,PayTimes,CashFlows,$C$34,$C$35,$C$36,$C$37,$F72/$N$5*OppCosts,L$70/$O$5*ExercIntensities)</f>
        <v>7.3197030743664135E-3</v>
      </c>
    </row>
    <row r="73" spans="6:12" x14ac:dyDescent="0.3">
      <c r="F73" s="29">
        <v>0.02</v>
      </c>
      <c r="G73" s="16">
        <f t="array" ref="G73">_xll.qlRealHullWhiteModelBermudanBondOption($C$15,ExercTimes,StrikeValues,StartTimes,PayTimes,CashFlows,$C$34,$C$35,$C$36,$C$37,$F73/$N$5*OppCosts,G$70/$O$5*ExercIntensities)</f>
        <v>2.7184943169055446E-2</v>
      </c>
      <c r="H73" s="16">
        <f t="array" ref="H73">_xll.qlRealHullWhiteModelBermudanBondOption($C$15,ExercTimes,StrikeValues,StartTimes,PayTimes,CashFlows,$C$34,$C$35,$C$36,$C$37,$F73/$N$5*OppCosts,H$70/$O$5*ExercIntensities)</f>
        <v>2.4650535809017059E-2</v>
      </c>
      <c r="I73" s="16">
        <f t="array" ref="I73">_xll.qlRealHullWhiteModelBermudanBondOption($C$15,ExercTimes,StrikeValues,StartTimes,PayTimes,CashFlows,$C$34,$C$35,$C$36,$C$37,$F73/$N$5*OppCosts,I$70/$O$5*ExercIntensities)</f>
        <v>2.1964282784862448E-2</v>
      </c>
      <c r="J73" s="16">
        <f t="array" ref="J73">_xll.qlRealHullWhiteModelBermudanBondOption($C$15,ExercTimes,StrikeValues,StartTimes,PayTimes,CashFlows,$C$34,$C$35,$C$36,$C$37,$F73/$N$5*OppCosts,J$70/$O$5*ExercIntensities)</f>
        <v>1.6828782778440909E-2</v>
      </c>
      <c r="K73" s="16">
        <f t="array" ref="K73">_xll.qlRealHullWhiteModelBermudanBondOption($C$15,ExercTimes,StrikeValues,StartTimes,PayTimes,CashFlows,$C$34,$C$35,$C$36,$C$37,$F73/$N$5*OppCosts,K$70/$O$5*ExercIntensities)</f>
        <v>1.0851498925905451E-2</v>
      </c>
      <c r="L73" s="16">
        <f t="array" ref="L73">_xll.qlRealHullWhiteModelBermudanBondOption($C$15,ExercTimes,StrikeValues,StartTimes,PayTimes,CashFlows,$C$34,$C$35,$C$36,$C$37,$F73/$N$5*OppCosts,L$70/$O$5*ExercIntensities)</f>
        <v>4.9979105381651743E-3</v>
      </c>
    </row>
    <row r="74" spans="6:12" x14ac:dyDescent="0.3">
      <c r="F74" s="29">
        <v>0.05</v>
      </c>
      <c r="G74" s="16">
        <f t="array" ref="G74">_xll.qlRealHullWhiteModelBermudanBondOption($C$15,ExercTimes,StrikeValues,StartTimes,PayTimes,CashFlows,$C$34,$C$35,$C$36,$C$37,$F74/$N$5*OppCosts,G$70/$O$5*ExercIntensities)</f>
        <v>1.6970425038285521E-2</v>
      </c>
      <c r="H74" s="16">
        <f t="array" ref="H74">_xll.qlRealHullWhiteModelBermudanBondOption($C$15,ExercTimes,StrikeValues,StartTimes,PayTimes,CashFlows,$C$34,$C$35,$C$36,$C$37,$F74/$N$5*OppCosts,H$70/$O$5*ExercIntensities)</f>
        <v>1.5444456384352009E-2</v>
      </c>
      <c r="I74" s="16">
        <f t="array" ref="I74">_xll.qlRealHullWhiteModelBermudanBondOption($C$15,ExercTimes,StrikeValues,StartTimes,PayTimes,CashFlows,$C$34,$C$35,$C$36,$C$37,$F74/$N$5*OppCosts,I$70/$O$5*ExercIntensities)</f>
        <v>1.3001895952715798E-2</v>
      </c>
      <c r="J74" s="16">
        <f t="array" ref="J74">_xll.qlRealHullWhiteModelBermudanBondOption($C$15,ExercTimes,StrikeValues,StartTimes,PayTimes,CashFlows,$C$34,$C$35,$C$36,$C$37,$F74/$N$5*OppCosts,J$70/$O$5*ExercIntensities)</f>
        <v>9.2397358422890239E-3</v>
      </c>
      <c r="K74" s="16">
        <f t="array" ref="K74">_xll.qlRealHullWhiteModelBermudanBondOption($C$15,ExercTimes,StrikeValues,StartTimes,PayTimes,CashFlows,$C$34,$C$35,$C$36,$C$37,$F74/$N$5*OppCosts,K$70/$O$5*ExercIntensities)</f>
        <v>5.1734181990974789E-3</v>
      </c>
      <c r="L74" s="16">
        <f t="array" ref="L74">_xll.qlRealHullWhiteModelBermudanBondOption($C$15,ExercTimes,StrikeValues,StartTimes,PayTimes,CashFlows,$C$34,$C$35,$C$36,$C$37,$F74/$N$5*OppCosts,L$70/$O$5*ExercIntensities)</f>
        <v>1.0426225196982662E-3</v>
      </c>
    </row>
    <row r="75" spans="6:12" x14ac:dyDescent="0.3">
      <c r="F75" s="29">
        <v>0.1</v>
      </c>
      <c r="G75" s="16">
        <f t="array" ref="G75">_xll.qlRealHullWhiteModelBermudanBondOption($C$15,ExercTimes,StrikeValues,StartTimes,PayTimes,CashFlows,$C$34,$C$35,$C$36,$C$37,$F75/$N$5*OppCosts,G$70/$O$5*ExercIntensities)</f>
        <v>6.7201970926974372E-3</v>
      </c>
      <c r="H75" s="16">
        <f t="array" ref="H75">_xll.qlRealHullWhiteModelBermudanBondOption($C$15,ExercTimes,StrikeValues,StartTimes,PayTimes,CashFlows,$C$34,$C$35,$C$36,$C$37,$F75/$N$5*OppCosts,H$70/$O$5*ExercIntensities)</f>
        <v>5.0542659813414053E-3</v>
      </c>
      <c r="I75" s="16">
        <f t="array" ref="I75">_xll.qlRealHullWhiteModelBermudanBondOption($C$15,ExercTimes,StrikeValues,StartTimes,PayTimes,CashFlows,$C$34,$C$35,$C$36,$C$37,$F75/$N$5*OppCosts,I$70/$O$5*ExercIntensities)</f>
        <v>4.0905188326782237E-3</v>
      </c>
      <c r="J75" s="16">
        <f t="array" ref="J75">_xll.qlRealHullWhiteModelBermudanBondOption($C$15,ExercTimes,StrikeValues,StartTimes,PayTimes,CashFlows,$C$34,$C$35,$C$36,$C$37,$F75/$N$5*OppCosts,J$70/$O$5*ExercIntensities)</f>
        <v>2.4673996920256732E-3</v>
      </c>
      <c r="K75" s="16">
        <f t="array" ref="K75">_xll.qlRealHullWhiteModelBermudanBondOption($C$15,ExercTimes,StrikeValues,StartTimes,PayTimes,CashFlows,$C$34,$C$35,$C$36,$C$37,$F75/$N$5*OppCosts,K$70/$O$5*ExercIntensities)</f>
        <v>5.7283699514734394E-4</v>
      </c>
      <c r="L75" s="16">
        <f t="array" ref="L75">_xll.qlRealHullWhiteModelBermudanBondOption($C$15,ExercTimes,StrikeValues,StartTimes,PayTimes,CashFlows,$C$34,$C$35,$C$36,$C$37,$F75/$N$5*OppCosts,L$70/$O$5*ExercIntensities)</f>
        <v>-7.950005152715538E-5</v>
      </c>
    </row>
    <row r="76" spans="6:12" x14ac:dyDescent="0.3">
      <c r="F76" s="29">
        <v>0.2</v>
      </c>
      <c r="G76" s="16">
        <f t="array" ref="G76">_xll.qlRealHullWhiteModelBermudanBondOption($C$15,ExercTimes,StrikeValues,StartTimes,PayTimes,CashFlows,$C$34,$C$35,$C$36,$C$37,$F76/$N$5*OppCosts,G$70/$O$5*ExercIntensities)</f>
        <v>3.8438688671313902E-4</v>
      </c>
      <c r="H76" s="16">
        <f t="array" ref="H76">_xll.qlRealHullWhiteModelBermudanBondOption($C$15,ExercTimes,StrikeValues,StartTimes,PayTimes,CashFlows,$C$34,$C$35,$C$36,$C$37,$F76/$N$5*OppCosts,H$70/$O$5*ExercIntensities)</f>
        <v>2.5059268870913031E-4</v>
      </c>
      <c r="I76" s="16">
        <f t="array" ref="I76">_xll.qlRealHullWhiteModelBermudanBondOption($C$15,ExercTimes,StrikeValues,StartTimes,PayTimes,CashFlows,$C$34,$C$35,$C$36,$C$37,$F76/$N$5*OppCosts,I$70/$O$5*ExercIntensities)</f>
        <v>1.343383495677242E-4</v>
      </c>
      <c r="J76" s="16">
        <f t="array" ref="J76">_xll.qlRealHullWhiteModelBermudanBondOption($C$15,ExercTimes,StrikeValues,StartTimes,PayTimes,CashFlows,$C$34,$C$35,$C$36,$C$37,$F76/$N$5*OppCosts,J$70/$O$5*ExercIntensities)</f>
        <v>2.3690277577264161E-5</v>
      </c>
      <c r="K76" s="16">
        <f t="array" ref="K76">_xll.qlRealHullWhiteModelBermudanBondOption($C$15,ExercTimes,StrikeValues,StartTimes,PayTimes,CashFlows,$C$34,$C$35,$C$36,$C$37,$F76/$N$5*OppCosts,K$70/$O$5*ExercIntensities)</f>
        <v>-4.4211502428743725E-5</v>
      </c>
      <c r="L76" s="16">
        <f t="array" ref="L76">_xll.qlRealHullWhiteModelBermudanBondOption($C$15,ExercTimes,StrikeValues,StartTimes,PayTimes,CashFlows,$C$34,$C$35,$C$36,$C$37,$F76/$N$5*OppCosts,L$70/$O$5*ExercIntensities)</f>
        <v>-1.2664353459090744E-4</v>
      </c>
    </row>
    <row r="79" spans="6:12" x14ac:dyDescent="0.3">
      <c r="F79" s="3" t="s">
        <v>38</v>
      </c>
    </row>
    <row r="80" spans="6:12" x14ac:dyDescent="0.3">
      <c r="F80" t="s">
        <v>31</v>
      </c>
      <c r="G80" s="29">
        <v>0</v>
      </c>
      <c r="H80" s="29">
        <v>0.01</v>
      </c>
      <c r="I80" s="29">
        <v>0.02</v>
      </c>
      <c r="J80" s="29">
        <v>0.05</v>
      </c>
      <c r="K80" s="29">
        <v>0.1</v>
      </c>
      <c r="L80" s="29">
        <v>0.2</v>
      </c>
    </row>
    <row r="81" spans="6:12" x14ac:dyDescent="0.3">
      <c r="F81" s="29">
        <v>0</v>
      </c>
      <c r="G81" s="30">
        <f t="shared" ref="G81:G86" si="5">(G41-G51)/2</f>
        <v>-3.9842862824851846E-4</v>
      </c>
      <c r="H81" s="30">
        <f t="shared" ref="H81:L81" si="6">(H41-H51)/2</f>
        <v>-4.2723123680358729E-4</v>
      </c>
      <c r="I81" s="30">
        <f t="shared" si="6"/>
        <v>-4.554968372536463E-4</v>
      </c>
      <c r="J81" s="30">
        <f t="shared" si="6"/>
        <v>-5.5579999366552058E-4</v>
      </c>
      <c r="K81" s="30">
        <f t="shared" si="6"/>
        <v>-6.5017277705374348E-4</v>
      </c>
      <c r="L81" s="30">
        <f t="shared" si="6"/>
        <v>-7.2737200669744338E-4</v>
      </c>
    </row>
    <row r="82" spans="6:12" x14ac:dyDescent="0.3">
      <c r="F82" s="29">
        <v>0.01</v>
      </c>
      <c r="G82" s="30">
        <f t="shared" si="5"/>
        <v>-3.4132364152027021E-4</v>
      </c>
      <c r="H82" s="30">
        <f t="shared" ref="H82:L82" si="7">(H42-H52)/2</f>
        <v>-3.1813718113175328E-4</v>
      </c>
      <c r="I82" s="30">
        <f t="shared" si="7"/>
        <v>-3.7589346786536318E-4</v>
      </c>
      <c r="J82" s="30">
        <f t="shared" si="7"/>
        <v>-7.9637480310585165E-4</v>
      </c>
      <c r="K82" s="30">
        <f t="shared" si="7"/>
        <v>-6.7956870861452748E-4</v>
      </c>
      <c r="L82" s="30">
        <f t="shared" si="7"/>
        <v>-7.5979913139375462E-4</v>
      </c>
    </row>
    <row r="83" spans="6:12" x14ac:dyDescent="0.3">
      <c r="F83" s="29">
        <v>0.02</v>
      </c>
      <c r="G83" s="30">
        <f t="shared" si="5"/>
        <v>-5.4353913509799096E-4</v>
      </c>
      <c r="H83" s="30">
        <f t="shared" ref="H83:L83" si="8">(H43-H53)/2</f>
        <v>-5.4401953361667837E-4</v>
      </c>
      <c r="I83" s="30">
        <f t="shared" si="8"/>
        <v>-2.952988198403686E-4</v>
      </c>
      <c r="J83" s="30">
        <f t="shared" si="8"/>
        <v>-3.894780070032907E-4</v>
      </c>
      <c r="K83" s="30">
        <f t="shared" si="8"/>
        <v>-4.9976224775891923E-4</v>
      </c>
      <c r="L83" s="30">
        <f t="shared" si="8"/>
        <v>-6.3493349155458768E-4</v>
      </c>
    </row>
    <row r="84" spans="6:12" x14ac:dyDescent="0.3">
      <c r="F84" s="29">
        <v>0.05</v>
      </c>
      <c r="G84" s="30">
        <f t="shared" si="5"/>
        <v>-7.865937554388594E-5</v>
      </c>
      <c r="H84" s="30">
        <f t="shared" ref="H84:L84" si="9">(H44-H54)/2</f>
        <v>-1.6116897905828903E-4</v>
      </c>
      <c r="I84" s="30">
        <f t="shared" si="9"/>
        <v>-4.4314724409247937E-4</v>
      </c>
      <c r="J84" s="30">
        <f t="shared" si="9"/>
        <v>-3.1184623115967924E-4</v>
      </c>
      <c r="K84" s="30">
        <f t="shared" si="9"/>
        <v>-7.6309294384600433E-4</v>
      </c>
      <c r="L84" s="30">
        <f t="shared" si="9"/>
        <v>-5.6552714808921138E-4</v>
      </c>
    </row>
    <row r="85" spans="6:12" x14ac:dyDescent="0.3">
      <c r="F85" s="29">
        <v>0.1</v>
      </c>
      <c r="G85" s="30">
        <f t="shared" si="5"/>
        <v>-6.3397492028855178E-4</v>
      </c>
      <c r="H85" s="30">
        <f t="shared" ref="H85:L85" si="10">(H45-H55)/2</f>
        <v>-1.9499238483371801E-4</v>
      </c>
      <c r="I85" s="30">
        <f t="shared" si="10"/>
        <v>-1.3836077880785254E-4</v>
      </c>
      <c r="J85" s="30">
        <f t="shared" si="10"/>
        <v>-2.6414873826543475E-4</v>
      </c>
      <c r="K85" s="30">
        <f t="shared" si="10"/>
        <v>-4.1475729865374532E-4</v>
      </c>
      <c r="L85" s="30">
        <f t="shared" si="10"/>
        <v>-5.9463869071617261E-4</v>
      </c>
    </row>
    <row r="86" spans="6:12" x14ac:dyDescent="0.3">
      <c r="F86" s="29">
        <v>0.2</v>
      </c>
      <c r="G86" s="30">
        <f t="shared" si="5"/>
        <v>-6.3858952424859924E-6</v>
      </c>
      <c r="H86" s="30">
        <f t="shared" ref="H86:L86" si="11">(H46-H56)/2</f>
        <v>-1.0237710608381185E-4</v>
      </c>
      <c r="I86" s="30">
        <f t="shared" si="11"/>
        <v>-1.155701307308416E-4</v>
      </c>
      <c r="J86" s="30">
        <f t="shared" si="11"/>
        <v>-2.515088686264576E-4</v>
      </c>
      <c r="K86" s="30">
        <f t="shared" si="11"/>
        <v>-4.1188003243704019E-4</v>
      </c>
      <c r="L86" s="30">
        <f t="shared" si="11"/>
        <v>-5.9443910214019809E-4</v>
      </c>
    </row>
    <row r="89" spans="6:12" x14ac:dyDescent="0.3">
      <c r="F89" s="3" t="s">
        <v>39</v>
      </c>
    </row>
    <row r="90" spans="6:12" x14ac:dyDescent="0.3">
      <c r="F90" t="s">
        <v>31</v>
      </c>
      <c r="G90" s="29">
        <v>0</v>
      </c>
      <c r="H90" s="29">
        <v>0.01</v>
      </c>
      <c r="I90" s="29">
        <v>0.02</v>
      </c>
      <c r="J90" s="29">
        <v>0.05</v>
      </c>
      <c r="K90" s="29">
        <v>0.1</v>
      </c>
      <c r="L90" s="29">
        <v>0.2</v>
      </c>
    </row>
    <row r="91" spans="6:12" x14ac:dyDescent="0.3">
      <c r="F91" s="29">
        <v>0</v>
      </c>
      <c r="G91" s="30">
        <f t="shared" ref="G91:L95" si="12">(G61-G71)/2</f>
        <v>6.6160765971047877E-4</v>
      </c>
      <c r="H91" s="30">
        <f t="shared" si="12"/>
        <v>6.1385465119313809E-4</v>
      </c>
      <c r="I91" s="30">
        <f t="shared" si="12"/>
        <v>5.6833039092952023E-4</v>
      </c>
      <c r="J91" s="30">
        <f t="shared" si="12"/>
        <v>4.2127949465276503E-4</v>
      </c>
      <c r="K91" s="30">
        <f t="shared" si="12"/>
        <v>2.9200638932216916E-4</v>
      </c>
      <c r="L91" s="30">
        <f t="shared" si="12"/>
        <v>1.8614207113923885E-4</v>
      </c>
    </row>
    <row r="92" spans="6:12" x14ac:dyDescent="0.3">
      <c r="F92" s="29">
        <v>0.01</v>
      </c>
      <c r="G92" s="30">
        <f t="shared" si="12"/>
        <v>8.3637647276818029E-4</v>
      </c>
      <c r="H92" s="30">
        <f t="shared" si="12"/>
        <v>7.7501421844868718E-4</v>
      </c>
      <c r="I92" s="30">
        <f t="shared" si="12"/>
        <v>7.2005385994024923E-4</v>
      </c>
      <c r="J92" s="30">
        <f t="shared" si="12"/>
        <v>2.1502552193942807E-4</v>
      </c>
      <c r="K92" s="30">
        <f t="shared" si="12"/>
        <v>2.7566757077005476E-4</v>
      </c>
      <c r="L92" s="30">
        <f t="shared" si="12"/>
        <v>1.406451679342312E-4</v>
      </c>
    </row>
    <row r="93" spans="6:12" x14ac:dyDescent="0.3">
      <c r="F93" s="29">
        <v>0.02</v>
      </c>
      <c r="G93" s="30">
        <f t="shared" si="12"/>
        <v>5.2904889171703252E-4</v>
      </c>
      <c r="H93" s="30">
        <f t="shared" si="12"/>
        <v>5.2550319457293077E-4</v>
      </c>
      <c r="I93" s="30">
        <f t="shared" si="12"/>
        <v>7.2684959902941798E-4</v>
      </c>
      <c r="J93" s="30">
        <f t="shared" si="12"/>
        <v>5.7376311825665591E-4</v>
      </c>
      <c r="K93" s="30">
        <f t="shared" si="12"/>
        <v>4.0201726767070262E-4</v>
      </c>
      <c r="L93" s="30">
        <f t="shared" si="12"/>
        <v>2.194482318528773E-4</v>
      </c>
    </row>
    <row r="94" spans="6:12" x14ac:dyDescent="0.3">
      <c r="F94" s="29">
        <v>0.05</v>
      </c>
      <c r="G94" s="30">
        <f t="shared" si="12"/>
        <v>8.8119825396489049E-4</v>
      </c>
      <c r="H94" s="30">
        <f t="shared" si="12"/>
        <v>7.7496563826076875E-4</v>
      </c>
      <c r="I94" s="30">
        <f t="shared" si="12"/>
        <v>8.7967586657879387E-4</v>
      </c>
      <c r="J94" s="30">
        <f t="shared" si="12"/>
        <v>4.9886804845658463E-4</v>
      </c>
      <c r="K94" s="30">
        <f t="shared" si="12"/>
        <v>9.6519781642408556E-6</v>
      </c>
      <c r="L94" s="30">
        <f t="shared" si="12"/>
        <v>1.4628960611462818E-4</v>
      </c>
    </row>
    <row r="95" spans="6:12" x14ac:dyDescent="0.3">
      <c r="F95" s="29">
        <v>0.1</v>
      </c>
      <c r="G95" s="30">
        <f t="shared" si="12"/>
        <v>-4.0306632997092612E-5</v>
      </c>
      <c r="H95" s="30">
        <f t="shared" si="12"/>
        <v>3.6651048210826088E-4</v>
      </c>
      <c r="I95" s="30">
        <f t="shared" si="12"/>
        <v>6.1053418660006681E-4</v>
      </c>
      <c r="J95" s="30">
        <f t="shared" si="12"/>
        <v>2.8649073827623174E-4</v>
      </c>
      <c r="K95" s="30">
        <f t="shared" si="12"/>
        <v>9.7655479458444287E-5</v>
      </c>
      <c r="L95" s="30">
        <f t="shared" si="12"/>
        <v>1.1329729018519109E-5</v>
      </c>
    </row>
    <row r="96" spans="6:12" x14ac:dyDescent="0.3">
      <c r="F96" s="29">
        <v>0.2</v>
      </c>
      <c r="G96" s="30">
        <f>(G66-G76)/2</f>
        <v>8.074480415614819E-5</v>
      </c>
      <c r="H96" s="30">
        <f>(H66-H76)/2</f>
        <v>1.3432198549129167E-5</v>
      </c>
      <c r="I96" s="30">
        <f>(I66-I76)/2</f>
        <v>3.6929858843170069E-5</v>
      </c>
      <c r="J96" s="30">
        <f>(J66-J76)/2</f>
        <v>1.4216713354237323E-5</v>
      </c>
      <c r="K96" s="30">
        <f t="shared" ref="K96" si="13">(K66-K76)/2</f>
        <v>1.2648275062971008E-6</v>
      </c>
      <c r="L96" s="30">
        <f>(L66-L76)/2</f>
        <v>4.1187730820480884E-8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6"/>
  <sheetViews>
    <sheetView workbookViewId="0"/>
  </sheetViews>
  <sheetFormatPr defaultRowHeight="14.4" x14ac:dyDescent="0.3"/>
  <cols>
    <col min="1" max="1" width="8.88671875" style="15"/>
    <col min="2" max="2" width="12.33203125" style="15" customWidth="1"/>
    <col min="3" max="3" width="16.21875" style="15" customWidth="1"/>
    <col min="4" max="5" width="8.88671875" style="15"/>
    <col min="6" max="6" width="16.33203125" style="15" bestFit="1" customWidth="1"/>
    <col min="7" max="8" width="10.109375" style="15" customWidth="1"/>
    <col min="9" max="9" width="8.88671875" style="15"/>
    <col min="10" max="10" width="10.109375" style="15" bestFit="1" customWidth="1"/>
    <col min="11" max="13" width="8.88671875" style="15"/>
    <col min="14" max="14" width="11.5546875" style="15" customWidth="1"/>
    <col min="15" max="15" width="20.88671875" style="15" bestFit="1" customWidth="1"/>
    <col min="16" max="16384" width="8.88671875" style="15"/>
  </cols>
  <sheetData>
    <row r="2" spans="2:15" x14ac:dyDescent="0.3">
      <c r="B2" s="20" t="s">
        <v>15</v>
      </c>
      <c r="C2" s="21">
        <v>42756</v>
      </c>
    </row>
    <row r="3" spans="2:15" x14ac:dyDescent="0.3">
      <c r="M3" s="22">
        <v>3.4937178313352623E-5</v>
      </c>
    </row>
    <row r="4" spans="2:15" x14ac:dyDescent="0.3">
      <c r="B4" s="20" t="s">
        <v>10</v>
      </c>
      <c r="F4" s="15" t="s">
        <v>14</v>
      </c>
      <c r="G4" s="15" t="s">
        <v>20</v>
      </c>
      <c r="H4" s="15" t="s">
        <v>21</v>
      </c>
      <c r="I4" s="15" t="s">
        <v>18</v>
      </c>
      <c r="J4" s="15" t="s">
        <v>17</v>
      </c>
      <c r="K4" s="15" t="s">
        <v>19</v>
      </c>
      <c r="L4" s="15" t="s">
        <v>27</v>
      </c>
      <c r="M4" s="15" t="s">
        <v>28</v>
      </c>
      <c r="N4" s="15" t="s">
        <v>25</v>
      </c>
      <c r="O4" s="15" t="s">
        <v>26</v>
      </c>
    </row>
    <row r="5" spans="2:15" x14ac:dyDescent="0.3">
      <c r="B5" s="15" t="s">
        <v>0</v>
      </c>
      <c r="C5" s="1">
        <v>0.01</v>
      </c>
      <c r="F5" s="21">
        <v>42756</v>
      </c>
      <c r="G5" s="21"/>
      <c r="H5" s="21"/>
      <c r="K5" s="23">
        <v>1</v>
      </c>
      <c r="N5" s="17">
        <v>0.01</v>
      </c>
      <c r="O5" s="18">
        <v>0.01</v>
      </c>
    </row>
    <row r="6" spans="2:15" x14ac:dyDescent="0.3">
      <c r="B6" s="15" t="s">
        <v>1</v>
      </c>
      <c r="C6" s="4" t="s">
        <v>40</v>
      </c>
      <c r="F6" s="21">
        <v>43121</v>
      </c>
      <c r="G6" s="24">
        <v>0</v>
      </c>
      <c r="H6" s="24">
        <v>1</v>
      </c>
      <c r="I6" s="25">
        <v>0.01</v>
      </c>
      <c r="J6" s="26">
        <v>5.541529547962256E-2</v>
      </c>
      <c r="K6" s="18">
        <v>0.95458470452037747</v>
      </c>
      <c r="L6" s="25">
        <v>1.6832939786789399E-2</v>
      </c>
      <c r="M6" s="25">
        <v>-8.9787081587489233E-5</v>
      </c>
      <c r="N6" s="23">
        <v>0.01</v>
      </c>
      <c r="O6" s="23">
        <v>0.01</v>
      </c>
    </row>
    <row r="7" spans="2:15" x14ac:dyDescent="0.3">
      <c r="B7" s="15" t="s">
        <v>34</v>
      </c>
      <c r="C7" s="4" t="s">
        <v>41</v>
      </c>
      <c r="F7" s="21">
        <v>43486</v>
      </c>
      <c r="G7" s="24">
        <v>1</v>
      </c>
      <c r="H7" s="24">
        <v>2</v>
      </c>
      <c r="I7" s="25">
        <v>9.5458470452037744E-3</v>
      </c>
      <c r="J7" s="26">
        <v>5.541529547962256E-2</v>
      </c>
      <c r="K7" s="18">
        <v>0.90871525608595871</v>
      </c>
      <c r="L7" s="25">
        <v>2.14005226774137E-2</v>
      </c>
      <c r="M7" s="25">
        <v>-6.6436083682962197E-5</v>
      </c>
      <c r="N7" s="23">
        <v>0.01</v>
      </c>
      <c r="O7" s="23">
        <v>0.01</v>
      </c>
    </row>
    <row r="8" spans="2:15" x14ac:dyDescent="0.3">
      <c r="B8" s="15" t="s">
        <v>35</v>
      </c>
      <c r="C8" s="4" t="s">
        <v>42</v>
      </c>
      <c r="F8" s="21">
        <v>43851</v>
      </c>
      <c r="G8" s="24">
        <v>2</v>
      </c>
      <c r="H8" s="24">
        <v>3</v>
      </c>
      <c r="I8" s="25">
        <v>9.0857921068494274E-3</v>
      </c>
      <c r="J8" s="26">
        <v>5.541529547962256E-2</v>
      </c>
      <c r="K8" s="18">
        <v>0.86238575271318563</v>
      </c>
      <c r="L8" s="25">
        <v>2.3370367877920791E-2</v>
      </c>
      <c r="M8" s="25">
        <v>1.8525041937136194E-5</v>
      </c>
      <c r="N8" s="23">
        <v>0.01</v>
      </c>
      <c r="O8" s="23">
        <v>0.01</v>
      </c>
    </row>
    <row r="9" spans="2:15" x14ac:dyDescent="0.3">
      <c r="B9" s="15" t="s">
        <v>2</v>
      </c>
      <c r="C9" s="1">
        <v>5.0000000000000001E-3</v>
      </c>
      <c r="F9" s="21">
        <v>44217</v>
      </c>
      <c r="G9" s="24">
        <v>3</v>
      </c>
      <c r="H9" s="24">
        <v>4.0027397260273974</v>
      </c>
      <c r="I9" s="25">
        <v>8.625148620406373E-3</v>
      </c>
      <c r="J9" s="26">
        <v>5.541529547962256E-2</v>
      </c>
      <c r="K9" s="18">
        <v>0.81559560585396951</v>
      </c>
      <c r="L9" s="25">
        <v>2.3897264385616242E-2</v>
      </c>
      <c r="M9" s="25">
        <v>3.4937178313352623E-5</v>
      </c>
      <c r="N9" s="23">
        <v>0.01</v>
      </c>
      <c r="O9" s="23">
        <v>0.01</v>
      </c>
    </row>
    <row r="10" spans="2:15" x14ac:dyDescent="0.3">
      <c r="B10" s="15" t="s">
        <v>3</v>
      </c>
      <c r="C10" s="1">
        <v>0.01</v>
      </c>
      <c r="F10" s="21">
        <v>44582</v>
      </c>
      <c r="G10" s="24">
        <v>4.0027397260273974</v>
      </c>
      <c r="H10" s="24">
        <v>5.0027397260273974</v>
      </c>
      <c r="I10" s="25">
        <v>8.1559560585396946E-3</v>
      </c>
      <c r="J10" s="26">
        <v>5.541529547962256E-2</v>
      </c>
      <c r="K10" s="18">
        <v>0.76833626643288666</v>
      </c>
      <c r="L10" s="25">
        <v>2.3466956593826561E-2</v>
      </c>
      <c r="M10" s="25">
        <v>-1.0488278325638509E-5</v>
      </c>
      <c r="N10" s="23">
        <v>0.01</v>
      </c>
      <c r="O10" s="23">
        <v>0.01</v>
      </c>
    </row>
    <row r="11" spans="2:15" x14ac:dyDescent="0.3">
      <c r="B11" s="15" t="s">
        <v>4</v>
      </c>
      <c r="C11" s="4" t="s">
        <v>43</v>
      </c>
      <c r="F11" s="21">
        <v>44947</v>
      </c>
      <c r="G11" s="24">
        <v>5.0027397260273974</v>
      </c>
      <c r="H11" s="24">
        <v>6.0027397260273974</v>
      </c>
      <c r="I11" s="25">
        <v>7.6833626643288671E-3</v>
      </c>
      <c r="J11" s="26">
        <v>5.541529547962256E-2</v>
      </c>
      <c r="K11" s="18">
        <v>0.72060433361759302</v>
      </c>
      <c r="L11" s="25">
        <v>2.2388321416597655E-2</v>
      </c>
      <c r="M11" s="25">
        <v>-8.1362936259626046E-5</v>
      </c>
      <c r="N11" s="23">
        <v>0.01</v>
      </c>
      <c r="O11" s="23">
        <v>0.01</v>
      </c>
    </row>
    <row r="12" spans="2:15" x14ac:dyDescent="0.3">
      <c r="B12" s="15" t="s">
        <v>34</v>
      </c>
      <c r="C12" s="4" t="s">
        <v>44</v>
      </c>
      <c r="F12" s="21">
        <v>45312</v>
      </c>
      <c r="G12" s="24">
        <v>6.0027397260273974</v>
      </c>
      <c r="H12" s="24">
        <v>7.0027397260273974</v>
      </c>
      <c r="I12" s="25">
        <v>7.2049645064227782E-3</v>
      </c>
      <c r="J12" s="26">
        <v>5.541529547962256E-2</v>
      </c>
      <c r="K12" s="18">
        <v>0.67239400264439331</v>
      </c>
      <c r="L12" s="25">
        <v>2.085953877717707E-2</v>
      </c>
      <c r="M12" s="25">
        <v>-1.2841198204983277E-4</v>
      </c>
      <c r="N12" s="23">
        <v>0.01</v>
      </c>
      <c r="O12" s="23">
        <v>0.01</v>
      </c>
    </row>
    <row r="13" spans="2:15" x14ac:dyDescent="0.3">
      <c r="B13" s="15" t="s">
        <v>35</v>
      </c>
      <c r="C13" s="4" t="s">
        <v>45</v>
      </c>
      <c r="F13" s="21">
        <v>45678</v>
      </c>
      <c r="G13" s="24">
        <v>7.0027397260273974</v>
      </c>
      <c r="H13" s="24">
        <v>8.0054794520547947</v>
      </c>
      <c r="I13" s="25">
        <v>6.7249466796404974E-3</v>
      </c>
      <c r="J13" s="26">
        <v>5.541529547962256E-2</v>
      </c>
      <c r="K13" s="18">
        <v>0.62370365384441129</v>
      </c>
      <c r="L13" s="25">
        <v>1.9025864004537523E-2</v>
      </c>
      <c r="M13" s="25">
        <v>-1.3835474182487948E-4</v>
      </c>
      <c r="N13" s="23">
        <v>0.01</v>
      </c>
      <c r="O13" s="23">
        <v>0.01</v>
      </c>
    </row>
    <row r="14" spans="2:15" x14ac:dyDescent="0.3">
      <c r="B14" s="15" t="s">
        <v>36</v>
      </c>
      <c r="C14" s="4" t="s">
        <v>46</v>
      </c>
      <c r="F14" s="21">
        <v>46043</v>
      </c>
      <c r="G14" s="24">
        <v>8.0054794520547947</v>
      </c>
      <c r="H14" s="24">
        <v>9.0054794520547947</v>
      </c>
      <c r="I14" s="25">
        <v>6.2370365384441127E-3</v>
      </c>
      <c r="J14" s="26">
        <v>5.541529547962256E-2</v>
      </c>
      <c r="K14" s="18">
        <v>0.57452539490323284</v>
      </c>
      <c r="L14" s="25">
        <v>1.6994001099364414E-2</v>
      </c>
      <c r="M14" s="25">
        <v>-1.3758230944877533E-4</v>
      </c>
      <c r="N14" s="23">
        <v>0.01</v>
      </c>
      <c r="O14" s="23">
        <v>0.01</v>
      </c>
    </row>
    <row r="15" spans="2:15" x14ac:dyDescent="0.3">
      <c r="B15" s="15" t="s">
        <v>37</v>
      </c>
      <c r="C15" s="4" t="s">
        <v>47</v>
      </c>
      <c r="F15" s="21">
        <v>46408</v>
      </c>
      <c r="G15" s="24">
        <v>9.0054794520547947</v>
      </c>
      <c r="H15" s="24">
        <v>10.005479452054795</v>
      </c>
      <c r="I15" s="25">
        <v>5.7452539490323289E-3</v>
      </c>
      <c r="J15" s="26">
        <v>5.541529547962256E-2</v>
      </c>
      <c r="K15" s="18">
        <v>0.52485535337264266</v>
      </c>
      <c r="L15" s="25">
        <v>1.4856943344307821E-2</v>
      </c>
      <c r="M15" s="25">
        <v>-1.2489939389282015E-4</v>
      </c>
      <c r="N15" s="23">
        <v>0.01</v>
      </c>
      <c r="O15" s="23">
        <v>0.01</v>
      </c>
    </row>
    <row r="16" spans="2:15" x14ac:dyDescent="0.3">
      <c r="F16" s="21">
        <v>46773</v>
      </c>
      <c r="G16" s="24">
        <v>10.005479452054795</v>
      </c>
      <c r="H16" s="24">
        <v>11.005479452054795</v>
      </c>
      <c r="I16" s="25">
        <v>5.2477677633044296E-3</v>
      </c>
      <c r="J16" s="26">
        <v>5.541529547962256E-2</v>
      </c>
      <c r="K16" s="18">
        <v>0.4746878256563245</v>
      </c>
      <c r="L16" s="25">
        <v>1.2689318242152149E-2</v>
      </c>
      <c r="M16" s="25">
        <v>-1.078011626036869E-4</v>
      </c>
      <c r="N16" s="23">
        <v>0.01</v>
      </c>
      <c r="O16" s="23">
        <v>0.01</v>
      </c>
    </row>
    <row r="17" spans="2:15" x14ac:dyDescent="0.3">
      <c r="F17" s="21">
        <v>47139</v>
      </c>
      <c r="G17" s="24">
        <v>11.005479452054795</v>
      </c>
      <c r="H17" s="24">
        <v>12.008219178082191</v>
      </c>
      <c r="I17" s="25">
        <v>4.7475889202740866E-3</v>
      </c>
      <c r="J17" s="26">
        <v>5.541529547962256E-2</v>
      </c>
      <c r="K17" s="18">
        <v>0.42402011909697607</v>
      </c>
      <c r="L17" s="25">
        <v>1.0552546509883558E-2</v>
      </c>
      <c r="M17" s="25">
        <v>-8.1244529755840605E-5</v>
      </c>
      <c r="N17" s="23">
        <v>0.01</v>
      </c>
      <c r="O17" s="23">
        <v>0.01</v>
      </c>
    </row>
    <row r="18" spans="2:15" x14ac:dyDescent="0.3">
      <c r="F18" s="21">
        <v>47504</v>
      </c>
      <c r="G18" s="24">
        <v>12.008219178082191</v>
      </c>
      <c r="H18" s="24">
        <v>13.008219178082191</v>
      </c>
      <c r="I18" s="25">
        <v>4.2402011909697607E-3</v>
      </c>
      <c r="J18" s="26">
        <v>5.541529547962256E-2</v>
      </c>
      <c r="K18" s="18">
        <v>0.37284502480832327</v>
      </c>
      <c r="L18" s="25">
        <v>8.5026268664132407E-3</v>
      </c>
      <c r="M18" s="25">
        <v>-6.5612859145720869E-5</v>
      </c>
      <c r="N18" s="23">
        <v>0.01</v>
      </c>
      <c r="O18" s="23">
        <v>0.01</v>
      </c>
    </row>
    <row r="19" spans="2:15" x14ac:dyDescent="0.3">
      <c r="F19" s="21">
        <v>47869</v>
      </c>
      <c r="G19" s="24">
        <v>13.008219178082191</v>
      </c>
      <c r="H19" s="24">
        <v>14.008219178082191</v>
      </c>
      <c r="I19" s="25">
        <v>3.7284502480832327E-3</v>
      </c>
      <c r="J19" s="26">
        <v>5.541529547962256E-2</v>
      </c>
      <c r="K19" s="18">
        <v>0.32115817957678394</v>
      </c>
      <c r="L19" s="25">
        <v>6.5869764451114326E-3</v>
      </c>
      <c r="M19" s="25">
        <v>-5.1501371241102719E-5</v>
      </c>
      <c r="N19" s="23">
        <v>0.01</v>
      </c>
      <c r="O19" s="23">
        <v>0.01</v>
      </c>
    </row>
    <row r="20" spans="2:15" x14ac:dyDescent="0.3">
      <c r="F20" s="21">
        <v>48234</v>
      </c>
      <c r="G20" s="24">
        <v>14.008219178082191</v>
      </c>
      <c r="H20" s="24">
        <v>15.008219178082191</v>
      </c>
      <c r="I20" s="25">
        <v>3.2111009840610099E-3</v>
      </c>
      <c r="J20" s="26">
        <v>5.541529547962256E-2</v>
      </c>
      <c r="K20" s="18">
        <v>0.26895398508122242</v>
      </c>
      <c r="L20" s="25">
        <v>4.848029958261826E-3</v>
      </c>
      <c r="M20" s="25">
        <v>-3.8748392728686691E-5</v>
      </c>
      <c r="N20" s="23">
        <v>0.01</v>
      </c>
      <c r="O20" s="23">
        <v>0.01</v>
      </c>
    </row>
    <row r="21" spans="2:15" x14ac:dyDescent="0.3">
      <c r="F21" s="21">
        <v>48600</v>
      </c>
      <c r="G21" s="24">
        <v>15.008219178082191</v>
      </c>
      <c r="H21" s="24">
        <v>16.010958904109589</v>
      </c>
      <c r="I21" s="25">
        <v>2.6899425066773063E-3</v>
      </c>
      <c r="J21" s="26">
        <v>5.541529547962256E-2</v>
      </c>
      <c r="K21" s="18">
        <v>0.21622863210827717</v>
      </c>
      <c r="L21" s="25">
        <v>3.3217436041238077E-3</v>
      </c>
      <c r="M21" s="25">
        <v>-2.2542238753689466E-5</v>
      </c>
      <c r="N21" s="23">
        <v>0.01</v>
      </c>
      <c r="O21" s="23">
        <v>0.01</v>
      </c>
    </row>
    <row r="22" spans="2:15" x14ac:dyDescent="0.3">
      <c r="F22" s="21">
        <v>48965</v>
      </c>
      <c r="G22" s="24">
        <v>16.010958904109589</v>
      </c>
      <c r="H22" s="24">
        <v>17.010958904109589</v>
      </c>
      <c r="I22" s="25">
        <v>2.1622863210827717E-3</v>
      </c>
      <c r="J22" s="26">
        <v>5.541529547962256E-2</v>
      </c>
      <c r="K22" s="18">
        <v>0.16297562294973739</v>
      </c>
      <c r="L22" s="25">
        <v>2.0449439855975502E-3</v>
      </c>
      <c r="M22" s="25">
        <v>-1.406077172961185E-5</v>
      </c>
      <c r="N22" s="23">
        <v>0.01</v>
      </c>
      <c r="O22" s="23">
        <v>0.01</v>
      </c>
    </row>
    <row r="23" spans="2:15" x14ac:dyDescent="0.3">
      <c r="F23" s="21">
        <v>49330</v>
      </c>
      <c r="G23" s="24">
        <v>17.010958904109589</v>
      </c>
      <c r="H23" s="24">
        <v>18.010958904109589</v>
      </c>
      <c r="I23" s="25">
        <v>1.6297562294973738E-3</v>
      </c>
      <c r="J23" s="26">
        <v>5.541529547962256E-2</v>
      </c>
      <c r="K23" s="18">
        <v>0.10919008369961219</v>
      </c>
      <c r="L23" s="25">
        <v>1.0473954279617442E-3</v>
      </c>
      <c r="M23" s="25">
        <v>-7.6684745685764495E-6</v>
      </c>
      <c r="N23" s="23">
        <v>0.01</v>
      </c>
      <c r="O23" s="23">
        <v>0.01</v>
      </c>
    </row>
    <row r="24" spans="2:15" x14ac:dyDescent="0.3">
      <c r="F24" s="21">
        <v>49695</v>
      </c>
      <c r="G24" s="24">
        <v>18.010958904109589</v>
      </c>
      <c r="H24" s="24">
        <v>19.010958904109589</v>
      </c>
      <c r="I24" s="25">
        <v>1.0917373665511789E-3</v>
      </c>
      <c r="J24" s="26">
        <v>5.541529547962256E-2</v>
      </c>
      <c r="K24" s="18">
        <v>5.4866525586540808E-2</v>
      </c>
      <c r="L24" s="25">
        <v>3.5733484120609209E-4</v>
      </c>
      <c r="M24" s="25">
        <v>-3.2677435157830926E-6</v>
      </c>
      <c r="N24" s="23">
        <v>0.01</v>
      </c>
      <c r="O24" s="23">
        <v>0.01</v>
      </c>
    </row>
    <row r="25" spans="2:15" x14ac:dyDescent="0.3">
      <c r="B25" s="20" t="s">
        <v>11</v>
      </c>
      <c r="F25" s="21">
        <v>50061</v>
      </c>
      <c r="G25" s="24">
        <v>19.010958904109589</v>
      </c>
      <c r="H25" s="24">
        <v>20.013698630136986</v>
      </c>
      <c r="I25" s="25">
        <v>5.4874739753108155E-4</v>
      </c>
      <c r="J25" s="26">
        <v>5.541529547962256E-2</v>
      </c>
      <c r="K25" s="27">
        <v>-2.2495550672241293E-8</v>
      </c>
      <c r="L25" s="25" t="e">
        <v>#N/A</v>
      </c>
      <c r="M25" s="25" t="e">
        <v>#N/A</v>
      </c>
    </row>
    <row r="26" spans="2:15" x14ac:dyDescent="0.3">
      <c r="B26" s="15" t="s">
        <v>5</v>
      </c>
      <c r="C26" s="4" t="s">
        <v>6</v>
      </c>
      <c r="F26" s="21" t="e">
        <v>#N/A</v>
      </c>
      <c r="G26" s="21"/>
      <c r="H26" s="21"/>
    </row>
    <row r="27" spans="2:15" x14ac:dyDescent="0.3">
      <c r="B27" s="15" t="s">
        <v>7</v>
      </c>
      <c r="C27" s="4" t="s">
        <v>8</v>
      </c>
    </row>
    <row r="28" spans="2:15" x14ac:dyDescent="0.3">
      <c r="B28" s="15" t="s">
        <v>9</v>
      </c>
      <c r="C28" s="4" t="s">
        <v>12</v>
      </c>
    </row>
    <row r="29" spans="2:15" x14ac:dyDescent="0.3">
      <c r="B29" s="15" t="s">
        <v>13</v>
      </c>
      <c r="C29" s="4" t="s">
        <v>48</v>
      </c>
      <c r="F29" s="20" t="s">
        <v>32</v>
      </c>
    </row>
    <row r="30" spans="2:15" x14ac:dyDescent="0.3">
      <c r="B30" s="15" t="s">
        <v>16</v>
      </c>
      <c r="C30" s="13">
        <v>0.01</v>
      </c>
      <c r="F30" s="15" t="s">
        <v>31</v>
      </c>
      <c r="G30" s="17">
        <v>0</v>
      </c>
      <c r="H30" s="17">
        <v>0.01</v>
      </c>
      <c r="I30" s="17">
        <v>0.02</v>
      </c>
      <c r="J30" s="17">
        <v>0.05</v>
      </c>
      <c r="K30" s="17">
        <v>0.1</v>
      </c>
      <c r="L30" s="17">
        <v>0.2</v>
      </c>
    </row>
    <row r="31" spans="2:15" x14ac:dyDescent="0.3">
      <c r="B31" s="15" t="s">
        <v>17</v>
      </c>
      <c r="C31" s="13">
        <v>5.541529547962256E-2</v>
      </c>
      <c r="F31" s="17">
        <v>0</v>
      </c>
      <c r="G31" s="25">
        <v>3.3360670241402102E-2</v>
      </c>
      <c r="H31" s="25">
        <v>3.0637349533839842E-2</v>
      </c>
      <c r="I31" s="25">
        <v>2.8200068312696405E-2</v>
      </c>
      <c r="J31" s="25">
        <v>2.2283560120373556E-2</v>
      </c>
      <c r="K31" s="25">
        <v>1.5677942042450963E-2</v>
      </c>
      <c r="L31" s="25">
        <v>8.8010443851909929E-3</v>
      </c>
    </row>
    <row r="32" spans="2:15" x14ac:dyDescent="0.3">
      <c r="F32" s="17">
        <v>0.01</v>
      </c>
      <c r="G32" s="25">
        <v>3.0385331142236838E-2</v>
      </c>
      <c r="H32" s="25">
        <v>2.7854433782433654E-2</v>
      </c>
      <c r="I32" s="25">
        <v>2.5483803764427757E-2</v>
      </c>
      <c r="J32" s="25">
        <v>1.9802937214373963E-2</v>
      </c>
      <c r="K32" s="25">
        <v>1.3475430228730939E-2</v>
      </c>
      <c r="L32" s="25">
        <v>6.9210077722849711E-3</v>
      </c>
    </row>
    <row r="33" spans="2:12" x14ac:dyDescent="0.3">
      <c r="F33" s="17">
        <v>0.02</v>
      </c>
      <c r="G33" s="25">
        <v>2.6506342734962419E-2</v>
      </c>
      <c r="H33" s="25">
        <v>2.409253537120834E-2</v>
      </c>
      <c r="I33" s="25">
        <v>2.1876658472650429E-2</v>
      </c>
      <c r="J33" s="25">
        <v>1.6620489932034514E-2</v>
      </c>
      <c r="K33" s="25">
        <v>1.0733151376465673E-2</v>
      </c>
      <c r="L33" s="25">
        <v>4.7334674102776876E-3</v>
      </c>
    </row>
    <row r="34" spans="2:12" x14ac:dyDescent="0.3">
      <c r="B34" s="15" t="s">
        <v>29</v>
      </c>
      <c r="C34" s="4" t="s">
        <v>30</v>
      </c>
      <c r="F34" s="17">
        <v>0.05</v>
      </c>
      <c r="G34" s="25">
        <v>1.6517256151971554E-2</v>
      </c>
      <c r="H34" s="25">
        <v>1.4509818173943145E-2</v>
      </c>
      <c r="I34" s="25">
        <v>1.2777758663632045E-2</v>
      </c>
      <c r="J34" s="25">
        <v>8.6721604417809503E-3</v>
      </c>
      <c r="K34" s="25">
        <v>4.4343090190932999E-3</v>
      </c>
      <c r="L34" s="25">
        <v>9.2700387764230825E-4</v>
      </c>
    </row>
    <row r="35" spans="2:12" x14ac:dyDescent="0.3">
      <c r="B35" s="15" t="s">
        <v>24</v>
      </c>
      <c r="C35" s="15">
        <v>1001</v>
      </c>
      <c r="F35" s="17">
        <v>0.1</v>
      </c>
      <c r="G35" s="25">
        <v>6.2989377648275053E-3</v>
      </c>
      <c r="H35" s="25">
        <v>5.0972294179179025E-3</v>
      </c>
      <c r="I35" s="25">
        <v>4.1711914273372041E-3</v>
      </c>
      <c r="J35" s="25">
        <v>2.089689315613796E-3</v>
      </c>
      <c r="K35" s="25">
        <v>3.9411052506956143E-4</v>
      </c>
      <c r="L35" s="25">
        <v>-2.8655088443485201E-4</v>
      </c>
    </row>
    <row r="36" spans="2:12" x14ac:dyDescent="0.3">
      <c r="B36" s="15" t="s">
        <v>23</v>
      </c>
      <c r="C36" s="15">
        <v>0.3</v>
      </c>
      <c r="F36" s="17">
        <v>0.2</v>
      </c>
      <c r="G36" s="25">
        <v>3.8317632345599229E-4</v>
      </c>
      <c r="H36" s="25">
        <v>2.2695694391454361E-4</v>
      </c>
      <c r="I36" s="25">
        <v>1.0114546312101725E-4</v>
      </c>
      <c r="J36" s="25">
        <v>-1.0025667730287833E-4</v>
      </c>
      <c r="K36" s="25">
        <v>-2.2877385530489474E-4</v>
      </c>
      <c r="L36" s="25">
        <v>-3.3470521944560451E-4</v>
      </c>
    </row>
    <row r="37" spans="2:12" x14ac:dyDescent="0.3">
      <c r="B37" s="15" t="s">
        <v>22</v>
      </c>
      <c r="C37" s="28">
        <v>-1</v>
      </c>
    </row>
    <row r="39" spans="2:12" x14ac:dyDescent="0.3">
      <c r="B39" s="15" t="s">
        <v>33</v>
      </c>
      <c r="C39" s="25">
        <v>2.7854433782433654E-2</v>
      </c>
      <c r="F39" s="20" t="s">
        <v>34</v>
      </c>
    </row>
    <row r="40" spans="2:12" x14ac:dyDescent="0.3">
      <c r="F40" s="15" t="s">
        <v>31</v>
      </c>
      <c r="G40" s="17">
        <v>0</v>
      </c>
      <c r="H40" s="17">
        <v>0.01</v>
      </c>
      <c r="I40" s="17">
        <v>0.02</v>
      </c>
      <c r="J40" s="17">
        <v>0.05</v>
      </c>
      <c r="K40" s="17">
        <v>0.1</v>
      </c>
      <c r="L40" s="17">
        <v>0.2</v>
      </c>
    </row>
    <row r="41" spans="2:12" x14ac:dyDescent="0.3">
      <c r="F41" s="17">
        <v>0</v>
      </c>
      <c r="G41" s="25">
        <v>3.2951011459449918E-2</v>
      </c>
      <c r="H41" s="25">
        <v>3.0194542235598761E-2</v>
      </c>
      <c r="I41" s="25">
        <v>2.7727602720211939E-2</v>
      </c>
      <c r="J41" s="25">
        <v>2.173668964227761E-2</v>
      </c>
      <c r="K41" s="25">
        <v>1.504187399772587E-2</v>
      </c>
      <c r="L41" s="25">
        <v>8.0625191459011737E-3</v>
      </c>
    </row>
    <row r="42" spans="2:12" x14ac:dyDescent="0.3">
      <c r="F42" s="17">
        <v>0.01</v>
      </c>
      <c r="G42" s="25">
        <v>3.0024935583477668E-2</v>
      </c>
      <c r="H42" s="25">
        <v>2.7370393808209728E-2</v>
      </c>
      <c r="I42" s="25">
        <v>2.5060307892418351E-2</v>
      </c>
      <c r="J42" s="25">
        <v>1.9289546827888273E-2</v>
      </c>
      <c r="K42" s="25">
        <v>1.2869507006288645E-2</v>
      </c>
      <c r="L42" s="25">
        <v>6.188144275001463E-3</v>
      </c>
    </row>
    <row r="43" spans="2:12" x14ac:dyDescent="0.3">
      <c r="F43" s="17">
        <v>0.02</v>
      </c>
      <c r="G43" s="25">
        <v>2.6142517703341864E-2</v>
      </c>
      <c r="H43" s="25">
        <v>2.3739105566721378E-2</v>
      </c>
      <c r="I43" s="25">
        <v>2.1499042162713016E-2</v>
      </c>
      <c r="J43" s="25">
        <v>1.60636955676326E-2</v>
      </c>
      <c r="K43" s="25">
        <v>1.0138606017404161E-2</v>
      </c>
      <c r="L43" s="25">
        <v>4.0869706195678316E-3</v>
      </c>
    </row>
    <row r="44" spans="2:12" x14ac:dyDescent="0.3">
      <c r="F44" s="17">
        <v>0.05</v>
      </c>
      <c r="G44" s="25">
        <v>1.6228654562455203E-2</v>
      </c>
      <c r="H44" s="25">
        <v>1.4190754028202706E-2</v>
      </c>
      <c r="I44" s="25">
        <v>1.2426770086481551E-2</v>
      </c>
      <c r="J44" s="25">
        <v>8.2507264413330065E-3</v>
      </c>
      <c r="K44" s="25">
        <v>3.9087044113857517E-3</v>
      </c>
      <c r="L44" s="25">
        <v>3.0064913577309963E-4</v>
      </c>
    </row>
    <row r="45" spans="2:12" x14ac:dyDescent="0.3">
      <c r="F45" s="17">
        <v>0.1</v>
      </c>
      <c r="G45" s="25">
        <v>6.141402501108735E-3</v>
      </c>
      <c r="H45" s="25">
        <v>4.9105595724975781E-3</v>
      </c>
      <c r="I45" s="25">
        <v>3.9530654491172768E-3</v>
      </c>
      <c r="J45" s="25">
        <v>1.7776024033001761E-3</v>
      </c>
      <c r="K45" s="25">
        <v>5.2800085720031451E-5</v>
      </c>
      <c r="L45" s="25">
        <v>-8.8103921867915282E-4</v>
      </c>
    </row>
    <row r="46" spans="2:12" x14ac:dyDescent="0.3">
      <c r="F46" s="17">
        <v>0.2</v>
      </c>
      <c r="G46" s="25">
        <v>3.8155866272174689E-4</v>
      </c>
      <c r="H46" s="25">
        <v>1.6307675094343798E-4</v>
      </c>
      <c r="I46" s="25">
        <v>-1.6129599168922594E-5</v>
      </c>
      <c r="J46" s="25">
        <v>-3.5176482892499268E-4</v>
      </c>
      <c r="K46" s="25">
        <v>-6.4019896763606115E-4</v>
      </c>
      <c r="L46" s="25">
        <v>-9.2825383325869076E-4</v>
      </c>
    </row>
    <row r="49" spans="6:12" x14ac:dyDescent="0.3">
      <c r="F49" s="20" t="s">
        <v>35</v>
      </c>
    </row>
    <row r="50" spans="6:12" x14ac:dyDescent="0.3">
      <c r="F50" s="15" t="s">
        <v>31</v>
      </c>
      <c r="G50" s="17">
        <v>0</v>
      </c>
      <c r="H50" s="17">
        <v>0.01</v>
      </c>
      <c r="I50" s="17">
        <v>0.02</v>
      </c>
      <c r="J50" s="17">
        <v>0.05</v>
      </c>
      <c r="K50" s="17">
        <v>0.1</v>
      </c>
      <c r="L50" s="17">
        <v>0.2</v>
      </c>
    </row>
    <row r="51" spans="6:12" x14ac:dyDescent="0.3">
      <c r="F51" s="17">
        <v>0</v>
      </c>
      <c r="G51" s="25">
        <v>3.3775727769809173E-2</v>
      </c>
      <c r="H51" s="25">
        <v>3.108381120650924E-2</v>
      </c>
      <c r="I51" s="25">
        <v>2.8676142925363236E-2</v>
      </c>
      <c r="J51" s="25">
        <v>2.2834206437592517E-2</v>
      </c>
      <c r="K51" s="25">
        <v>1.6317266291709463E-2</v>
      </c>
      <c r="L51" s="25">
        <v>9.5423986427944675E-3</v>
      </c>
    </row>
    <row r="52" spans="6:12" x14ac:dyDescent="0.3">
      <c r="F52" s="17">
        <v>0.01</v>
      </c>
      <c r="G52" s="25">
        <v>3.0798044775848861E-2</v>
      </c>
      <c r="H52" s="25">
        <v>2.8215488011353932E-2</v>
      </c>
      <c r="I52" s="25">
        <v>2.5926461769002412E-2</v>
      </c>
      <c r="J52" s="25">
        <v>2.0331297514857224E-2</v>
      </c>
      <c r="K52" s="25">
        <v>1.4080300000015963E-2</v>
      </c>
      <c r="L52" s="25">
        <v>7.6147764363044684E-3</v>
      </c>
    </row>
    <row r="53" spans="6:12" x14ac:dyDescent="0.3">
      <c r="F53" s="17">
        <v>0.02</v>
      </c>
      <c r="G53" s="25">
        <v>2.6895678625095995E-2</v>
      </c>
      <c r="H53" s="25">
        <v>2.4476271216901709E-2</v>
      </c>
      <c r="I53" s="25">
        <v>2.23530780729366E-2</v>
      </c>
      <c r="J53" s="25">
        <v>1.7085173508317189E-2</v>
      </c>
      <c r="K53" s="25">
        <v>1.1312826088777213E-2</v>
      </c>
      <c r="L53" s="25">
        <v>5.4641234616370311E-3</v>
      </c>
    </row>
    <row r="54" spans="6:12" x14ac:dyDescent="0.3">
      <c r="F54" s="17">
        <v>0.05</v>
      </c>
      <c r="G54" s="25">
        <v>1.6774352073965937E-2</v>
      </c>
      <c r="H54" s="25">
        <v>1.4900956109478418E-2</v>
      </c>
      <c r="I54" s="25">
        <v>1.3136247764355093E-2</v>
      </c>
      <c r="J54" s="25">
        <v>9.1052386184618632E-3</v>
      </c>
      <c r="K54" s="25">
        <v>4.9421882502868816E-3</v>
      </c>
      <c r="L54" s="25">
        <v>1.5561637859795737E-3</v>
      </c>
    </row>
    <row r="55" spans="6:12" x14ac:dyDescent="0.3">
      <c r="F55" s="17">
        <v>0.1</v>
      </c>
      <c r="G55" s="25">
        <v>6.4575719799509178E-3</v>
      </c>
      <c r="H55" s="25">
        <v>5.2810233696459494E-3</v>
      </c>
      <c r="I55" s="25">
        <v>4.3222739836253779E-3</v>
      </c>
      <c r="J55" s="25">
        <v>2.4090205861586364E-3</v>
      </c>
      <c r="K55" s="25">
        <v>9.2256644972535645E-4</v>
      </c>
      <c r="L55" s="25">
        <v>3.1065479468470877E-4</v>
      </c>
    </row>
    <row r="56" spans="6:12" x14ac:dyDescent="0.3">
      <c r="F56" s="17">
        <v>0.2</v>
      </c>
      <c r="G56" s="25">
        <v>4.0675199986308226E-4</v>
      </c>
      <c r="H56" s="25">
        <v>2.8838277012782079E-4</v>
      </c>
      <c r="I56" s="25">
        <v>2.2705556148759103E-4</v>
      </c>
      <c r="J56" s="25">
        <v>1.5125982104671081E-4</v>
      </c>
      <c r="K56" s="25">
        <v>1.8317012005126206E-4</v>
      </c>
      <c r="L56" s="25">
        <v>2.5991432780746144E-4</v>
      </c>
    </row>
    <row r="59" spans="6:12" x14ac:dyDescent="0.3">
      <c r="F59" s="20" t="s">
        <v>36</v>
      </c>
    </row>
    <row r="60" spans="6:12" x14ac:dyDescent="0.3">
      <c r="F60" s="15" t="s">
        <v>31</v>
      </c>
      <c r="G60" s="17">
        <v>0</v>
      </c>
      <c r="H60" s="17">
        <v>0.01</v>
      </c>
      <c r="I60" s="17">
        <v>0.02</v>
      </c>
      <c r="J60" s="17">
        <v>0.05</v>
      </c>
      <c r="K60" s="17">
        <v>0.1</v>
      </c>
      <c r="L60" s="17">
        <v>0.2</v>
      </c>
    </row>
    <row r="61" spans="6:12" x14ac:dyDescent="0.3">
      <c r="F61" s="17">
        <v>0</v>
      </c>
      <c r="G61" s="25">
        <v>3.4021006393654803E-2</v>
      </c>
      <c r="H61" s="25">
        <v>3.1243844070003524E-2</v>
      </c>
      <c r="I61" s="25">
        <v>2.8759223338926516E-2</v>
      </c>
      <c r="J61" s="25">
        <v>2.2728073138076694E-2</v>
      </c>
      <c r="K61" s="25">
        <v>1.599390400863351E-2</v>
      </c>
      <c r="L61" s="25">
        <v>8.9837416226042736E-3</v>
      </c>
    </row>
    <row r="62" spans="6:12" x14ac:dyDescent="0.3">
      <c r="F62" s="17">
        <v>0.01</v>
      </c>
      <c r="G62" s="25">
        <v>3.1098709768842443E-2</v>
      </c>
      <c r="H62" s="25">
        <v>2.8432540200961337E-2</v>
      </c>
      <c r="I62" s="25">
        <v>2.6066407168635883E-2</v>
      </c>
      <c r="J62" s="25">
        <v>2.030065663911431E-2</v>
      </c>
      <c r="K62" s="25">
        <v>1.383735493502926E-2</v>
      </c>
      <c r="L62" s="25">
        <v>7.103671746097869E-3</v>
      </c>
    </row>
    <row r="63" spans="6:12" x14ac:dyDescent="0.3">
      <c r="F63" s="17">
        <v>0.02</v>
      </c>
      <c r="G63" s="25">
        <v>2.7236681976570871E-2</v>
      </c>
      <c r="H63" s="25">
        <v>2.4688657690891729E-2</v>
      </c>
      <c r="I63" s="25">
        <v>2.2522431869722151E-2</v>
      </c>
      <c r="J63" s="25">
        <v>1.7044451580092591E-2</v>
      </c>
      <c r="K63" s="25">
        <v>1.1058634828646385E-2</v>
      </c>
      <c r="L63" s="25">
        <v>4.9503424203255451E-3</v>
      </c>
    </row>
    <row r="64" spans="6:12" x14ac:dyDescent="0.3">
      <c r="F64" s="17">
        <v>0.05</v>
      </c>
      <c r="G64" s="25">
        <v>1.7214683262869134E-2</v>
      </c>
      <c r="H64" s="25">
        <v>1.5139510817244817E-2</v>
      </c>
      <c r="I64" s="25">
        <v>1.3319955460109022E-2</v>
      </c>
      <c r="J64" s="25">
        <v>9.0980380235052734E-3</v>
      </c>
      <c r="K64" s="25">
        <v>4.74077743341084E-3</v>
      </c>
      <c r="L64" s="25">
        <v>1.0011459491149623E-3</v>
      </c>
    </row>
    <row r="65" spans="6:12" x14ac:dyDescent="0.3">
      <c r="F65" s="17">
        <v>0.1</v>
      </c>
      <c r="G65" s="25">
        <v>6.7706870596033163E-3</v>
      </c>
      <c r="H65" s="25">
        <v>5.5037278914617837E-3</v>
      </c>
      <c r="I65" s="25">
        <v>4.524667904933867E-3</v>
      </c>
      <c r="J65" s="25">
        <v>2.3048244394120441E-3</v>
      </c>
      <c r="K65" s="25">
        <v>5.7418350937868293E-4</v>
      </c>
      <c r="L65" s="25">
        <v>-2.7630985924675353E-4</v>
      </c>
    </row>
    <row r="66" spans="6:12" x14ac:dyDescent="0.3">
      <c r="F66" s="17">
        <v>0.2</v>
      </c>
      <c r="G66" s="25">
        <v>4.4218204656318734E-4</v>
      </c>
      <c r="H66" s="25">
        <v>2.6982661189973078E-4</v>
      </c>
      <c r="I66" s="25">
        <v>1.3992435301548234E-4</v>
      </c>
      <c r="J66" s="25">
        <v>-9.1150375368127145E-5</v>
      </c>
      <c r="K66" s="25">
        <v>-2.2792971811208803E-4</v>
      </c>
      <c r="L66" s="25">
        <v>-3.3470346090238917E-4</v>
      </c>
    </row>
    <row r="69" spans="6:12" x14ac:dyDescent="0.3">
      <c r="F69" s="20" t="s">
        <v>37</v>
      </c>
    </row>
    <row r="70" spans="6:12" x14ac:dyDescent="0.3">
      <c r="F70" s="15" t="s">
        <v>31</v>
      </c>
      <c r="G70" s="17">
        <v>0</v>
      </c>
      <c r="H70" s="17">
        <v>0.01</v>
      </c>
      <c r="I70" s="17">
        <v>0.02</v>
      </c>
      <c r="J70" s="17">
        <v>0.05</v>
      </c>
      <c r="K70" s="17">
        <v>0.1</v>
      </c>
      <c r="L70" s="17">
        <v>0.2</v>
      </c>
    </row>
    <row r="71" spans="6:12" x14ac:dyDescent="0.3">
      <c r="F71" s="17">
        <v>0</v>
      </c>
      <c r="G71" s="25">
        <v>3.2700709998698216E-2</v>
      </c>
      <c r="H71" s="25">
        <v>3.0029674348567653E-2</v>
      </c>
      <c r="I71" s="25">
        <v>2.7639829959443057E-2</v>
      </c>
      <c r="J71" s="25">
        <v>2.183856236010091E-2</v>
      </c>
      <c r="K71" s="25">
        <v>1.536139254280211E-2</v>
      </c>
      <c r="L71" s="25">
        <v>8.6177813923731163E-3</v>
      </c>
    </row>
    <row r="72" spans="6:12" x14ac:dyDescent="0.3">
      <c r="F72" s="17">
        <v>0.01</v>
      </c>
      <c r="G72" s="25">
        <v>2.9728944859549227E-2</v>
      </c>
      <c r="H72" s="25">
        <v>2.7191010167406146E-2</v>
      </c>
      <c r="I72" s="25">
        <v>2.4905283735237246E-2</v>
      </c>
      <c r="J72" s="25">
        <v>1.9334174725344412E-2</v>
      </c>
      <c r="K72" s="25">
        <v>1.3145885088695831E-2</v>
      </c>
      <c r="L72" s="25">
        <v>6.7273175545007552E-3</v>
      </c>
    </row>
    <row r="73" spans="6:12" x14ac:dyDescent="0.3">
      <c r="F73" s="17">
        <v>0.02</v>
      </c>
      <c r="G73" s="25">
        <v>2.5835792357160603E-2</v>
      </c>
      <c r="H73" s="25">
        <v>2.3477238311684714E-2</v>
      </c>
      <c r="I73" s="25">
        <v>2.1306069285256326E-2</v>
      </c>
      <c r="J73" s="25">
        <v>1.6140830421407123E-2</v>
      </c>
      <c r="K73" s="25">
        <v>1.0342791829756344E-2</v>
      </c>
      <c r="L73" s="25">
        <v>4.5570652405840847E-3</v>
      </c>
    </row>
    <row r="74" spans="6:12" x14ac:dyDescent="0.3">
      <c r="F74" s="17">
        <v>0.05</v>
      </c>
      <c r="G74" s="25">
        <v>1.5865967048140132E-2</v>
      </c>
      <c r="H74" s="25">
        <v>1.3947342150746401E-2</v>
      </c>
      <c r="I74" s="25">
        <v>1.2211831951118074E-2</v>
      </c>
      <c r="J74" s="25">
        <v>8.2556063996358352E-3</v>
      </c>
      <c r="K74" s="25">
        <v>4.1730717435778178E-3</v>
      </c>
      <c r="L74" s="25">
        <v>8.3821262098552208E-4</v>
      </c>
    </row>
    <row r="75" spans="6:12" x14ac:dyDescent="0.3">
      <c r="F75" s="17">
        <v>0.1</v>
      </c>
      <c r="G75" s="25">
        <v>5.8361096803380176E-3</v>
      </c>
      <c r="H75" s="25">
        <v>4.7083347038069058E-3</v>
      </c>
      <c r="I75" s="25">
        <v>3.8461021570310051E-3</v>
      </c>
      <c r="J75" s="25">
        <v>1.8867982931434647E-3</v>
      </c>
      <c r="K75" s="25">
        <v>4.0538875194607796E-4</v>
      </c>
      <c r="L75" s="25">
        <v>-2.9571985813776485E-4</v>
      </c>
    </row>
    <row r="76" spans="6:12" x14ac:dyDescent="0.3">
      <c r="F76" s="17">
        <v>0.2</v>
      </c>
      <c r="G76" s="25">
        <v>3.3010492324182908E-4</v>
      </c>
      <c r="H76" s="25">
        <v>1.7581712284105321E-4</v>
      </c>
      <c r="I76" s="25">
        <v>7.5061307681244637E-5</v>
      </c>
      <c r="J76" s="25">
        <v>-1.079814585323962E-4</v>
      </c>
      <c r="K76" s="25">
        <v>-2.29668320544934E-4</v>
      </c>
      <c r="L76" s="25">
        <v>-3.3470672433370466E-4</v>
      </c>
    </row>
    <row r="79" spans="6:12" x14ac:dyDescent="0.3">
      <c r="F79" s="20" t="s">
        <v>38</v>
      </c>
    </row>
    <row r="80" spans="6:12" x14ac:dyDescent="0.3">
      <c r="F80" s="15" t="s">
        <v>31</v>
      </c>
      <c r="G80" s="17">
        <v>0</v>
      </c>
      <c r="H80" s="17">
        <v>0.01</v>
      </c>
      <c r="I80" s="17">
        <v>0.02</v>
      </c>
      <c r="J80" s="17">
        <v>0.05</v>
      </c>
      <c r="K80" s="17">
        <v>0.1</v>
      </c>
      <c r="L80" s="17">
        <v>0.2</v>
      </c>
    </row>
    <row r="81" spans="6:12" x14ac:dyDescent="0.3">
      <c r="F81" s="17">
        <v>0</v>
      </c>
      <c r="G81" s="31">
        <v>-4.1235815517962765E-4</v>
      </c>
      <c r="H81" s="31">
        <v>-4.4463448545523955E-4</v>
      </c>
      <c r="I81" s="31">
        <v>-4.7427010257564822E-4</v>
      </c>
      <c r="J81" s="31">
        <v>-5.4875839765745373E-4</v>
      </c>
      <c r="K81" s="31">
        <v>-6.3769614699179644E-4</v>
      </c>
      <c r="L81" s="31">
        <v>-7.3993974844664689E-4</v>
      </c>
    </row>
    <row r="82" spans="6:12" x14ac:dyDescent="0.3">
      <c r="F82" s="17">
        <v>0.01</v>
      </c>
      <c r="G82" s="31">
        <v>-3.8655459618559644E-4</v>
      </c>
      <c r="H82" s="31">
        <v>-4.2254710157210197E-4</v>
      </c>
      <c r="I82" s="31">
        <v>-4.3307693829203013E-4</v>
      </c>
      <c r="J82" s="31">
        <v>-5.2087534348447574E-4</v>
      </c>
      <c r="K82" s="31">
        <v>-6.0539649686365896E-4</v>
      </c>
      <c r="L82" s="31">
        <v>-7.133160806515027E-4</v>
      </c>
    </row>
    <row r="83" spans="6:12" x14ac:dyDescent="0.3">
      <c r="F83" s="17">
        <v>0.02</v>
      </c>
      <c r="G83" s="31">
        <v>-3.765804608770653E-4</v>
      </c>
      <c r="H83" s="31">
        <v>-3.6858282509016557E-4</v>
      </c>
      <c r="I83" s="31">
        <v>-4.2701795511179176E-4</v>
      </c>
      <c r="J83" s="31">
        <v>-5.1073897034229453E-4</v>
      </c>
      <c r="K83" s="31">
        <v>-5.8711003568652585E-4</v>
      </c>
      <c r="L83" s="31">
        <v>-6.8857642103459975E-4</v>
      </c>
    </row>
    <row r="84" spans="6:12" x14ac:dyDescent="0.3">
      <c r="F84" s="17">
        <v>0.05</v>
      </c>
      <c r="G84" s="31">
        <v>-2.7284875575536716E-4</v>
      </c>
      <c r="H84" s="31">
        <v>-3.5510104063785596E-4</v>
      </c>
      <c r="I84" s="31">
        <v>-3.5473883893677102E-4</v>
      </c>
      <c r="J84" s="31">
        <v>-4.2725608856442835E-4</v>
      </c>
      <c r="K84" s="31">
        <v>-5.1674191945056498E-4</v>
      </c>
      <c r="L84" s="31">
        <v>-6.2775732510323703E-4</v>
      </c>
    </row>
    <row r="85" spans="6:12" x14ac:dyDescent="0.3">
      <c r="F85" s="17">
        <v>0.1</v>
      </c>
      <c r="G85" s="31">
        <v>-1.5808473942109137E-4</v>
      </c>
      <c r="H85" s="31">
        <v>-1.8523189857418566E-4</v>
      </c>
      <c r="I85" s="31">
        <v>-1.8460426725405059E-4</v>
      </c>
      <c r="J85" s="31">
        <v>-3.1570909142923014E-4</v>
      </c>
      <c r="K85" s="31">
        <v>-4.3488318200266251E-4</v>
      </c>
      <c r="L85" s="31">
        <v>-5.9584700668193077E-4</v>
      </c>
    </row>
    <row r="86" spans="6:12" x14ac:dyDescent="0.3">
      <c r="F86" s="17">
        <v>0.2</v>
      </c>
      <c r="G86" s="31">
        <v>-1.2596668570667686E-5</v>
      </c>
      <c r="H86" s="31">
        <v>-6.2653009592191405E-5</v>
      </c>
      <c r="I86" s="31">
        <v>-1.2159258032825681E-4</v>
      </c>
      <c r="J86" s="31">
        <v>-2.5151232498585177E-4</v>
      </c>
      <c r="K86" s="31">
        <v>-4.1168454384366162E-4</v>
      </c>
      <c r="L86" s="31">
        <v>-5.9408408053307612E-4</v>
      </c>
    </row>
    <row r="89" spans="6:12" x14ac:dyDescent="0.3">
      <c r="F89" s="20" t="s">
        <v>39</v>
      </c>
    </row>
    <row r="90" spans="6:12" x14ac:dyDescent="0.3">
      <c r="F90" s="15" t="s">
        <v>31</v>
      </c>
      <c r="G90" s="17">
        <v>0</v>
      </c>
      <c r="H90" s="17">
        <v>0.01</v>
      </c>
      <c r="I90" s="17">
        <v>0.02</v>
      </c>
      <c r="J90" s="17">
        <v>0.05</v>
      </c>
      <c r="K90" s="17">
        <v>0.1</v>
      </c>
      <c r="L90" s="17">
        <v>0.2</v>
      </c>
    </row>
    <row r="91" spans="6:12" x14ac:dyDescent="0.3">
      <c r="F91" s="17">
        <v>0</v>
      </c>
      <c r="G91" s="31">
        <v>6.6014819747829342E-4</v>
      </c>
      <c r="H91" s="31">
        <v>6.0708486071793522E-4</v>
      </c>
      <c r="I91" s="31">
        <v>5.5969668974172916E-4</v>
      </c>
      <c r="J91" s="31">
        <v>4.4475538898789205E-4</v>
      </c>
      <c r="K91" s="31">
        <v>3.1625573291570001E-4</v>
      </c>
      <c r="L91" s="31">
        <v>1.8298011511557865E-4</v>
      </c>
    </row>
    <row r="92" spans="6:12" x14ac:dyDescent="0.3">
      <c r="F92" s="17">
        <v>0.01</v>
      </c>
      <c r="G92" s="31">
        <v>6.8488245464660806E-4</v>
      </c>
      <c r="H92" s="31">
        <v>6.2076501677759549E-4</v>
      </c>
      <c r="I92" s="31">
        <v>5.8056171669931822E-4</v>
      </c>
      <c r="J92" s="31">
        <v>4.8324095688494911E-4</v>
      </c>
      <c r="K92" s="31">
        <v>3.457349231667144E-4</v>
      </c>
      <c r="L92" s="31">
        <v>1.881770957985569E-4</v>
      </c>
    </row>
    <row r="93" spans="6:12" x14ac:dyDescent="0.3">
      <c r="F93" s="17">
        <v>0.02</v>
      </c>
      <c r="G93" s="31">
        <v>7.0044480970513426E-4</v>
      </c>
      <c r="H93" s="31">
        <v>6.0570968960350739E-4</v>
      </c>
      <c r="I93" s="31">
        <v>6.0818129223291252E-4</v>
      </c>
      <c r="J93" s="31">
        <v>4.5181057934273391E-4</v>
      </c>
      <c r="K93" s="31">
        <v>3.5792149944502069E-4</v>
      </c>
      <c r="L93" s="31">
        <v>1.9663858987073023E-4</v>
      </c>
    </row>
    <row r="94" spans="6:12" x14ac:dyDescent="0.3">
      <c r="F94" s="17">
        <v>0.05</v>
      </c>
      <c r="G94" s="31">
        <v>6.7435810736450087E-4</v>
      </c>
      <c r="H94" s="31">
        <v>5.9608433324920794E-4</v>
      </c>
      <c r="I94" s="31">
        <v>5.540617544954737E-4</v>
      </c>
      <c r="J94" s="31">
        <v>4.2121581193471907E-4</v>
      </c>
      <c r="K94" s="31">
        <v>2.8385284491651112E-4</v>
      </c>
      <c r="L94" s="31">
        <v>8.1466664064720133E-5</v>
      </c>
    </row>
    <row r="95" spans="6:12" x14ac:dyDescent="0.3">
      <c r="F95" s="17">
        <v>0.1</v>
      </c>
      <c r="G95" s="31">
        <v>4.6728868963264933E-4</v>
      </c>
      <c r="H95" s="31">
        <v>3.9769659382743894E-4</v>
      </c>
      <c r="I95" s="31">
        <v>3.3928287395143097E-4</v>
      </c>
      <c r="J95" s="31">
        <v>2.0901307313428972E-4</v>
      </c>
      <c r="K95" s="31">
        <v>8.4397378716302484E-5</v>
      </c>
      <c r="L95" s="31">
        <v>9.704999445505659E-6</v>
      </c>
    </row>
    <row r="96" spans="6:12" x14ac:dyDescent="0.3">
      <c r="F96" s="17">
        <v>0.2</v>
      </c>
      <c r="G96" s="31">
        <v>5.6038561660679128E-5</v>
      </c>
      <c r="H96" s="31">
        <v>4.7004744529338788E-5</v>
      </c>
      <c r="I96" s="31">
        <v>3.2431522667118849E-5</v>
      </c>
      <c r="J96" s="31">
        <v>8.4155415821345262E-6</v>
      </c>
      <c r="K96" s="31">
        <v>8.6930121642298755E-7</v>
      </c>
      <c r="L96" s="31">
        <v>1.6317156577457231E-9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CashFlows</vt:lpstr>
      <vt:lpstr>ExercIntensities</vt:lpstr>
      <vt:lpstr>ExercTimes</vt:lpstr>
      <vt:lpstr>OppCosts</vt:lpstr>
      <vt:lpstr>PayTimes</vt:lpstr>
      <vt:lpstr>StartTimes</vt:lpstr>
      <vt:lpstr>StrikeValues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2017-01-23T16:59:00Z</dcterms:modified>
</cp:coreProperties>
</file>