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510" yWindow="1185" windowWidth="21075" windowHeight="9270" activeTab="1"/>
  </bookViews>
  <sheets>
    <sheet name="Bloomberg" sheetId="1" r:id="rId1"/>
    <sheet name="Curves" sheetId="2" r:id="rId2"/>
    <sheet name="BasisSwap" sheetId="3" r:id="rId3"/>
  </sheets>
  <definedNames>
    <definedName name="_E301P">Curves!$D$36:$D$36</definedName>
    <definedName name="_E302P">Curves!$D$37</definedName>
    <definedName name="_E303P">Curves!$D$38</definedName>
    <definedName name="_E305P">Curves!$D$39:$D$39</definedName>
    <definedName name="_E307P">Curves!$D$40:$D$40</definedName>
    <definedName name="_E310P">Curves!$D$41:$D$41</definedName>
    <definedName name="_E315P">Curves!$D$42:$D$42</definedName>
    <definedName name="_E320P">Curves!$D$43</definedName>
    <definedName name="_E325P">Curves!$D$44</definedName>
    <definedName name="_E330P">Curves!$D$45</definedName>
    <definedName name="_E340P">Curves!$D$46</definedName>
    <definedName name="_E350P">Curves!$D$47:$D$47</definedName>
    <definedName name="_E601P">Curves!$D$56:$D$56</definedName>
    <definedName name="_E602P">Curves!$D$57</definedName>
    <definedName name="_E603P">Curves!$D$58</definedName>
    <definedName name="_E605P">Curves!$D$59:$D$59</definedName>
    <definedName name="_E607P">Curves!$D$60:$D$60</definedName>
    <definedName name="_E610P">Curves!$D$61:$D$61</definedName>
    <definedName name="_E615P">Curves!$D$62:$D$62</definedName>
    <definedName name="_E620P">Curves!$D$63</definedName>
    <definedName name="_E625P">Curves!$D$64</definedName>
    <definedName name="_E630P">Curves!$D$65</definedName>
    <definedName name="_E640P">Curves!$D$66</definedName>
    <definedName name="_E650P">Curves!$D$67:$D$67</definedName>
    <definedName name="_EO01P">Curves!$D$16:$D$16</definedName>
    <definedName name="_EO02P">Curves!$D$17:$D$17</definedName>
    <definedName name="_EO03P">Curves!$D$18</definedName>
    <definedName name="_EO05P">Curves!$D$19:$D$19</definedName>
    <definedName name="_EO07P">Curves!$D$20:$D$20</definedName>
    <definedName name="_EO10P">Curves!$D$21:$D$21</definedName>
    <definedName name="_EO15P">Curves!$D$22:$D$22</definedName>
    <definedName name="_EO20P">Curves!$D$23</definedName>
    <definedName name="_EO25P">Curves!$D$24</definedName>
    <definedName name="_EO30P">Curves!$D$25</definedName>
    <definedName name="_EO40P">Curves!$D$26</definedName>
    <definedName name="_EO50P">Curves!$D$27:$D$27</definedName>
    <definedName name="_EU01P">Curves!$D$156</definedName>
    <definedName name="_EU02P">Curves!$D$157</definedName>
    <definedName name="_EU03P">Curves!$D$158</definedName>
    <definedName name="_EU05P">Curves!$D$159</definedName>
    <definedName name="_EU07P">Curves!$D$160</definedName>
    <definedName name="_EU10P">Curves!$D$161</definedName>
    <definedName name="_EU15P">Curves!$D$162</definedName>
    <definedName name="_EU20P">Curves!$D$163</definedName>
    <definedName name="_EU25P">Curves!$D$164</definedName>
    <definedName name="_EU30P">Curves!$D$165</definedName>
    <definedName name="_EU40P">Curves!$D$166</definedName>
    <definedName name="_EU50P">Curves!$D$167</definedName>
    <definedName name="_U301P">Curves!$D$116</definedName>
    <definedName name="_U302P">Curves!$D$117</definedName>
    <definedName name="_U303P">Curves!$D$118</definedName>
    <definedName name="_U305P">Curves!$D$119</definedName>
    <definedName name="_U307P">Curves!$D$120</definedName>
    <definedName name="_U310P">Curves!$D$121</definedName>
    <definedName name="_U315P">Curves!$D$122</definedName>
    <definedName name="_U320P">Curves!$D$123</definedName>
    <definedName name="_U325P">Curves!$D$124</definedName>
    <definedName name="_U330P">Curves!$D$125</definedName>
    <definedName name="_U340P">Curves!$D$126</definedName>
    <definedName name="_U350P">Curves!$D$127</definedName>
    <definedName name="_U601P">Curves!$D$136</definedName>
    <definedName name="_U602P">Curves!$D$137</definedName>
    <definedName name="_U603P">Curves!$D$138</definedName>
    <definedName name="_U605P">Curves!$D$139</definedName>
    <definedName name="_U607P">Curves!$D$140</definedName>
    <definedName name="_U610P">Curves!$D$141</definedName>
    <definedName name="_U615P">Curves!$D$142</definedName>
    <definedName name="_U620P">Curves!$D$143</definedName>
    <definedName name="_U625P">Curves!$D$144</definedName>
    <definedName name="_U630P">Curves!$D$145</definedName>
    <definedName name="_U640P">Curves!$D$146</definedName>
    <definedName name="_U650P">Curves!$D$147</definedName>
    <definedName name="_UO01P">Curves!$D$96</definedName>
    <definedName name="_UO02P">Curves!$D$97</definedName>
    <definedName name="_UO03P">Curves!$D$98</definedName>
    <definedName name="_UO05P">Curves!$D$99</definedName>
    <definedName name="_UO07P">Curves!$D$100</definedName>
    <definedName name="_UO10P">Curves!$D$101</definedName>
    <definedName name="_UO15P">Curves!$D$102</definedName>
    <definedName name="_UO20P">Curves!$D$103</definedName>
    <definedName name="_UO25P">Curves!$D$104</definedName>
    <definedName name="_UO30P">Curves!$D$105</definedName>
    <definedName name="_UO40P">Curves!$D$106</definedName>
    <definedName name="_UO50P">Curves!$D$107</definedName>
    <definedName name="DeleteCurvesRange">Curves!$J$6:$K$8</definedName>
    <definedName name="E301Z">Curves!$Y$35:$Y$36</definedName>
    <definedName name="E302Z">Curves!$Y$37</definedName>
    <definedName name="E303Z">Curves!$Y$38</definedName>
    <definedName name="E305Z">Curves!$Y$39:$Y$39</definedName>
    <definedName name="E307Z">Curves!$Y$40:$Y$40</definedName>
    <definedName name="E310Z">Curves!$Y$41:$Y$41</definedName>
    <definedName name="E315Z">Curves!$Y$42:$Y$42</definedName>
    <definedName name="E320Z">Curves!$Y$43</definedName>
    <definedName name="E325Z">Curves!$Y$44</definedName>
    <definedName name="E330Z">Curves!$Y$45</definedName>
    <definedName name="E340Z">Curves!$Y$46</definedName>
    <definedName name="E350Z">Curves!$Y$47:$Y$47</definedName>
    <definedName name="E601Z">Curves!$Y$55:$Y$56</definedName>
    <definedName name="E602Z">Curves!$Y$57</definedName>
    <definedName name="E603Z">Curves!$Y$58</definedName>
    <definedName name="E605Z">Curves!$Y$59:$Y$59</definedName>
    <definedName name="E607Z">Curves!$Y$60:$Y$60</definedName>
    <definedName name="E610Z">Curves!$Y$61:$Y$61</definedName>
    <definedName name="E615Z">Curves!$Y$62:$Y$62</definedName>
    <definedName name="E620Z">Curves!$Y$63</definedName>
    <definedName name="E625Z">Curves!$Y$64</definedName>
    <definedName name="E630Z">Curves!$Y$65</definedName>
    <definedName name="E640Z">Curves!$Y$66</definedName>
    <definedName name="E650Z">Curves!$Y$67:$Y$67</definedName>
    <definedName name="EO01Z">Curves!$Y$15:$Y$16</definedName>
    <definedName name="EO02Z">Curves!$Y$17:$Y$17</definedName>
    <definedName name="EO03Z">Curves!$Y$18</definedName>
    <definedName name="EO05Z">Curves!$Y$19:$Y$19</definedName>
    <definedName name="EO07Z">Curves!$Y$20:$Y$20</definedName>
    <definedName name="EO10Z">Curves!$Y$21:$Y$21</definedName>
    <definedName name="EO15Z">Curves!$Y$22:$Y$22</definedName>
    <definedName name="EO20Z">Curves!$Y$23</definedName>
    <definedName name="EO25Z">Curves!$Y$24</definedName>
    <definedName name="EO30Z">Curves!$Y$25</definedName>
    <definedName name="EO40Z">Curves!$Y$26</definedName>
    <definedName name="EO50Z">Curves!$Y$27:$Y$27</definedName>
    <definedName name="EU01Z">Curves!$Y$155:$Y$156</definedName>
    <definedName name="EU02Z">Curves!$Y$157</definedName>
    <definedName name="EU03Z">Curves!$Y$158</definedName>
    <definedName name="EU05Z">Curves!$Y$159</definedName>
    <definedName name="EU07Z">Curves!$Y$160</definedName>
    <definedName name="EU10Z">Curves!$Y$161</definedName>
    <definedName name="EU15Z">Curves!$Y$162</definedName>
    <definedName name="EU20Z">Curves!$Y$163</definedName>
    <definedName name="EU25Z">Curves!$Y$164</definedName>
    <definedName name="EU30Z">Curves!$Y$165</definedName>
    <definedName name="EU40Z">Curves!$Y$166</definedName>
    <definedName name="EU50Z">Curves!$Y$167</definedName>
    <definedName name="U301Z">Curves!$Y$115:$Y$116</definedName>
    <definedName name="U302Z">Curves!$Y$117</definedName>
    <definedName name="U303Z">Curves!$Y$118</definedName>
    <definedName name="U305Z">Curves!$Y$119</definedName>
    <definedName name="U307Z">Curves!$Y$120</definedName>
    <definedName name="U310Z">Curves!$Y$121</definedName>
    <definedName name="U315Z">Curves!$Y$122</definedName>
    <definedName name="U320Z">Curves!$Y$123</definedName>
    <definedName name="U325Z">Curves!$Y$124</definedName>
    <definedName name="U330Z">Curves!$Y$125</definedName>
    <definedName name="U340Z">Curves!$Y$126</definedName>
    <definedName name="U350Z">Curves!$Y$127</definedName>
    <definedName name="U601Z">Curves!$Y$135:$Y$136</definedName>
    <definedName name="U602Z">Curves!$Y$137</definedName>
    <definedName name="U603Z">Curves!$Y$138</definedName>
    <definedName name="U605Z">Curves!$Y$139</definedName>
    <definedName name="U607Z">Curves!$Y$140</definedName>
    <definedName name="U610Z">Curves!$Y$141</definedName>
    <definedName name="U615Z">Curves!$Y$142</definedName>
    <definedName name="U620Z">Curves!$Y$143</definedName>
    <definedName name="U625Z">Curves!$Y$144</definedName>
    <definedName name="U630Z">Curves!$Y$145</definedName>
    <definedName name="U640Z">Curves!$Y$146</definedName>
    <definedName name="U650Z">Curves!$Y$147</definedName>
    <definedName name="UO01Z">Curves!$Y$95:$Y$96</definedName>
    <definedName name="UO02Z">Curves!$Y$97</definedName>
    <definedName name="UO03Z">Curves!$Y$98</definedName>
    <definedName name="UO05Z">Curves!$Y$99</definedName>
    <definedName name="UO07Z">Curves!$Y$100</definedName>
    <definedName name="UO10Z">Curves!$Y$101</definedName>
    <definedName name="UO15Z">Curves!$Y$102</definedName>
    <definedName name="UO20Z">Curves!$Y$103</definedName>
    <definedName name="UO25Z">Curves!$Y$104</definedName>
    <definedName name="UO30Z">Curves!$Y$105</definedName>
    <definedName name="UO40Z">Curves!$Y$106</definedName>
    <definedName name="UO50Z">Curves!$Y$107</definedName>
  </definedNames>
  <calcPr calcId="145621" calcMode="manual" calcCompleted="0" calcOnSave="0"/>
</workbook>
</file>

<file path=xl/calcChain.xml><?xml version="1.0" encoding="utf-8"?>
<calcChain xmlns="http://schemas.openxmlformats.org/spreadsheetml/2006/main">
  <c r="P33" i="3" l="1"/>
  <c r="P34" i="3"/>
  <c r="P23" i="3"/>
  <c r="P24" i="3"/>
  <c r="P25" i="3"/>
  <c r="P26" i="3"/>
  <c r="P27" i="3"/>
  <c r="P28" i="3"/>
  <c r="P29" i="3"/>
  <c r="P30" i="3"/>
  <c r="P31" i="3"/>
  <c r="P32" i="3"/>
  <c r="P22" i="3"/>
  <c r="M27" i="3"/>
  <c r="M25" i="3"/>
  <c r="J27" i="3"/>
  <c r="J26" i="3"/>
  <c r="J25" i="3"/>
  <c r="J24" i="3"/>
  <c r="J21" i="3"/>
  <c r="J9" i="3" l="1"/>
  <c r="J14" i="3"/>
  <c r="J6" i="3"/>
  <c r="J7" i="3"/>
  <c r="X6" i="3" a="1"/>
  <c r="P6" i="3" a="1"/>
  <c r="Q23" i="3"/>
  <c r="Q27" i="3"/>
  <c r="Q31" i="3"/>
  <c r="Q24" i="3"/>
  <c r="Q28" i="3"/>
  <c r="Q32" i="3"/>
  <c r="Q25" i="3"/>
  <c r="Q29" i="3"/>
  <c r="Q33" i="3"/>
  <c r="Q22" i="3"/>
  <c r="Q26" i="3"/>
  <c r="Q30" i="3"/>
  <c r="Q34" i="3"/>
  <c r="T6" i="3" a="1"/>
  <c r="L6" i="3" a="1"/>
  <c r="L6" i="3" l="1"/>
  <c r="L8" i="3"/>
  <c r="L10" i="3"/>
  <c r="L12" i="3"/>
  <c r="L14" i="3"/>
  <c r="M6" i="3"/>
  <c r="M8" i="3"/>
  <c r="M10" i="3"/>
  <c r="M12" i="3"/>
  <c r="M14" i="3"/>
  <c r="L7" i="3"/>
  <c r="L9" i="3"/>
  <c r="L11" i="3"/>
  <c r="L13" i="3"/>
  <c r="L15" i="3"/>
  <c r="M7" i="3"/>
  <c r="M9" i="3"/>
  <c r="M11" i="3"/>
  <c r="M13" i="3"/>
  <c r="M15" i="3"/>
  <c r="U6" i="3"/>
  <c r="U8" i="3"/>
  <c r="U10" i="3"/>
  <c r="U12" i="3"/>
  <c r="U14" i="3"/>
  <c r="T7" i="3"/>
  <c r="T9" i="3"/>
  <c r="T11" i="3"/>
  <c r="T13" i="3"/>
  <c r="T15" i="3"/>
  <c r="U7" i="3"/>
  <c r="U9" i="3"/>
  <c r="U11" i="3"/>
  <c r="U13" i="3"/>
  <c r="T6" i="3"/>
  <c r="T8" i="3"/>
  <c r="T10" i="3"/>
  <c r="T12" i="3"/>
  <c r="T14" i="3"/>
  <c r="U15" i="3"/>
  <c r="Q7" i="3"/>
  <c r="Q9" i="3"/>
  <c r="Q11" i="3"/>
  <c r="Q13" i="3"/>
  <c r="Q15" i="3"/>
  <c r="Q6" i="3"/>
  <c r="Q10" i="3"/>
  <c r="Q14" i="3"/>
  <c r="P6" i="3"/>
  <c r="P8" i="3"/>
  <c r="P10" i="3"/>
  <c r="P12" i="3"/>
  <c r="P14" i="3"/>
  <c r="Q8" i="3"/>
  <c r="Q12" i="3"/>
  <c r="P7" i="3"/>
  <c r="P9" i="3"/>
  <c r="P11" i="3"/>
  <c r="P13" i="3"/>
  <c r="P15" i="3"/>
  <c r="Y6" i="3"/>
  <c r="Y8" i="3"/>
  <c r="Y10" i="3"/>
  <c r="Y12" i="3"/>
  <c r="Y14" i="3"/>
  <c r="Y7" i="3"/>
  <c r="Y11" i="3"/>
  <c r="Y15" i="3"/>
  <c r="X7" i="3"/>
  <c r="X9" i="3"/>
  <c r="X11" i="3"/>
  <c r="X13" i="3"/>
  <c r="X15" i="3"/>
  <c r="Y9" i="3"/>
  <c r="Y13" i="3"/>
  <c r="X6" i="3"/>
  <c r="X8" i="3"/>
  <c r="X10" i="3"/>
  <c r="X12" i="3"/>
  <c r="X14" i="3"/>
  <c r="C6" i="3"/>
  <c r="F52" i="3"/>
  <c r="B87" i="2"/>
  <c r="B86" i="2"/>
  <c r="B85" i="2"/>
  <c r="B84" i="2"/>
  <c r="B83" i="2"/>
  <c r="B82" i="2"/>
  <c r="B81" i="2"/>
  <c r="B80" i="2"/>
  <c r="B79" i="2"/>
  <c r="B78" i="2"/>
  <c r="B77" i="2"/>
  <c r="B76" i="2"/>
  <c r="Z7" i="3"/>
  <c r="Z8" i="3"/>
  <c r="R8" i="3"/>
  <c r="R11" i="3"/>
  <c r="R10" i="3"/>
  <c r="R13" i="3"/>
  <c r="R12" i="3"/>
  <c r="R7" i="3"/>
  <c r="R14" i="3"/>
  <c r="R9" i="3"/>
  <c r="J17" i="3"/>
  <c r="F7" i="3"/>
  <c r="F41" i="3"/>
  <c r="F49" i="3"/>
  <c r="C41" i="3"/>
  <c r="Z16" i="3" l="1" a="1"/>
  <c r="Z16" i="3" s="1"/>
  <c r="R16" i="3" a="1"/>
  <c r="R16" i="3" s="1"/>
  <c r="M24" i="3"/>
  <c r="M26" i="3"/>
  <c r="F15" i="3"/>
  <c r="C15" i="3"/>
  <c r="D68" i="1"/>
  <c r="D67" i="1"/>
  <c r="D66" i="1"/>
  <c r="D65" i="1"/>
  <c r="D64" i="1"/>
  <c r="D63" i="1"/>
  <c r="D62" i="1"/>
  <c r="D61" i="1"/>
  <c r="D60" i="1"/>
  <c r="D59" i="1"/>
  <c r="D58" i="1"/>
  <c r="D57" i="1"/>
  <c r="C68" i="1"/>
  <c r="C67" i="1"/>
  <c r="C66" i="1"/>
  <c r="C65" i="1"/>
  <c r="C64" i="1"/>
  <c r="C63" i="1"/>
  <c r="C62" i="1"/>
  <c r="C61" i="1"/>
  <c r="C60" i="1"/>
  <c r="C59" i="1"/>
  <c r="C58" i="1"/>
  <c r="C57" i="1"/>
  <c r="V9" i="3"/>
  <c r="V13" i="3"/>
  <c r="V14" i="3"/>
  <c r="V8" i="3"/>
  <c r="V12" i="3"/>
  <c r="V10" i="3"/>
  <c r="V7" i="3"/>
  <c r="V11" i="3"/>
  <c r="V15" i="3"/>
  <c r="N13" i="3"/>
  <c r="N14" i="3"/>
  <c r="N8" i="3"/>
  <c r="N12" i="3"/>
  <c r="N9" i="3"/>
  <c r="N10" i="3"/>
  <c r="N7" i="3"/>
  <c r="N11" i="3"/>
  <c r="M21" i="3"/>
  <c r="F50" i="3"/>
  <c r="F8" i="3"/>
  <c r="J22" i="3"/>
  <c r="M22" i="3"/>
  <c r="N16" i="3" l="1" a="1"/>
  <c r="N16" i="3" s="1"/>
  <c r="V16" i="3" a="1"/>
  <c r="V16" i="3" s="1"/>
  <c r="J38" i="3"/>
  <c r="C16" i="3"/>
  <c r="F16" i="3"/>
  <c r="N45" i="1"/>
  <c r="N44" i="1"/>
  <c r="N43" i="1"/>
  <c r="N42" i="1"/>
  <c r="N41" i="1"/>
  <c r="N40" i="1"/>
  <c r="N39" i="1"/>
  <c r="N38" i="1"/>
  <c r="N37" i="1"/>
  <c r="N36" i="1"/>
  <c r="N35" i="1"/>
  <c r="N34" i="1"/>
  <c r="I45" i="1"/>
  <c r="I44" i="1"/>
  <c r="I43" i="1"/>
  <c r="I42" i="1"/>
  <c r="I41" i="1"/>
  <c r="I40" i="1"/>
  <c r="I39" i="1"/>
  <c r="I38" i="1"/>
  <c r="I37" i="1"/>
  <c r="I36" i="1"/>
  <c r="I35" i="1"/>
  <c r="I34" i="1"/>
  <c r="M45" i="1"/>
  <c r="M44" i="1"/>
  <c r="M43" i="1"/>
  <c r="M42" i="1"/>
  <c r="M41" i="1"/>
  <c r="M40" i="1"/>
  <c r="M39" i="1"/>
  <c r="M38" i="1"/>
  <c r="M37" i="1"/>
  <c r="M36" i="1"/>
  <c r="M35" i="1"/>
  <c r="M34" i="1"/>
  <c r="H45" i="1"/>
  <c r="H44" i="1"/>
  <c r="H43" i="1"/>
  <c r="H42" i="1"/>
  <c r="H41" i="1"/>
  <c r="H40" i="1"/>
  <c r="H39" i="1"/>
  <c r="H38" i="1"/>
  <c r="H37" i="1"/>
  <c r="H36" i="1"/>
  <c r="H35" i="1"/>
  <c r="H34" i="1"/>
  <c r="D45" i="1"/>
  <c r="D44" i="1"/>
  <c r="D43" i="1"/>
  <c r="D42" i="1"/>
  <c r="D41" i="1"/>
  <c r="D40" i="1"/>
  <c r="D39" i="1"/>
  <c r="D38" i="1"/>
  <c r="D37" i="1"/>
  <c r="D36" i="1"/>
  <c r="D35" i="1"/>
  <c r="D34" i="1"/>
  <c r="C45" i="1"/>
  <c r="C44" i="1"/>
  <c r="C43" i="1"/>
  <c r="C42" i="1"/>
  <c r="C41" i="1"/>
  <c r="C40" i="1"/>
  <c r="C39" i="1"/>
  <c r="C38" i="1"/>
  <c r="C37" i="1"/>
  <c r="C36" i="1"/>
  <c r="C35" i="1"/>
  <c r="C34" i="1"/>
  <c r="AA22" i="1"/>
  <c r="AA21" i="1"/>
  <c r="AA20" i="1"/>
  <c r="AA19" i="1"/>
  <c r="AA18" i="1"/>
  <c r="AA17" i="1"/>
  <c r="AA16" i="1"/>
  <c r="AA15" i="1"/>
  <c r="AA14" i="1"/>
  <c r="AA13" i="1"/>
  <c r="AA12" i="1"/>
  <c r="AA11" i="1"/>
  <c r="X22" i="1"/>
  <c r="X21" i="1"/>
  <c r="X20" i="1"/>
  <c r="X19" i="1"/>
  <c r="X18" i="1"/>
  <c r="X17" i="1"/>
  <c r="X16" i="1"/>
  <c r="X15" i="1"/>
  <c r="X14" i="1"/>
  <c r="X13" i="1"/>
  <c r="X12" i="1"/>
  <c r="X11" i="1"/>
  <c r="U22" i="1"/>
  <c r="R22" i="1"/>
  <c r="M22" i="1"/>
  <c r="H22" i="1"/>
  <c r="C22" i="1"/>
  <c r="U21" i="1"/>
  <c r="R21" i="1"/>
  <c r="M21" i="1"/>
  <c r="H21" i="1"/>
  <c r="C21" i="1"/>
  <c r="U20" i="1"/>
  <c r="R20" i="1"/>
  <c r="M20" i="1"/>
  <c r="H20" i="1"/>
  <c r="C20" i="1"/>
  <c r="U19" i="1"/>
  <c r="R19" i="1"/>
  <c r="M19" i="1"/>
  <c r="H19" i="1"/>
  <c r="C19" i="1"/>
  <c r="U18" i="1"/>
  <c r="R18" i="1"/>
  <c r="M18" i="1"/>
  <c r="H18" i="1"/>
  <c r="C18" i="1"/>
  <c r="U17" i="1"/>
  <c r="R17" i="1"/>
  <c r="M17" i="1"/>
  <c r="H17" i="1"/>
  <c r="C17" i="1"/>
  <c r="U16" i="1"/>
  <c r="R16" i="1"/>
  <c r="M16" i="1"/>
  <c r="H16" i="1"/>
  <c r="C16" i="1"/>
  <c r="U15" i="1"/>
  <c r="R15" i="1"/>
  <c r="M15" i="1"/>
  <c r="H15" i="1"/>
  <c r="C15" i="1"/>
  <c r="U14" i="1"/>
  <c r="R14" i="1"/>
  <c r="M14" i="1"/>
  <c r="H14" i="1"/>
  <c r="C14" i="1"/>
  <c r="U13" i="1"/>
  <c r="R13" i="1"/>
  <c r="M13" i="1"/>
  <c r="H13" i="1"/>
  <c r="C13" i="1"/>
  <c r="U12" i="1"/>
  <c r="R12" i="1"/>
  <c r="M12" i="1"/>
  <c r="H12" i="1"/>
  <c r="C12" i="1"/>
  <c r="U11" i="1"/>
  <c r="R11" i="1"/>
  <c r="M11" i="1"/>
  <c r="H11" i="1"/>
  <c r="C11" i="1"/>
  <c r="Y21" i="1"/>
  <c r="Y17" i="1"/>
  <c r="Y13" i="1"/>
  <c r="Y22" i="1"/>
  <c r="Y18" i="1"/>
  <c r="Y14" i="1"/>
  <c r="Y19" i="1"/>
  <c r="Y15" i="1"/>
  <c r="Y11" i="1"/>
  <c r="Y20" i="1"/>
  <c r="Y16" i="1"/>
  <c r="Y12" i="1"/>
  <c r="D11" i="1"/>
  <c r="N22" i="1"/>
  <c r="D22" i="1"/>
  <c r="I16" i="1"/>
  <c r="D14" i="1"/>
  <c r="S22" i="1"/>
  <c r="N20" i="1"/>
  <c r="D20" i="1"/>
  <c r="S18" i="1"/>
  <c r="I18" i="1"/>
  <c r="S14" i="1"/>
  <c r="I14" i="1"/>
  <c r="N21" i="1"/>
  <c r="D21" i="1"/>
  <c r="S19" i="1"/>
  <c r="I19" i="1"/>
  <c r="N17" i="1"/>
  <c r="D17" i="1"/>
  <c r="S15" i="1"/>
  <c r="I15" i="1"/>
  <c r="N13" i="1"/>
  <c r="D13" i="1"/>
  <c r="S11" i="1"/>
  <c r="I11" i="1"/>
  <c r="N12" i="1"/>
  <c r="S21" i="1"/>
  <c r="I21" i="1"/>
  <c r="N19" i="1"/>
  <c r="D19" i="1"/>
  <c r="S17" i="1"/>
  <c r="I17" i="1"/>
  <c r="N15" i="1"/>
  <c r="D15" i="1"/>
  <c r="S13" i="1"/>
  <c r="I13" i="1"/>
  <c r="N11" i="1"/>
  <c r="S20" i="1"/>
  <c r="I20" i="1"/>
  <c r="N18" i="1"/>
  <c r="D18" i="1"/>
  <c r="S16" i="1"/>
  <c r="N14" i="1"/>
  <c r="S12" i="1"/>
  <c r="I12" i="1"/>
  <c r="I22" i="1"/>
  <c r="N16" i="1"/>
  <c r="D16" i="1"/>
  <c r="D12" i="1"/>
  <c r="J39" i="3"/>
  <c r="C12" i="3"/>
  <c r="C13" i="3"/>
  <c r="F12" i="3"/>
  <c r="F13" i="3"/>
  <c r="J41" i="3"/>
  <c r="J40" i="3"/>
  <c r="J42" i="3" l="1"/>
  <c r="F35" i="3"/>
  <c r="C35" i="3"/>
  <c r="B187" i="2"/>
  <c r="F187" i="2" s="1"/>
  <c r="B186" i="2"/>
  <c r="F186" i="2" s="1"/>
  <c r="B185" i="2"/>
  <c r="F185" i="2" s="1"/>
  <c r="B184" i="2"/>
  <c r="F184" i="2" s="1"/>
  <c r="B183" i="2"/>
  <c r="F183" i="2" s="1"/>
  <c r="B182" i="2"/>
  <c r="F182" i="2" s="1"/>
  <c r="B181" i="2"/>
  <c r="F181" i="2" s="1"/>
  <c r="B180" i="2"/>
  <c r="F180" i="2" s="1"/>
  <c r="B179" i="2"/>
  <c r="F179" i="2" s="1"/>
  <c r="B178" i="2"/>
  <c r="F178" i="2" s="1"/>
  <c r="B177" i="2"/>
  <c r="F177" i="2" s="1"/>
  <c r="B176" i="2"/>
  <c r="F176" i="2" s="1"/>
  <c r="C30" i="3"/>
  <c r="C31" i="3"/>
  <c r="F30" i="3"/>
  <c r="F31" i="3"/>
  <c r="C53" i="3" l="1"/>
  <c r="C52" i="3"/>
  <c r="B167" i="2"/>
  <c r="F167" i="2" s="1"/>
  <c r="B166" i="2"/>
  <c r="F166" i="2" s="1"/>
  <c r="B165" i="2"/>
  <c r="F165" i="2" s="1"/>
  <c r="B164" i="2"/>
  <c r="F164" i="2" s="1"/>
  <c r="B163" i="2"/>
  <c r="F163" i="2" s="1"/>
  <c r="B162" i="2"/>
  <c r="F162" i="2" s="1"/>
  <c r="B161" i="2"/>
  <c r="F161" i="2" s="1"/>
  <c r="B160" i="2"/>
  <c r="F160" i="2" s="1"/>
  <c r="B159" i="2"/>
  <c r="F159" i="2" s="1"/>
  <c r="B158" i="2"/>
  <c r="F158" i="2" s="1"/>
  <c r="B157" i="2"/>
  <c r="F157" i="2" s="1"/>
  <c r="B156" i="2"/>
  <c r="F156" i="2" s="1"/>
  <c r="B145" i="2"/>
  <c r="B146" i="2" s="1"/>
  <c r="B144" i="2"/>
  <c r="F144" i="2" s="1"/>
  <c r="B143" i="2"/>
  <c r="F143" i="2" s="1"/>
  <c r="B142" i="2"/>
  <c r="F142" i="2" s="1"/>
  <c r="B141" i="2"/>
  <c r="F141" i="2" s="1"/>
  <c r="B140" i="2"/>
  <c r="F140" i="2" s="1"/>
  <c r="B139" i="2"/>
  <c r="F139" i="2" s="1"/>
  <c r="B138" i="2"/>
  <c r="F138" i="2" s="1"/>
  <c r="B137" i="2"/>
  <c r="F137" i="2" s="1"/>
  <c r="B136" i="2"/>
  <c r="F136" i="2" s="1"/>
  <c r="B127" i="2"/>
  <c r="F127" i="2" s="1"/>
  <c r="B126" i="2"/>
  <c r="F126" i="2" s="1"/>
  <c r="B125" i="2"/>
  <c r="F125" i="2" s="1"/>
  <c r="B124" i="2"/>
  <c r="F124" i="2" s="1"/>
  <c r="B123" i="2"/>
  <c r="F123" i="2" s="1"/>
  <c r="B122" i="2"/>
  <c r="F122" i="2" s="1"/>
  <c r="B121" i="2"/>
  <c r="F121" i="2" s="1"/>
  <c r="B120" i="2"/>
  <c r="F120" i="2" s="1"/>
  <c r="B119" i="2"/>
  <c r="F119" i="2" s="1"/>
  <c r="B118" i="2"/>
  <c r="F118" i="2" s="1"/>
  <c r="B117" i="2"/>
  <c r="F117" i="2" s="1"/>
  <c r="B116" i="2"/>
  <c r="F116" i="2" s="1"/>
  <c r="B106" i="2"/>
  <c r="B107" i="2" s="1"/>
  <c r="F107" i="2" s="1"/>
  <c r="B105" i="2"/>
  <c r="F105" i="2" s="1"/>
  <c r="B104" i="2"/>
  <c r="F104" i="2" s="1"/>
  <c r="B103" i="2"/>
  <c r="F103" i="2" s="1"/>
  <c r="B102" i="2"/>
  <c r="F102" i="2" s="1"/>
  <c r="B101" i="2"/>
  <c r="F101" i="2" s="1"/>
  <c r="B100" i="2"/>
  <c r="F100" i="2" s="1"/>
  <c r="B99" i="2"/>
  <c r="F99" i="2" s="1"/>
  <c r="B98" i="2"/>
  <c r="F98" i="2" s="1"/>
  <c r="B97" i="2"/>
  <c r="F97" i="2" s="1"/>
  <c r="B96" i="2"/>
  <c r="F96" i="2" s="1"/>
  <c r="F87" i="2"/>
  <c r="F86" i="2"/>
  <c r="F85" i="2"/>
  <c r="F84" i="2"/>
  <c r="F83" i="2"/>
  <c r="F82" i="2"/>
  <c r="F81" i="2"/>
  <c r="F80" i="2"/>
  <c r="F79" i="2"/>
  <c r="F78" i="2"/>
  <c r="F77" i="2"/>
  <c r="F76" i="2"/>
  <c r="B67" i="2"/>
  <c r="F67" i="2" s="1"/>
  <c r="B66" i="2"/>
  <c r="F66" i="2" s="1"/>
  <c r="B65" i="2"/>
  <c r="F65" i="2" s="1"/>
  <c r="B64" i="2"/>
  <c r="F64" i="2" s="1"/>
  <c r="B63" i="2"/>
  <c r="F63" i="2" s="1"/>
  <c r="B62" i="2"/>
  <c r="F62" i="2" s="1"/>
  <c r="B61" i="2"/>
  <c r="F61" i="2" s="1"/>
  <c r="B60" i="2"/>
  <c r="F60" i="2" s="1"/>
  <c r="B59" i="2"/>
  <c r="F59" i="2" s="1"/>
  <c r="B58" i="2"/>
  <c r="F58" i="2" s="1"/>
  <c r="B57" i="2"/>
  <c r="F57" i="2" s="1"/>
  <c r="B56" i="2"/>
  <c r="F56" i="2" s="1"/>
  <c r="B47" i="2"/>
  <c r="F47" i="2" s="1"/>
  <c r="B46" i="2"/>
  <c r="F46" i="2" s="1"/>
  <c r="B45" i="2"/>
  <c r="F45" i="2" s="1"/>
  <c r="B44" i="2"/>
  <c r="F44" i="2" s="1"/>
  <c r="B43" i="2"/>
  <c r="F43" i="2" s="1"/>
  <c r="B42" i="2"/>
  <c r="F42" i="2" s="1"/>
  <c r="B41" i="2"/>
  <c r="F41" i="2" s="1"/>
  <c r="B40" i="2"/>
  <c r="F40" i="2" s="1"/>
  <c r="B39" i="2"/>
  <c r="F39" i="2" s="1"/>
  <c r="B38" i="2"/>
  <c r="F38" i="2" s="1"/>
  <c r="B37" i="2"/>
  <c r="F37" i="2" s="1"/>
  <c r="B36" i="2"/>
  <c r="F36" i="2" s="1"/>
  <c r="B27" i="2"/>
  <c r="F27" i="2" s="1"/>
  <c r="B26" i="2"/>
  <c r="F26" i="2" s="1"/>
  <c r="B25" i="2"/>
  <c r="F25" i="2" s="1"/>
  <c r="B24" i="2"/>
  <c r="F24" i="2" s="1"/>
  <c r="B23" i="2"/>
  <c r="F23" i="2" s="1"/>
  <c r="B22" i="2"/>
  <c r="F22" i="2" s="1"/>
  <c r="B21" i="2"/>
  <c r="F21" i="2" s="1"/>
  <c r="B20" i="2"/>
  <c r="F20" i="2" s="1"/>
  <c r="B19" i="2"/>
  <c r="F19" i="2" s="1"/>
  <c r="B18" i="2"/>
  <c r="F18" i="2" s="1"/>
  <c r="B17" i="2"/>
  <c r="F17" i="2" s="1"/>
  <c r="B16" i="2"/>
  <c r="F16" i="2" s="1"/>
  <c r="F12" i="2"/>
  <c r="F92" i="2"/>
  <c r="M5" i="2"/>
  <c r="F32" i="2"/>
  <c r="F112" i="2"/>
  <c r="F52" i="2"/>
  <c r="B6" i="2"/>
  <c r="F132" i="2"/>
  <c r="F145" i="2" l="1"/>
  <c r="L127" i="2"/>
  <c r="L123" i="2"/>
  <c r="L119" i="2"/>
  <c r="L124" i="2"/>
  <c r="L120" i="2"/>
  <c r="L116" i="2"/>
  <c r="L126" i="2"/>
  <c r="L125" i="2"/>
  <c r="L122" i="2"/>
  <c r="L121" i="2"/>
  <c r="L118" i="2"/>
  <c r="L117" i="2"/>
  <c r="L45" i="2"/>
  <c r="L41" i="2"/>
  <c r="L37" i="2"/>
  <c r="L43" i="2"/>
  <c r="L39" i="2"/>
  <c r="M76" i="2" a="1"/>
  <c r="L46" i="2"/>
  <c r="L42" i="2"/>
  <c r="L38" i="2"/>
  <c r="L47" i="2"/>
  <c r="L40" i="2"/>
  <c r="L44" i="2"/>
  <c r="L36" i="2"/>
  <c r="L26" i="2"/>
  <c r="L24" i="2"/>
  <c r="L22" i="2"/>
  <c r="L20" i="2"/>
  <c r="L18" i="2"/>
  <c r="L16" i="2"/>
  <c r="L23" i="2"/>
  <c r="L21" i="2"/>
  <c r="L19" i="2"/>
  <c r="L17" i="2"/>
  <c r="L25" i="2"/>
  <c r="L27" i="2"/>
  <c r="L64" i="2"/>
  <c r="L60" i="2"/>
  <c r="L56" i="2"/>
  <c r="L66" i="2"/>
  <c r="L62" i="2"/>
  <c r="L65" i="2"/>
  <c r="L61" i="2"/>
  <c r="L57" i="2"/>
  <c r="L58" i="2"/>
  <c r="L67" i="2"/>
  <c r="L59" i="2"/>
  <c r="L63" i="2"/>
  <c r="L147" i="2"/>
  <c r="L146" i="2"/>
  <c r="L145" i="2"/>
  <c r="L144" i="2"/>
  <c r="L143" i="2"/>
  <c r="L142" i="2"/>
  <c r="L141" i="2"/>
  <c r="L140" i="2"/>
  <c r="L139" i="2"/>
  <c r="L138" i="2"/>
  <c r="L137" i="2"/>
  <c r="L136" i="2"/>
  <c r="L106" i="2"/>
  <c r="L104" i="2"/>
  <c r="L102" i="2"/>
  <c r="L100" i="2"/>
  <c r="L98" i="2"/>
  <c r="L96" i="2"/>
  <c r="L107" i="2"/>
  <c r="L99" i="2"/>
  <c r="L105" i="2"/>
  <c r="L97" i="2"/>
  <c r="L103" i="2"/>
  <c r="L101" i="2"/>
  <c r="F146" i="2"/>
  <c r="B147" i="2"/>
  <c r="F147" i="2" s="1"/>
  <c r="F106" i="2"/>
  <c r="P20" i="2"/>
  <c r="P18" i="2"/>
  <c r="P27" i="2"/>
  <c r="P22" i="2"/>
  <c r="P99" i="2"/>
  <c r="P16" i="2"/>
  <c r="P97" i="2"/>
  <c r="P26" i="2"/>
  <c r="P19" i="2"/>
  <c r="P21" i="2"/>
  <c r="P98" i="2"/>
  <c r="P101" i="2"/>
  <c r="P24" i="2"/>
  <c r="P100" i="2"/>
  <c r="P25" i="2"/>
  <c r="P106" i="2"/>
  <c r="P107" i="2"/>
  <c r="P105" i="2"/>
  <c r="P17" i="2"/>
  <c r="P23" i="2"/>
  <c r="P96" i="2"/>
  <c r="P102" i="2"/>
  <c r="P103" i="2"/>
  <c r="P104" i="2"/>
  <c r="M86" i="2" l="1"/>
  <c r="M82" i="2"/>
  <c r="M78" i="2"/>
  <c r="M87" i="2"/>
  <c r="M81" i="2"/>
  <c r="M76" i="2"/>
  <c r="M85" i="2"/>
  <c r="M80" i="2"/>
  <c r="M84" i="2"/>
  <c r="M79" i="2"/>
  <c r="M77" i="2"/>
  <c r="M83" i="2"/>
  <c r="Q23" i="2"/>
  <c r="Q103" i="2"/>
  <c r="Q99" i="2"/>
  <c r="Q20" i="2"/>
  <c r="Q104" i="2"/>
  <c r="Q26" i="2"/>
  <c r="Q16" i="2"/>
  <c r="Q19" i="2"/>
  <c r="Q107" i="2"/>
  <c r="Q21" i="2"/>
  <c r="Q22" i="2"/>
  <c r="Q24" i="2"/>
  <c r="Q105" i="2"/>
  <c r="Q102" i="2"/>
  <c r="Q25" i="2"/>
  <c r="Q27" i="2"/>
  <c r="Q18" i="2"/>
  <c r="Q106" i="2"/>
  <c r="T94" i="2"/>
  <c r="Q97" i="2"/>
  <c r="Q98" i="2"/>
  <c r="Q100" i="2"/>
  <c r="Q101" i="2"/>
  <c r="Q17" i="2"/>
  <c r="Q96" i="2"/>
  <c r="W95" i="2" a="1"/>
  <c r="V95" i="2" a="1"/>
  <c r="T95" i="2"/>
  <c r="O186" i="2" l="1"/>
  <c r="O184" i="2"/>
  <c r="O182" i="2"/>
  <c r="O180" i="2"/>
  <c r="O178" i="2"/>
  <c r="O176" i="2"/>
  <c r="O187" i="2"/>
  <c r="O185" i="2"/>
  <c r="O183" i="2"/>
  <c r="O181" i="2"/>
  <c r="O179" i="2"/>
  <c r="O177" i="2"/>
  <c r="W102" i="2"/>
  <c r="Z102" i="2" s="1"/>
  <c r="W97" i="2"/>
  <c r="Z97" i="2" s="1"/>
  <c r="W103" i="2"/>
  <c r="Z103" i="2" s="1"/>
  <c r="W105" i="2"/>
  <c r="Z105" i="2" s="1"/>
  <c r="W101" i="2"/>
  <c r="Z101" i="2" s="1"/>
  <c r="W96" i="2"/>
  <c r="Z96" i="2" s="1"/>
  <c r="W104" i="2"/>
  <c r="Z104" i="2" s="1"/>
  <c r="W98" i="2"/>
  <c r="Z98" i="2" s="1"/>
  <c r="W95" i="2"/>
  <c r="Z95" i="2" s="1"/>
  <c r="W100" i="2"/>
  <c r="Z100" i="2" s="1"/>
  <c r="W107" i="2"/>
  <c r="Z107" i="2" s="1"/>
  <c r="W99" i="2"/>
  <c r="Z99" i="2" s="1"/>
  <c r="W106" i="2"/>
  <c r="Z106" i="2" s="1"/>
  <c r="V96" i="2"/>
  <c r="V101" i="2"/>
  <c r="V102" i="2"/>
  <c r="V95" i="2"/>
  <c r="V107" i="2"/>
  <c r="V99" i="2"/>
  <c r="V106" i="2"/>
  <c r="V105" i="2"/>
  <c r="V98" i="2"/>
  <c r="V103" i="2"/>
  <c r="V100" i="2"/>
  <c r="V97" i="2"/>
  <c r="V104" i="2"/>
  <c r="O137" i="2"/>
  <c r="O141" i="2"/>
  <c r="O145" i="2"/>
  <c r="O127" i="2"/>
  <c r="O159" i="2"/>
  <c r="O163" i="2"/>
  <c r="O167" i="2"/>
  <c r="O117" i="2"/>
  <c r="O120" i="2"/>
  <c r="O138" i="2"/>
  <c r="O142" i="2"/>
  <c r="O147" i="2"/>
  <c r="O156" i="2"/>
  <c r="O160" i="2"/>
  <c r="O164" i="2"/>
  <c r="O118" i="2"/>
  <c r="O121" i="2"/>
  <c r="O124" i="2"/>
  <c r="O140" i="2"/>
  <c r="O123" i="2"/>
  <c r="O162" i="2"/>
  <c r="O126" i="2"/>
  <c r="O136" i="2"/>
  <c r="O144" i="2"/>
  <c r="O158" i="2"/>
  <c r="O166" i="2"/>
  <c r="O116" i="2"/>
  <c r="O146" i="2"/>
  <c r="O157" i="2"/>
  <c r="O125" i="2"/>
  <c r="O139" i="2"/>
  <c r="O143" i="2"/>
  <c r="O165" i="2"/>
  <c r="O119" i="2"/>
  <c r="O122" i="2"/>
  <c r="O161" i="2"/>
  <c r="P120" i="2"/>
  <c r="Q120" i="2" s="1"/>
  <c r="P116" i="2"/>
  <c r="P126" i="2"/>
  <c r="P122" i="2"/>
  <c r="P119" i="2"/>
  <c r="P118" i="2"/>
  <c r="P127" i="2"/>
  <c r="P117" i="2"/>
  <c r="P124" i="2"/>
  <c r="T14" i="2"/>
  <c r="AC94" i="2"/>
  <c r="P123" i="2"/>
  <c r="Q124" i="2"/>
  <c r="P125" i="2"/>
  <c r="Q122" i="2"/>
  <c r="P121" i="2"/>
  <c r="T114" i="2"/>
  <c r="W15" i="2" a="1"/>
  <c r="T15" i="2"/>
  <c r="V15" i="2" a="1"/>
  <c r="V115" i="2" a="1"/>
  <c r="T115" i="2"/>
  <c r="W115" i="2" a="1"/>
  <c r="I132" i="2"/>
  <c r="W124" i="2" l="1"/>
  <c r="Z124" i="2" s="1"/>
  <c r="W126" i="2"/>
  <c r="Z126" i="2" s="1"/>
  <c r="W127" i="2"/>
  <c r="Z127" i="2" s="1"/>
  <c r="W116" i="2"/>
  <c r="Z116" i="2" s="1"/>
  <c r="W125" i="2"/>
  <c r="Z125" i="2" s="1"/>
  <c r="W123" i="2"/>
  <c r="Z123" i="2" s="1"/>
  <c r="W122" i="2"/>
  <c r="Z122" i="2" s="1"/>
  <c r="W121" i="2"/>
  <c r="Z121" i="2" s="1"/>
  <c r="W115" i="2"/>
  <c r="Z115" i="2" s="1"/>
  <c r="W120" i="2"/>
  <c r="Z120" i="2" s="1"/>
  <c r="W117" i="2"/>
  <c r="Z117" i="2" s="1"/>
  <c r="W118" i="2"/>
  <c r="Z118" i="2" s="1"/>
  <c r="W119" i="2"/>
  <c r="Z119" i="2" s="1"/>
  <c r="F152" i="2"/>
  <c r="M137" i="2"/>
  <c r="M146" i="2"/>
  <c r="M140" i="2"/>
  <c r="M141" i="2"/>
  <c r="M144" i="2"/>
  <c r="M145" i="2"/>
  <c r="M143" i="2"/>
  <c r="M138" i="2"/>
  <c r="M142" i="2"/>
  <c r="M139" i="2"/>
  <c r="M136" i="2"/>
  <c r="M147" i="2"/>
  <c r="V123" i="2"/>
  <c r="V117" i="2"/>
  <c r="V120" i="2"/>
  <c r="V118" i="2"/>
  <c r="V115" i="2"/>
  <c r="V119" i="2"/>
  <c r="V126" i="2"/>
  <c r="V125" i="2"/>
  <c r="V124" i="2"/>
  <c r="V127" i="2"/>
  <c r="V121" i="2"/>
  <c r="V116" i="2"/>
  <c r="V122" i="2"/>
  <c r="V26" i="2"/>
  <c r="V27" i="2"/>
  <c r="V16" i="2"/>
  <c r="V20" i="2"/>
  <c r="V23" i="2"/>
  <c r="V25" i="2"/>
  <c r="V24" i="2"/>
  <c r="V17" i="2"/>
  <c r="V18" i="2"/>
  <c r="V21" i="2"/>
  <c r="V22" i="2"/>
  <c r="V15" i="2"/>
  <c r="V19" i="2"/>
  <c r="W18" i="2"/>
  <c r="Z18" i="2" s="1"/>
  <c r="W23" i="2"/>
  <c r="Z23" i="2" s="1"/>
  <c r="W27" i="2"/>
  <c r="Z27" i="2" s="1"/>
  <c r="W21" i="2"/>
  <c r="Z21" i="2" s="1"/>
  <c r="W20" i="2"/>
  <c r="Z20" i="2" s="1"/>
  <c r="W16" i="2"/>
  <c r="Z16" i="2" s="1"/>
  <c r="W17" i="2"/>
  <c r="Z17" i="2" s="1"/>
  <c r="W19" i="2"/>
  <c r="Z19" i="2" s="1"/>
  <c r="W26" i="2"/>
  <c r="Z26" i="2" s="1"/>
  <c r="W24" i="2"/>
  <c r="Z24" i="2" s="1"/>
  <c r="W25" i="2"/>
  <c r="Z25" i="2" s="1"/>
  <c r="W22" i="2"/>
  <c r="Z22" i="2" s="1"/>
  <c r="W15" i="2"/>
  <c r="Z15" i="2" s="1"/>
  <c r="O43" i="2"/>
  <c r="O56" i="2"/>
  <c r="O66" i="2"/>
  <c r="O80" i="2"/>
  <c r="O39" i="2"/>
  <c r="O63" i="2"/>
  <c r="O78" i="2"/>
  <c r="O58" i="2"/>
  <c r="O38" i="2"/>
  <c r="O41" i="2"/>
  <c r="O40" i="2"/>
  <c r="O45" i="2"/>
  <c r="O65" i="2"/>
  <c r="O87" i="2"/>
  <c r="O44" i="2"/>
  <c r="O77" i="2"/>
  <c r="O37" i="2"/>
  <c r="O83" i="2"/>
  <c r="O67" i="2"/>
  <c r="O47" i="2"/>
  <c r="O64" i="2"/>
  <c r="O85" i="2"/>
  <c r="O59" i="2"/>
  <c r="O82" i="2"/>
  <c r="O36" i="2"/>
  <c r="O86" i="2"/>
  <c r="O57" i="2"/>
  <c r="O42" i="2"/>
  <c r="O46" i="2"/>
  <c r="O61" i="2"/>
  <c r="O79" i="2"/>
  <c r="O84" i="2"/>
  <c r="O60" i="2"/>
  <c r="O76" i="2"/>
  <c r="O81" i="2"/>
  <c r="O62" i="2"/>
  <c r="AC95" i="2"/>
  <c r="Q121" i="2"/>
  <c r="P139" i="2"/>
  <c r="P137" i="2"/>
  <c r="P145" i="2"/>
  <c r="P66" i="2"/>
  <c r="P44" i="2"/>
  <c r="P46" i="2"/>
  <c r="P146" i="2"/>
  <c r="Q123" i="2"/>
  <c r="P142" i="2"/>
  <c r="P37" i="2"/>
  <c r="Q127" i="2"/>
  <c r="P147" i="2"/>
  <c r="P138" i="2"/>
  <c r="P140" i="2"/>
  <c r="P67" i="2"/>
  <c r="P45" i="2"/>
  <c r="P143" i="2"/>
  <c r="P60" i="2"/>
  <c r="P136" i="2"/>
  <c r="P43" i="2"/>
  <c r="Q117" i="2"/>
  <c r="P62" i="2"/>
  <c r="P65" i="2"/>
  <c r="P42" i="2"/>
  <c r="P41" i="2"/>
  <c r="Q116" i="2"/>
  <c r="P39" i="2"/>
  <c r="Q118" i="2"/>
  <c r="P63" i="2"/>
  <c r="P38" i="2"/>
  <c r="Q125" i="2"/>
  <c r="P141" i="2"/>
  <c r="Q126" i="2"/>
  <c r="P64" i="2"/>
  <c r="P61" i="2"/>
  <c r="P58" i="2"/>
  <c r="P47" i="2"/>
  <c r="P40" i="2"/>
  <c r="Q119" i="2"/>
  <c r="P59" i="2"/>
  <c r="P57" i="2"/>
  <c r="P144" i="2"/>
  <c r="P36" i="2"/>
  <c r="P56" i="2"/>
  <c r="L159" i="2" l="1"/>
  <c r="L186" i="2"/>
  <c r="L184" i="2"/>
  <c r="L179" i="2"/>
  <c r="L158" i="2"/>
  <c r="L176" i="2"/>
  <c r="L178" i="2"/>
  <c r="L182" i="2"/>
  <c r="L166" i="2"/>
  <c r="L163" i="2"/>
  <c r="L157" i="2"/>
  <c r="L164" i="2"/>
  <c r="L177" i="2"/>
  <c r="L183" i="2"/>
  <c r="L181" i="2"/>
  <c r="L187" i="2"/>
  <c r="L167" i="2"/>
  <c r="L180" i="2"/>
  <c r="F172" i="2"/>
  <c r="L162" i="2"/>
  <c r="L161" i="2"/>
  <c r="L156" i="2"/>
  <c r="L185" i="2"/>
  <c r="L160" i="2"/>
  <c r="L165" i="2"/>
  <c r="C49" i="3"/>
  <c r="C50" i="3"/>
  <c r="C63" i="3"/>
  <c r="C64" i="3"/>
  <c r="Q141" i="2"/>
  <c r="Q140" i="2"/>
  <c r="AC14" i="2"/>
  <c r="Q67" i="2"/>
  <c r="Q138" i="2"/>
  <c r="Q65" i="2"/>
  <c r="Q145" i="2"/>
  <c r="Q43" i="2"/>
  <c r="T34" i="2"/>
  <c r="Q40" i="2"/>
  <c r="T35" i="2"/>
  <c r="Q57" i="2"/>
  <c r="Q41" i="2"/>
  <c r="Q62" i="2"/>
  <c r="Q37" i="2"/>
  <c r="Q39" i="2"/>
  <c r="Q36" i="2"/>
  <c r="I152" i="2"/>
  <c r="Q146" i="2"/>
  <c r="Q45" i="2"/>
  <c r="Q59" i="2"/>
  <c r="AC114" i="2"/>
  <c r="Q64" i="2"/>
  <c r="W35" i="2" a="1"/>
  <c r="Q56" i="2"/>
  <c r="Q66" i="2"/>
  <c r="Q58" i="2"/>
  <c r="Q38" i="2"/>
  <c r="Q44" i="2"/>
  <c r="Q147" i="2"/>
  <c r="Q42" i="2"/>
  <c r="Q136" i="2"/>
  <c r="V35" i="2" a="1"/>
  <c r="Q60" i="2"/>
  <c r="T134" i="2"/>
  <c r="V135" i="2" s="1" a="1"/>
  <c r="W135" i="2" a="1"/>
  <c r="Q46" i="2"/>
  <c r="Q139" i="2"/>
  <c r="Q142" i="2"/>
  <c r="Q143" i="2"/>
  <c r="T54" i="2"/>
  <c r="W55" i="2" a="1"/>
  <c r="Q137" i="2"/>
  <c r="Q61" i="2"/>
  <c r="Q63" i="2"/>
  <c r="Q144" i="2"/>
  <c r="Q47" i="2"/>
  <c r="F72" i="2"/>
  <c r="T135" i="2"/>
  <c r="T55" i="2"/>
  <c r="V55" i="2" a="1"/>
  <c r="V136" i="2" l="1"/>
  <c r="V135" i="2"/>
  <c r="V147" i="2"/>
  <c r="V144" i="2"/>
  <c r="V142" i="2"/>
  <c r="V139" i="2"/>
  <c r="V141" i="2"/>
  <c r="V145" i="2"/>
  <c r="V140" i="2"/>
  <c r="V138" i="2"/>
  <c r="V143" i="2"/>
  <c r="V146" i="2"/>
  <c r="V137" i="2"/>
  <c r="W140" i="2"/>
  <c r="Z140" i="2" s="1"/>
  <c r="W135" i="2"/>
  <c r="Z135" i="2" s="1"/>
  <c r="W139" i="2"/>
  <c r="Z139" i="2" s="1"/>
  <c r="W142" i="2"/>
  <c r="Z142" i="2" s="1"/>
  <c r="W144" i="2"/>
  <c r="Z144" i="2" s="1"/>
  <c r="W141" i="2"/>
  <c r="Z141" i="2" s="1"/>
  <c r="W143" i="2"/>
  <c r="Z143" i="2" s="1"/>
  <c r="W136" i="2"/>
  <c r="Z136" i="2" s="1"/>
  <c r="W146" i="2"/>
  <c r="Z146" i="2" s="1"/>
  <c r="W138" i="2"/>
  <c r="Z138" i="2" s="1"/>
  <c r="W137" i="2"/>
  <c r="Z137" i="2" s="1"/>
  <c r="W147" i="2"/>
  <c r="Z147" i="2" s="1"/>
  <c r="W145" i="2"/>
  <c r="Z145" i="2" s="1"/>
  <c r="V64" i="2"/>
  <c r="V63" i="2"/>
  <c r="V61" i="2"/>
  <c r="V62" i="2"/>
  <c r="V65" i="2"/>
  <c r="V59" i="2"/>
  <c r="V55" i="2"/>
  <c r="V56" i="2"/>
  <c r="V57" i="2"/>
  <c r="V66" i="2"/>
  <c r="V67" i="2"/>
  <c r="V60" i="2"/>
  <c r="V58" i="2"/>
  <c r="L79" i="2"/>
  <c r="L82" i="2"/>
  <c r="L85" i="2"/>
  <c r="L81" i="2"/>
  <c r="L77" i="2"/>
  <c r="L78" i="2"/>
  <c r="L86" i="2"/>
  <c r="L87" i="2"/>
  <c r="L80" i="2"/>
  <c r="L83" i="2"/>
  <c r="L76" i="2"/>
  <c r="L84" i="2"/>
  <c r="W35" i="2"/>
  <c r="Z35" i="2" s="1"/>
  <c r="W46" i="2"/>
  <c r="Z46" i="2" s="1"/>
  <c r="W37" i="2"/>
  <c r="Z37" i="2" s="1"/>
  <c r="W40" i="2"/>
  <c r="Z40" i="2" s="1"/>
  <c r="W38" i="2"/>
  <c r="Z38" i="2" s="1"/>
  <c r="W41" i="2"/>
  <c r="Z41" i="2" s="1"/>
  <c r="W45" i="2"/>
  <c r="Z45" i="2" s="1"/>
  <c r="W42" i="2"/>
  <c r="Z42" i="2" s="1"/>
  <c r="W44" i="2"/>
  <c r="Z44" i="2" s="1"/>
  <c r="W47" i="2"/>
  <c r="Z47" i="2" s="1"/>
  <c r="W43" i="2"/>
  <c r="Z43" i="2" s="1"/>
  <c r="W36" i="2"/>
  <c r="Z36" i="2" s="1"/>
  <c r="W39" i="2"/>
  <c r="Z39" i="2" s="1"/>
  <c r="M157" i="2"/>
  <c r="I172" i="2"/>
  <c r="M186" i="2"/>
  <c r="M163" i="2"/>
  <c r="M156" i="2"/>
  <c r="M161" i="2"/>
  <c r="M177" i="2"/>
  <c r="M158" i="2"/>
  <c r="M185" i="2"/>
  <c r="M162" i="2"/>
  <c r="M176" i="2"/>
  <c r="M182" i="2"/>
  <c r="M184" i="2"/>
  <c r="M164" i="2"/>
  <c r="M179" i="2"/>
  <c r="M187" i="2"/>
  <c r="M166" i="2"/>
  <c r="M165" i="2"/>
  <c r="M181" i="2"/>
  <c r="M160" i="2"/>
  <c r="M183" i="2"/>
  <c r="M167" i="2"/>
  <c r="M178" i="2"/>
  <c r="M180" i="2"/>
  <c r="M159" i="2"/>
  <c r="W60" i="2"/>
  <c r="Z60" i="2" s="1"/>
  <c r="W67" i="2"/>
  <c r="Z67" i="2" s="1"/>
  <c r="W66" i="2"/>
  <c r="Z66" i="2" s="1"/>
  <c r="W63" i="2"/>
  <c r="Z63" i="2" s="1"/>
  <c r="W55" i="2"/>
  <c r="Z55" i="2" s="1"/>
  <c r="W61" i="2"/>
  <c r="Z61" i="2" s="1"/>
  <c r="W62" i="2"/>
  <c r="Z62" i="2" s="1"/>
  <c r="W65" i="2"/>
  <c r="Z65" i="2" s="1"/>
  <c r="W59" i="2"/>
  <c r="Z59" i="2" s="1"/>
  <c r="W56" i="2"/>
  <c r="Z56" i="2" s="1"/>
  <c r="W58" i="2"/>
  <c r="Z58" i="2" s="1"/>
  <c r="W64" i="2"/>
  <c r="Z64" i="2" s="1"/>
  <c r="W57" i="2"/>
  <c r="Z57" i="2" s="1"/>
  <c r="V42" i="2"/>
  <c r="V44" i="2"/>
  <c r="V39" i="2"/>
  <c r="V41" i="2"/>
  <c r="V46" i="2"/>
  <c r="V38" i="2"/>
  <c r="V47" i="2"/>
  <c r="V43" i="2"/>
  <c r="V37" i="2"/>
  <c r="V36" i="2"/>
  <c r="V45" i="2"/>
  <c r="V40" i="2"/>
  <c r="V35" i="2"/>
  <c r="C65" i="3"/>
  <c r="AC15" i="2"/>
  <c r="P84" i="2"/>
  <c r="P78" i="2"/>
  <c r="AC134" i="2"/>
  <c r="P159" i="2"/>
  <c r="P158" i="2"/>
  <c r="P186" i="2"/>
  <c r="P83" i="2"/>
  <c r="AC135" i="2"/>
  <c r="P163" i="2"/>
  <c r="P79" i="2"/>
  <c r="P82" i="2"/>
  <c r="P161" i="2"/>
  <c r="P85" i="2"/>
  <c r="P80" i="2"/>
  <c r="P81" i="2"/>
  <c r="P86" i="2"/>
  <c r="P182" i="2"/>
  <c r="P160" i="2"/>
  <c r="P165" i="2"/>
  <c r="P178" i="2"/>
  <c r="P167" i="2"/>
  <c r="AC115" i="2"/>
  <c r="P179" i="2"/>
  <c r="P184" i="2"/>
  <c r="P183" i="2"/>
  <c r="AC34" i="2"/>
  <c r="P185" i="2"/>
  <c r="P181" i="2"/>
  <c r="P166" i="2"/>
  <c r="AC35" i="2"/>
  <c r="P156" i="2"/>
  <c r="P180" i="2"/>
  <c r="P77" i="2"/>
  <c r="P177" i="2"/>
  <c r="P157" i="2"/>
  <c r="P162" i="2"/>
  <c r="P164" i="2"/>
  <c r="T154" i="2" s="1"/>
  <c r="P76" i="2"/>
  <c r="AC54" i="2"/>
  <c r="AC55" i="2" s="1"/>
  <c r="P176" i="2"/>
  <c r="P187" i="2"/>
  <c r="T174" i="2" s="1"/>
  <c r="P87" i="2"/>
  <c r="T74" i="2" s="1"/>
  <c r="W175" i="2" a="1"/>
  <c r="W155" i="2" a="1"/>
  <c r="V155" i="2" a="1"/>
  <c r="T155" i="2"/>
  <c r="T175" i="2"/>
  <c r="V175" i="2" a="1"/>
  <c r="W75" i="2" a="1"/>
  <c r="V75" i="2" a="1"/>
  <c r="T75" i="2"/>
  <c r="W85" i="2" l="1"/>
  <c r="Z85" i="2" s="1"/>
  <c r="W79" i="2"/>
  <c r="Z79" i="2" s="1"/>
  <c r="W77" i="2"/>
  <c r="Z77" i="2" s="1"/>
  <c r="W84" i="2"/>
  <c r="Z84" i="2" s="1"/>
  <c r="W80" i="2"/>
  <c r="Z80" i="2" s="1"/>
  <c r="W76" i="2"/>
  <c r="Z76" i="2" s="1"/>
  <c r="W75" i="2"/>
  <c r="Z75" i="2" s="1"/>
  <c r="W82" i="2"/>
  <c r="Z82" i="2" s="1"/>
  <c r="W87" i="2"/>
  <c r="Z87" i="2" s="1"/>
  <c r="W81" i="2"/>
  <c r="Z81" i="2" s="1"/>
  <c r="W83" i="2"/>
  <c r="Z83" i="2" s="1"/>
  <c r="W86" i="2"/>
  <c r="Z86" i="2" s="1"/>
  <c r="W78" i="2"/>
  <c r="Z78" i="2" s="1"/>
  <c r="V81" i="2"/>
  <c r="V86" i="2"/>
  <c r="V87" i="2"/>
  <c r="V75" i="2"/>
  <c r="V85" i="2"/>
  <c r="V82" i="2"/>
  <c r="V84" i="2"/>
  <c r="V76" i="2"/>
  <c r="V77" i="2"/>
  <c r="V78" i="2"/>
  <c r="V83" i="2"/>
  <c r="V79" i="2"/>
  <c r="V80" i="2"/>
  <c r="W158" i="2"/>
  <c r="Z158" i="2" s="1"/>
  <c r="W166" i="2"/>
  <c r="Z166" i="2" s="1"/>
  <c r="W159" i="2"/>
  <c r="Z159" i="2" s="1"/>
  <c r="W160" i="2"/>
  <c r="Z160" i="2" s="1"/>
  <c r="W163" i="2"/>
  <c r="Z163" i="2" s="1"/>
  <c r="W155" i="2"/>
  <c r="Z155" i="2" s="1"/>
  <c r="W156" i="2"/>
  <c r="Z156" i="2" s="1"/>
  <c r="W165" i="2"/>
  <c r="Z165" i="2" s="1"/>
  <c r="W157" i="2"/>
  <c r="Z157" i="2" s="1"/>
  <c r="W167" i="2"/>
  <c r="Z167" i="2" s="1"/>
  <c r="Z205" i="2" s="1"/>
  <c r="W162" i="2"/>
  <c r="Z162" i="2" s="1"/>
  <c r="W161" i="2"/>
  <c r="Z161" i="2" s="1"/>
  <c r="W164" i="2"/>
  <c r="Z164" i="2" s="1"/>
  <c r="V160" i="2"/>
  <c r="V162" i="2"/>
  <c r="V161" i="2"/>
  <c r="V163" i="2"/>
  <c r="V164" i="2"/>
  <c r="V167" i="2"/>
  <c r="V159" i="2"/>
  <c r="V165" i="2"/>
  <c r="V157" i="2"/>
  <c r="V158" i="2"/>
  <c r="V166" i="2"/>
  <c r="V155" i="2"/>
  <c r="V156" i="2"/>
  <c r="V183" i="2"/>
  <c r="V177" i="2"/>
  <c r="V186" i="2"/>
  <c r="V178" i="2"/>
  <c r="V176" i="2"/>
  <c r="V184" i="2"/>
  <c r="V187" i="2"/>
  <c r="V182" i="2"/>
  <c r="V175" i="2"/>
  <c r="V185" i="2"/>
  <c r="V179" i="2"/>
  <c r="V181" i="2"/>
  <c r="V180" i="2"/>
  <c r="W179" i="2"/>
  <c r="Z179" i="2" s="1"/>
  <c r="W185" i="2"/>
  <c r="Z185" i="2" s="1"/>
  <c r="W186" i="2"/>
  <c r="Z186" i="2" s="1"/>
  <c r="W180" i="2"/>
  <c r="Z180" i="2" s="1"/>
  <c r="W181" i="2"/>
  <c r="Z181" i="2" s="1"/>
  <c r="W178" i="2"/>
  <c r="Z178" i="2" s="1"/>
  <c r="W176" i="2"/>
  <c r="Z176" i="2" s="1"/>
  <c r="W182" i="2"/>
  <c r="Z182" i="2" s="1"/>
  <c r="W177" i="2"/>
  <c r="Z177" i="2" s="1"/>
  <c r="W187" i="2"/>
  <c r="Z187" i="2" s="1"/>
  <c r="W175" i="2"/>
  <c r="Z175" i="2" s="1"/>
  <c r="W184" i="2"/>
  <c r="Z184" i="2" s="1"/>
  <c r="W183" i="2"/>
  <c r="Z183" i="2" s="1"/>
  <c r="Q182" i="2"/>
  <c r="Q158" i="2"/>
  <c r="Q165" i="2"/>
  <c r="Q157" i="2"/>
  <c r="Q156" i="2"/>
  <c r="Q181" i="2"/>
  <c r="Q77" i="2"/>
  <c r="Q178" i="2"/>
  <c r="Q160" i="2"/>
  <c r="Q164" i="2"/>
  <c r="Q176" i="2"/>
  <c r="Q180" i="2"/>
  <c r="Q85" i="2"/>
  <c r="Q79" i="2"/>
  <c r="Q185" i="2"/>
  <c r="Q82" i="2"/>
  <c r="Q83" i="2"/>
  <c r="Q184" i="2"/>
  <c r="Q81" i="2"/>
  <c r="Q177" i="2"/>
  <c r="Q162" i="2"/>
  <c r="Q183" i="2"/>
  <c r="Q163" i="2"/>
  <c r="Q159" i="2"/>
  <c r="Q167" i="2"/>
  <c r="Q186" i="2"/>
  <c r="Q179" i="2"/>
  <c r="Q187" i="2"/>
  <c r="Q78" i="2"/>
  <c r="Q80" i="2"/>
  <c r="Q166" i="2"/>
  <c r="Q161" i="2"/>
  <c r="Q87" i="2"/>
  <c r="Q86" i="2"/>
  <c r="Q84" i="2"/>
  <c r="Q76" i="2"/>
  <c r="Z195" i="2" l="1"/>
  <c r="Z201" i="2"/>
  <c r="Z194" i="2"/>
  <c r="Z197" i="2"/>
  <c r="Z200" i="2"/>
  <c r="Z193" i="2"/>
  <c r="Z204" i="2"/>
  <c r="Z202" i="2"/>
  <c r="Z196" i="2"/>
  <c r="Z199" i="2"/>
  <c r="Z203" i="2"/>
  <c r="Z198" i="2"/>
  <c r="AC74" i="2"/>
  <c r="AC174" i="2"/>
  <c r="AC75" i="2"/>
  <c r="AC175" i="2"/>
  <c r="AC154" i="2"/>
  <c r="AC155" i="2"/>
</calcChain>
</file>

<file path=xl/comments1.xml><?xml version="1.0" encoding="utf-8"?>
<comments xmlns="http://schemas.openxmlformats.org/spreadsheetml/2006/main">
  <authors>
    <author>Ferdinando Ametrano</author>
  </authors>
  <commentList>
    <comment ref="H16" authorId="0">
      <text>
        <r>
          <rPr>
            <sz val="8"/>
            <color indexed="81"/>
            <rFont val="Tahoma"/>
            <family val="2"/>
          </rPr>
          <t>holiday calendar (e.g. TARGET)</t>
        </r>
      </text>
    </comment>
    <comment ref="I16" authorId="0">
      <text>
        <r>
          <rPr>
            <sz val="8"/>
            <color indexed="81"/>
            <rFont val="Tahoma"/>
            <family val="2"/>
          </rPr>
          <t>fixed leg frequency (e.g. Annual, Semiannual, Every4Month, Quarterly, Bimonthly, Monthly)</t>
        </r>
      </text>
    </comment>
    <comment ref="J16" authorId="0">
      <text>
        <r>
          <rPr>
            <sz val="8"/>
            <color indexed="81"/>
            <rFont val="Tahoma"/>
            <family val="2"/>
          </rPr>
          <t>fixed leg convention (e.g. Unadjusted)</t>
        </r>
      </text>
    </comment>
    <comment ref="K16" authorId="0">
      <text>
        <r>
          <rPr>
            <sz val="8"/>
            <color indexed="81"/>
            <rFont val="Tahoma"/>
            <family val="2"/>
          </rPr>
          <t>day counter (e.g. Actual/360)</t>
        </r>
      </text>
    </comment>
    <comment ref="L16" authorId="0">
      <text>
        <r>
          <rPr>
            <sz val="8"/>
            <color indexed="81"/>
            <rFont val="Tahoma"/>
            <family val="2"/>
          </rPr>
          <t>floating leg IborIndex object ID</t>
        </r>
      </text>
    </comment>
    <comment ref="H17" authorId="0">
      <text>
        <r>
          <rPr>
            <sz val="8"/>
            <color indexed="81"/>
            <rFont val="Tahoma"/>
            <family val="2"/>
          </rPr>
          <t>holiday calendar (e.g. TARGET)</t>
        </r>
      </text>
    </comment>
    <comment ref="I17" authorId="0">
      <text>
        <r>
          <rPr>
            <sz val="8"/>
            <color indexed="81"/>
            <rFont val="Tahoma"/>
            <family val="2"/>
          </rPr>
          <t>fixed leg frequency (e.g. Annual, Semiannual, Every4Month, Quarterly, Bimonthly, Monthly)</t>
        </r>
      </text>
    </comment>
    <comment ref="J17" authorId="0">
      <text>
        <r>
          <rPr>
            <sz val="8"/>
            <color indexed="81"/>
            <rFont val="Tahoma"/>
            <family val="2"/>
          </rPr>
          <t>fixed leg convention (e.g. Unadjusted)</t>
        </r>
      </text>
    </comment>
    <comment ref="K17" authorId="0">
      <text>
        <r>
          <rPr>
            <sz val="8"/>
            <color indexed="81"/>
            <rFont val="Tahoma"/>
            <family val="2"/>
          </rPr>
          <t>day counter (e.g. Actual/360)</t>
        </r>
      </text>
    </comment>
    <comment ref="L17" authorId="0">
      <text>
        <r>
          <rPr>
            <sz val="8"/>
            <color indexed="81"/>
            <rFont val="Tahoma"/>
            <family val="2"/>
          </rPr>
          <t>floating leg IborIndex object ID</t>
        </r>
      </text>
    </comment>
    <comment ref="H18" authorId="0">
      <text>
        <r>
          <rPr>
            <sz val="8"/>
            <color indexed="81"/>
            <rFont val="Tahoma"/>
            <family val="2"/>
          </rPr>
          <t>holiday calendar (e.g. TARGET)</t>
        </r>
      </text>
    </comment>
    <comment ref="I18" authorId="0">
      <text>
        <r>
          <rPr>
            <sz val="8"/>
            <color indexed="81"/>
            <rFont val="Tahoma"/>
            <family val="2"/>
          </rPr>
          <t>fixed leg frequency (e.g. Annual, Semiannual, Every4Month, Quarterly, Bimonthly, Monthly)</t>
        </r>
      </text>
    </comment>
    <comment ref="J18" authorId="0">
      <text>
        <r>
          <rPr>
            <sz val="8"/>
            <color indexed="81"/>
            <rFont val="Tahoma"/>
            <family val="2"/>
          </rPr>
          <t>fixed leg convention (e.g. Unadjusted)</t>
        </r>
      </text>
    </comment>
    <comment ref="K18" authorId="0">
      <text>
        <r>
          <rPr>
            <sz val="8"/>
            <color indexed="81"/>
            <rFont val="Tahoma"/>
            <family val="2"/>
          </rPr>
          <t>day counter (e.g. Actual/360)</t>
        </r>
      </text>
    </comment>
    <comment ref="L18" authorId="0">
      <text>
        <r>
          <rPr>
            <sz val="8"/>
            <color indexed="81"/>
            <rFont val="Tahoma"/>
            <family val="2"/>
          </rPr>
          <t>floating leg IborIndex object ID</t>
        </r>
      </text>
    </comment>
    <comment ref="T18" authorId="0">
      <text>
        <r>
          <rPr>
            <sz val="8"/>
            <color indexed="81"/>
            <rFont val="Tahoma"/>
            <family val="2"/>
          </rPr>
          <t>holiday calendar (e.g. TARGET)</t>
        </r>
      </text>
    </comment>
    <comment ref="H19" authorId="0">
      <text>
        <r>
          <rPr>
            <sz val="8"/>
            <color indexed="81"/>
            <rFont val="Tahoma"/>
            <family val="2"/>
          </rPr>
          <t>holiday calendar (e.g. TARGET)</t>
        </r>
      </text>
    </comment>
    <comment ref="I19" authorId="0">
      <text>
        <r>
          <rPr>
            <sz val="8"/>
            <color indexed="81"/>
            <rFont val="Tahoma"/>
            <family val="2"/>
          </rPr>
          <t>fixed leg frequency (e.g. Annual, Semiannual, Every4Month, Quarterly, Bimonthly, Monthly)</t>
        </r>
      </text>
    </comment>
    <comment ref="J19" authorId="0">
      <text>
        <r>
          <rPr>
            <sz val="8"/>
            <color indexed="81"/>
            <rFont val="Tahoma"/>
            <family val="2"/>
          </rPr>
          <t>fixed leg convention (e.g. Unadjusted)</t>
        </r>
      </text>
    </comment>
    <comment ref="K19" authorId="0">
      <text>
        <r>
          <rPr>
            <sz val="8"/>
            <color indexed="81"/>
            <rFont val="Tahoma"/>
            <family val="2"/>
          </rPr>
          <t>day counter (e.g. Actual/360)</t>
        </r>
      </text>
    </comment>
    <comment ref="L19" authorId="0">
      <text>
        <r>
          <rPr>
            <sz val="8"/>
            <color indexed="81"/>
            <rFont val="Tahoma"/>
            <family val="2"/>
          </rPr>
          <t>floating leg IborIndex object ID</t>
        </r>
      </text>
    </comment>
    <comment ref="AC19" authorId="0">
      <text>
        <r>
          <rPr>
            <sz val="8"/>
            <color indexed="81"/>
            <rFont val="Tahoma"/>
            <family val="2"/>
          </rPr>
          <t>DayCounter ID</t>
        </r>
      </text>
    </comment>
    <comment ref="H20" authorId="0">
      <text>
        <r>
          <rPr>
            <sz val="8"/>
            <color indexed="81"/>
            <rFont val="Tahoma"/>
            <family val="2"/>
          </rPr>
          <t>holiday calendar (e.g. TARGET)</t>
        </r>
      </text>
    </comment>
    <comment ref="I20" authorId="0">
      <text>
        <r>
          <rPr>
            <sz val="8"/>
            <color indexed="81"/>
            <rFont val="Tahoma"/>
            <family val="2"/>
          </rPr>
          <t>fixed leg frequency (e.g. Annual, Semiannual, Every4Month, Quarterly, Bimonthly, Monthly)</t>
        </r>
      </text>
    </comment>
    <comment ref="J20" authorId="0">
      <text>
        <r>
          <rPr>
            <sz val="8"/>
            <color indexed="81"/>
            <rFont val="Tahoma"/>
            <family val="2"/>
          </rPr>
          <t>fixed leg convention (e.g. Unadjusted)</t>
        </r>
      </text>
    </comment>
    <comment ref="K20" authorId="0">
      <text>
        <r>
          <rPr>
            <sz val="8"/>
            <color indexed="81"/>
            <rFont val="Tahoma"/>
            <family val="2"/>
          </rPr>
          <t>day counter (e.g. Actual/360)</t>
        </r>
      </text>
    </comment>
    <comment ref="L20" authorId="0">
      <text>
        <r>
          <rPr>
            <sz val="8"/>
            <color indexed="81"/>
            <rFont val="Tahoma"/>
            <family val="2"/>
          </rPr>
          <t>floating leg IborIndex object ID</t>
        </r>
      </text>
    </comment>
    <comment ref="T20" authorId="0">
      <text>
        <r>
          <rPr>
            <sz val="8"/>
            <color indexed="81"/>
            <rFont val="Tahoma"/>
            <family val="2"/>
          </rPr>
          <t>DayCounter ID</t>
        </r>
      </text>
    </comment>
    <comment ref="H21" authorId="0">
      <text>
        <r>
          <rPr>
            <sz val="8"/>
            <color indexed="81"/>
            <rFont val="Tahoma"/>
            <family val="2"/>
          </rPr>
          <t>holiday calendar (e.g. TARGET)</t>
        </r>
      </text>
    </comment>
    <comment ref="I21" authorId="0">
      <text>
        <r>
          <rPr>
            <sz val="8"/>
            <color indexed="81"/>
            <rFont val="Tahoma"/>
            <family val="2"/>
          </rPr>
          <t>fixed leg frequency (e.g. Annual, Semiannual, Every4Month, Quarterly, Bimonthly, Monthly)</t>
        </r>
      </text>
    </comment>
    <comment ref="J21" authorId="0">
      <text>
        <r>
          <rPr>
            <sz val="8"/>
            <color indexed="81"/>
            <rFont val="Tahoma"/>
            <family val="2"/>
          </rPr>
          <t>fixed leg convention (e.g. Unadjusted)</t>
        </r>
      </text>
    </comment>
    <comment ref="K21" authorId="0">
      <text>
        <r>
          <rPr>
            <sz val="8"/>
            <color indexed="81"/>
            <rFont val="Tahoma"/>
            <family val="2"/>
          </rPr>
          <t>day counter (e.g. Actual/360)</t>
        </r>
      </text>
    </comment>
    <comment ref="L21" authorId="0">
      <text>
        <r>
          <rPr>
            <sz val="8"/>
            <color indexed="81"/>
            <rFont val="Tahoma"/>
            <family val="2"/>
          </rPr>
          <t>floating leg IborIndex object ID</t>
        </r>
      </text>
    </comment>
    <comment ref="H22" authorId="0">
      <text>
        <r>
          <rPr>
            <sz val="8"/>
            <color indexed="81"/>
            <rFont val="Tahoma"/>
            <family val="2"/>
          </rPr>
          <t>holiday calendar (e.g. TARGET)</t>
        </r>
      </text>
    </comment>
    <comment ref="I22" authorId="0">
      <text>
        <r>
          <rPr>
            <sz val="8"/>
            <color indexed="81"/>
            <rFont val="Tahoma"/>
            <family val="2"/>
          </rPr>
          <t>fixed leg frequency (e.g. Annual, Semiannual, Every4Month, Quarterly, Bimonthly, Monthly)</t>
        </r>
      </text>
    </comment>
    <comment ref="J22" authorId="0">
      <text>
        <r>
          <rPr>
            <sz val="8"/>
            <color indexed="81"/>
            <rFont val="Tahoma"/>
            <family val="2"/>
          </rPr>
          <t>fixed leg convention (e.g. Unadjusted)</t>
        </r>
      </text>
    </comment>
    <comment ref="K22" authorId="0">
      <text>
        <r>
          <rPr>
            <sz val="8"/>
            <color indexed="81"/>
            <rFont val="Tahoma"/>
            <family val="2"/>
          </rPr>
          <t>day counter (e.g. Actual/360)</t>
        </r>
      </text>
    </comment>
    <comment ref="L22" authorId="0">
      <text>
        <r>
          <rPr>
            <sz val="8"/>
            <color indexed="81"/>
            <rFont val="Tahoma"/>
            <family val="2"/>
          </rPr>
          <t>floating leg IborIndex object ID</t>
        </r>
      </text>
    </comment>
    <comment ref="H23" authorId="0">
      <text>
        <r>
          <rPr>
            <sz val="8"/>
            <color indexed="81"/>
            <rFont val="Tahoma"/>
            <family val="2"/>
          </rPr>
          <t>holiday calendar (e.g. TARGET)</t>
        </r>
      </text>
    </comment>
    <comment ref="I23" authorId="0">
      <text>
        <r>
          <rPr>
            <sz val="8"/>
            <color indexed="81"/>
            <rFont val="Tahoma"/>
            <family val="2"/>
          </rPr>
          <t>fixed leg frequency (e.g. Annual, Semiannual, Every4Month, Quarterly, Bimonthly, Monthly)</t>
        </r>
      </text>
    </comment>
    <comment ref="J23" authorId="0">
      <text>
        <r>
          <rPr>
            <sz val="8"/>
            <color indexed="81"/>
            <rFont val="Tahoma"/>
            <family val="2"/>
          </rPr>
          <t>fixed leg convention (e.g. Unadjusted)</t>
        </r>
      </text>
    </comment>
    <comment ref="K23" authorId="0">
      <text>
        <r>
          <rPr>
            <sz val="8"/>
            <color indexed="81"/>
            <rFont val="Tahoma"/>
            <family val="2"/>
          </rPr>
          <t>day counter (e.g. Actual/360)</t>
        </r>
      </text>
    </comment>
    <comment ref="L23" authorId="0">
      <text>
        <r>
          <rPr>
            <sz val="8"/>
            <color indexed="81"/>
            <rFont val="Tahoma"/>
            <family val="2"/>
          </rPr>
          <t>floating leg IborIndex object ID</t>
        </r>
      </text>
    </comment>
    <comment ref="H24" authorId="0">
      <text>
        <r>
          <rPr>
            <sz val="8"/>
            <color indexed="81"/>
            <rFont val="Tahoma"/>
            <family val="2"/>
          </rPr>
          <t>holiday calendar (e.g. TARGET)</t>
        </r>
      </text>
    </comment>
    <comment ref="I24" authorId="0">
      <text>
        <r>
          <rPr>
            <sz val="8"/>
            <color indexed="81"/>
            <rFont val="Tahoma"/>
            <family val="2"/>
          </rPr>
          <t>fixed leg frequency (e.g. Annual, Semiannual, Every4Month, Quarterly, Bimonthly, Monthly)</t>
        </r>
      </text>
    </comment>
    <comment ref="J24" authorId="0">
      <text>
        <r>
          <rPr>
            <sz val="8"/>
            <color indexed="81"/>
            <rFont val="Tahoma"/>
            <family val="2"/>
          </rPr>
          <t>fixed leg convention (e.g. Unadjusted)</t>
        </r>
      </text>
    </comment>
    <comment ref="K24" authorId="0">
      <text>
        <r>
          <rPr>
            <sz val="8"/>
            <color indexed="81"/>
            <rFont val="Tahoma"/>
            <family val="2"/>
          </rPr>
          <t>day counter (e.g. Actual/360)</t>
        </r>
      </text>
    </comment>
    <comment ref="L24" authorId="0">
      <text>
        <r>
          <rPr>
            <sz val="8"/>
            <color indexed="81"/>
            <rFont val="Tahoma"/>
            <family val="2"/>
          </rPr>
          <t>floating leg IborIndex object ID</t>
        </r>
      </text>
    </comment>
    <comment ref="T24" authorId="0">
      <text>
        <r>
          <rPr>
            <sz val="8"/>
            <color indexed="81"/>
            <rFont val="Tahoma"/>
            <family val="2"/>
          </rPr>
          <t>Discount, ZeroRate, or ForwardRate. If omitted, default = Discount is used.</t>
        </r>
      </text>
    </comment>
    <comment ref="H25" authorId="0">
      <text>
        <r>
          <rPr>
            <sz val="8"/>
            <color indexed="81"/>
            <rFont val="Tahoma"/>
            <family val="2"/>
          </rPr>
          <t>holiday calendar (e.g. TARGET)</t>
        </r>
      </text>
    </comment>
    <comment ref="I25" authorId="0">
      <text>
        <r>
          <rPr>
            <sz val="8"/>
            <color indexed="81"/>
            <rFont val="Tahoma"/>
            <family val="2"/>
          </rPr>
          <t>fixed leg frequency (e.g. Annual, Semiannual, Every4Month, Quarterly, Bimonthly, Monthly)</t>
        </r>
      </text>
    </comment>
    <comment ref="J25" authorId="0">
      <text>
        <r>
          <rPr>
            <sz val="8"/>
            <color indexed="81"/>
            <rFont val="Tahoma"/>
            <family val="2"/>
          </rPr>
          <t>fixed leg convention (e.g. Unadjusted)</t>
        </r>
      </text>
    </comment>
    <comment ref="K25" authorId="0">
      <text>
        <r>
          <rPr>
            <sz val="8"/>
            <color indexed="81"/>
            <rFont val="Tahoma"/>
            <family val="2"/>
          </rPr>
          <t>day counter (e.g. Actual/360)</t>
        </r>
      </text>
    </comment>
    <comment ref="L25" authorId="0">
      <text>
        <r>
          <rPr>
            <sz val="8"/>
            <color indexed="81"/>
            <rFont val="Tahoma"/>
            <family val="2"/>
          </rPr>
          <t>floating leg IborIndex object ID</t>
        </r>
      </text>
    </comment>
    <comment ref="T25" authorId="0">
      <text>
        <r>
          <rPr>
            <sz val="8"/>
            <color indexed="81"/>
            <rFont val="Tahoma"/>
            <family val="2"/>
          </rPr>
          <t>BackwardFlat, ForwardFlat, Linear, LogLinear, CubicSpline, or LogCubic. If omitted, default = LogLinear is used.</t>
        </r>
      </text>
    </comment>
    <comment ref="H26" authorId="0">
      <text>
        <r>
          <rPr>
            <sz val="8"/>
            <color indexed="81"/>
            <rFont val="Tahoma"/>
            <family val="2"/>
          </rPr>
          <t>holiday calendar (e.g. TARGET)</t>
        </r>
      </text>
    </comment>
    <comment ref="I26" authorId="0">
      <text>
        <r>
          <rPr>
            <sz val="8"/>
            <color indexed="81"/>
            <rFont val="Tahoma"/>
            <family val="2"/>
          </rPr>
          <t>fixed leg frequency (e.g. Annual, Semiannual, Every4Month, Quarterly, Bimonthly, Monthly)</t>
        </r>
      </text>
    </comment>
    <comment ref="J26" authorId="0">
      <text>
        <r>
          <rPr>
            <sz val="8"/>
            <color indexed="81"/>
            <rFont val="Tahoma"/>
            <family val="2"/>
          </rPr>
          <t>fixed leg convention (e.g. Unadjusted)</t>
        </r>
      </text>
    </comment>
    <comment ref="K26" authorId="0">
      <text>
        <r>
          <rPr>
            <sz val="8"/>
            <color indexed="81"/>
            <rFont val="Tahoma"/>
            <family val="2"/>
          </rPr>
          <t>day counter (e.g. Actual/360)</t>
        </r>
      </text>
    </comment>
    <comment ref="L26" authorId="0">
      <text>
        <r>
          <rPr>
            <sz val="8"/>
            <color indexed="81"/>
            <rFont val="Tahoma"/>
            <family val="2"/>
          </rPr>
          <t>floating leg IborIndex object ID</t>
        </r>
      </text>
    </comment>
    <comment ref="H27" authorId="0">
      <text>
        <r>
          <rPr>
            <sz val="8"/>
            <color indexed="81"/>
            <rFont val="Tahoma"/>
            <family val="2"/>
          </rPr>
          <t>holiday calendar (e.g. TARGET)</t>
        </r>
      </text>
    </comment>
    <comment ref="I27" authorId="0">
      <text>
        <r>
          <rPr>
            <sz val="8"/>
            <color indexed="81"/>
            <rFont val="Tahoma"/>
            <family val="2"/>
          </rPr>
          <t>fixed leg frequency (e.g. Annual, Semiannual, Every4Month, Quarterly, Bimonthly, Monthly)</t>
        </r>
      </text>
    </comment>
    <comment ref="J27" authorId="0">
      <text>
        <r>
          <rPr>
            <sz val="8"/>
            <color indexed="81"/>
            <rFont val="Tahoma"/>
            <family val="2"/>
          </rPr>
          <t>fixed leg convention (e.g. Unadjusted)</t>
        </r>
      </text>
    </comment>
    <comment ref="K27" authorId="0">
      <text>
        <r>
          <rPr>
            <sz val="8"/>
            <color indexed="81"/>
            <rFont val="Tahoma"/>
            <family val="2"/>
          </rPr>
          <t>day counter (e.g. Actual/360)</t>
        </r>
      </text>
    </comment>
    <comment ref="L27" authorId="0">
      <text>
        <r>
          <rPr>
            <sz val="8"/>
            <color indexed="81"/>
            <rFont val="Tahoma"/>
            <family val="2"/>
          </rPr>
          <t>floating leg IborIndex object ID</t>
        </r>
      </text>
    </comment>
    <comment ref="E36" authorId="0">
      <text>
        <r>
          <rPr>
            <sz val="8"/>
            <color indexed="81"/>
            <rFont val="Tahoma"/>
            <family val="2"/>
          </rPr>
          <t>id of the object to be created. If missing a unique id will be automatically assigned.</t>
        </r>
      </text>
    </comment>
    <comment ref="H36" authorId="0">
      <text>
        <r>
          <rPr>
            <sz val="8"/>
            <color indexed="81"/>
            <rFont val="Tahoma"/>
            <family val="2"/>
          </rPr>
          <t>holiday calendar (e.g. TARGET)</t>
        </r>
      </text>
    </comment>
    <comment ref="I36" authorId="0">
      <text>
        <r>
          <rPr>
            <sz val="8"/>
            <color indexed="81"/>
            <rFont val="Tahoma"/>
            <family val="2"/>
          </rPr>
          <t>fixed leg frequency (e.g. Annual, Semiannual, Every4Month, Quarterly, Bimonthly, Monthly)</t>
        </r>
      </text>
    </comment>
    <comment ref="J36" authorId="0">
      <text>
        <r>
          <rPr>
            <sz val="8"/>
            <color indexed="81"/>
            <rFont val="Tahoma"/>
            <family val="2"/>
          </rPr>
          <t>fixed leg convention (e.g. Unadjusted)</t>
        </r>
      </text>
    </comment>
    <comment ref="K36" authorId="0">
      <text>
        <r>
          <rPr>
            <sz val="8"/>
            <color indexed="81"/>
            <rFont val="Tahoma"/>
            <family val="2"/>
          </rPr>
          <t>day counter (e.g. Actual/360)</t>
        </r>
      </text>
    </comment>
    <comment ref="L36" authorId="0">
      <text>
        <r>
          <rPr>
            <sz val="8"/>
            <color indexed="81"/>
            <rFont val="Tahoma"/>
            <family val="2"/>
          </rPr>
          <t>floating leg IborIndex object ID</t>
        </r>
      </text>
    </comment>
    <comment ref="E37" authorId="0">
      <text>
        <r>
          <rPr>
            <sz val="8"/>
            <color indexed="81"/>
            <rFont val="Tahoma"/>
            <family val="2"/>
          </rPr>
          <t>id of the object to be created. If missing a unique id will be automatically assigned.</t>
        </r>
      </text>
    </comment>
    <comment ref="H37" authorId="0">
      <text>
        <r>
          <rPr>
            <sz val="8"/>
            <color indexed="81"/>
            <rFont val="Tahoma"/>
            <family val="2"/>
          </rPr>
          <t>holiday calendar (e.g. TARGET)</t>
        </r>
      </text>
    </comment>
    <comment ref="I37" authorId="0">
      <text>
        <r>
          <rPr>
            <sz val="8"/>
            <color indexed="81"/>
            <rFont val="Tahoma"/>
            <family val="2"/>
          </rPr>
          <t>fixed leg frequency (e.g. Annual, Semiannual, Every4Month, Quarterly, Bimonthly, Monthly)</t>
        </r>
      </text>
    </comment>
    <comment ref="J37" authorId="0">
      <text>
        <r>
          <rPr>
            <sz val="8"/>
            <color indexed="81"/>
            <rFont val="Tahoma"/>
            <family val="2"/>
          </rPr>
          <t>fixed leg convention (e.g. Unadjusted)</t>
        </r>
      </text>
    </comment>
    <comment ref="K37" authorId="0">
      <text>
        <r>
          <rPr>
            <sz val="8"/>
            <color indexed="81"/>
            <rFont val="Tahoma"/>
            <family val="2"/>
          </rPr>
          <t>day counter (e.g. Actual/360)</t>
        </r>
      </text>
    </comment>
    <comment ref="L37" authorId="0">
      <text>
        <r>
          <rPr>
            <sz val="8"/>
            <color indexed="81"/>
            <rFont val="Tahoma"/>
            <family val="2"/>
          </rPr>
          <t>floating leg IborIndex object ID</t>
        </r>
      </text>
    </comment>
    <comment ref="E38" authorId="0">
      <text>
        <r>
          <rPr>
            <sz val="8"/>
            <color indexed="81"/>
            <rFont val="Tahoma"/>
            <family val="2"/>
          </rPr>
          <t>id of the object to be created. If missing a unique id will be automatically assigned.</t>
        </r>
      </text>
    </comment>
    <comment ref="H38" authorId="0">
      <text>
        <r>
          <rPr>
            <sz val="8"/>
            <color indexed="81"/>
            <rFont val="Tahoma"/>
            <family val="2"/>
          </rPr>
          <t>holiday calendar (e.g. TARGET)</t>
        </r>
      </text>
    </comment>
    <comment ref="I38" authorId="0">
      <text>
        <r>
          <rPr>
            <sz val="8"/>
            <color indexed="81"/>
            <rFont val="Tahoma"/>
            <family val="2"/>
          </rPr>
          <t>fixed leg frequency (e.g. Annual, Semiannual, Every4Month, Quarterly, Bimonthly, Monthly)</t>
        </r>
      </text>
    </comment>
    <comment ref="J38" authorId="0">
      <text>
        <r>
          <rPr>
            <sz val="8"/>
            <color indexed="81"/>
            <rFont val="Tahoma"/>
            <family val="2"/>
          </rPr>
          <t>fixed leg convention (e.g. Unadjusted)</t>
        </r>
      </text>
    </comment>
    <comment ref="K38" authorId="0">
      <text>
        <r>
          <rPr>
            <sz val="8"/>
            <color indexed="81"/>
            <rFont val="Tahoma"/>
            <family val="2"/>
          </rPr>
          <t>day counter (e.g. Actual/360)</t>
        </r>
      </text>
    </comment>
    <comment ref="L38" authorId="0">
      <text>
        <r>
          <rPr>
            <sz val="8"/>
            <color indexed="81"/>
            <rFont val="Tahoma"/>
            <family val="2"/>
          </rPr>
          <t>floating leg IborIndex object ID</t>
        </r>
      </text>
    </comment>
    <comment ref="T38" authorId="0">
      <text>
        <r>
          <rPr>
            <sz val="8"/>
            <color indexed="81"/>
            <rFont val="Tahoma"/>
            <family val="2"/>
          </rPr>
          <t>holiday calendar (e.g. TARGET)</t>
        </r>
      </text>
    </comment>
    <comment ref="E39" authorId="0">
      <text>
        <r>
          <rPr>
            <sz val="8"/>
            <color indexed="81"/>
            <rFont val="Tahoma"/>
            <family val="2"/>
          </rPr>
          <t>id of the object to be created. If missing a unique id will be automatically assigned.</t>
        </r>
      </text>
    </comment>
    <comment ref="H39" authorId="0">
      <text>
        <r>
          <rPr>
            <sz val="8"/>
            <color indexed="81"/>
            <rFont val="Tahoma"/>
            <family val="2"/>
          </rPr>
          <t>holiday calendar (e.g. TARGET)</t>
        </r>
      </text>
    </comment>
    <comment ref="I39" authorId="0">
      <text>
        <r>
          <rPr>
            <sz val="8"/>
            <color indexed="81"/>
            <rFont val="Tahoma"/>
            <family val="2"/>
          </rPr>
          <t>fixed leg frequency (e.g. Annual, Semiannual, Every4Month, Quarterly, Bimonthly, Monthly)</t>
        </r>
      </text>
    </comment>
    <comment ref="J39" authorId="0">
      <text>
        <r>
          <rPr>
            <sz val="8"/>
            <color indexed="81"/>
            <rFont val="Tahoma"/>
            <family val="2"/>
          </rPr>
          <t>fixed leg convention (e.g. Unadjusted)</t>
        </r>
      </text>
    </comment>
    <comment ref="K39" authorId="0">
      <text>
        <r>
          <rPr>
            <sz val="8"/>
            <color indexed="81"/>
            <rFont val="Tahoma"/>
            <family val="2"/>
          </rPr>
          <t>day counter (e.g. Actual/360)</t>
        </r>
      </text>
    </comment>
    <comment ref="L39" authorId="0">
      <text>
        <r>
          <rPr>
            <sz val="8"/>
            <color indexed="81"/>
            <rFont val="Tahoma"/>
            <family val="2"/>
          </rPr>
          <t>floating leg IborIndex object ID</t>
        </r>
      </text>
    </comment>
    <comment ref="AC39" authorId="0">
      <text>
        <r>
          <rPr>
            <sz val="8"/>
            <color indexed="81"/>
            <rFont val="Tahoma"/>
            <family val="2"/>
          </rPr>
          <t>DayCounter ID</t>
        </r>
      </text>
    </comment>
    <comment ref="E40" authorId="0">
      <text>
        <r>
          <rPr>
            <sz val="8"/>
            <color indexed="81"/>
            <rFont val="Tahoma"/>
            <family val="2"/>
          </rPr>
          <t>id of the object to be created. If missing a unique id will be automatically assigned.</t>
        </r>
      </text>
    </comment>
    <comment ref="H40" authorId="0">
      <text>
        <r>
          <rPr>
            <sz val="8"/>
            <color indexed="81"/>
            <rFont val="Tahoma"/>
            <family val="2"/>
          </rPr>
          <t>holiday calendar (e.g. TARGET)</t>
        </r>
      </text>
    </comment>
    <comment ref="I40" authorId="0">
      <text>
        <r>
          <rPr>
            <sz val="8"/>
            <color indexed="81"/>
            <rFont val="Tahoma"/>
            <family val="2"/>
          </rPr>
          <t>fixed leg frequency (e.g. Annual, Semiannual, Every4Month, Quarterly, Bimonthly, Monthly)</t>
        </r>
      </text>
    </comment>
    <comment ref="J40" authorId="0">
      <text>
        <r>
          <rPr>
            <sz val="8"/>
            <color indexed="81"/>
            <rFont val="Tahoma"/>
            <family val="2"/>
          </rPr>
          <t>fixed leg convention (e.g. Unadjusted)</t>
        </r>
      </text>
    </comment>
    <comment ref="K40" authorId="0">
      <text>
        <r>
          <rPr>
            <sz val="8"/>
            <color indexed="81"/>
            <rFont val="Tahoma"/>
            <family val="2"/>
          </rPr>
          <t>day counter (e.g. Actual/360)</t>
        </r>
      </text>
    </comment>
    <comment ref="L40" authorId="0">
      <text>
        <r>
          <rPr>
            <sz val="8"/>
            <color indexed="81"/>
            <rFont val="Tahoma"/>
            <family val="2"/>
          </rPr>
          <t>floating leg IborIndex object ID</t>
        </r>
      </text>
    </comment>
    <comment ref="T40" authorId="0">
      <text>
        <r>
          <rPr>
            <sz val="8"/>
            <color indexed="81"/>
            <rFont val="Tahoma"/>
            <family val="2"/>
          </rPr>
          <t>DayCounter ID</t>
        </r>
      </text>
    </comment>
    <comment ref="E41" authorId="0">
      <text>
        <r>
          <rPr>
            <sz val="8"/>
            <color indexed="81"/>
            <rFont val="Tahoma"/>
            <family val="2"/>
          </rPr>
          <t>id of the object to be created. If missing a unique id will be automatically assigned.</t>
        </r>
      </text>
    </comment>
    <comment ref="H41" authorId="0">
      <text>
        <r>
          <rPr>
            <sz val="8"/>
            <color indexed="81"/>
            <rFont val="Tahoma"/>
            <family val="2"/>
          </rPr>
          <t>holiday calendar (e.g. TARGET)</t>
        </r>
      </text>
    </comment>
    <comment ref="I41" authorId="0">
      <text>
        <r>
          <rPr>
            <sz val="8"/>
            <color indexed="81"/>
            <rFont val="Tahoma"/>
            <family val="2"/>
          </rPr>
          <t>fixed leg frequency (e.g. Annual, Semiannual, Every4Month, Quarterly, Bimonthly, Monthly)</t>
        </r>
      </text>
    </comment>
    <comment ref="J41" authorId="0">
      <text>
        <r>
          <rPr>
            <sz val="8"/>
            <color indexed="81"/>
            <rFont val="Tahoma"/>
            <family val="2"/>
          </rPr>
          <t>fixed leg convention (e.g. Unadjusted)</t>
        </r>
      </text>
    </comment>
    <comment ref="K41" authorId="0">
      <text>
        <r>
          <rPr>
            <sz val="8"/>
            <color indexed="81"/>
            <rFont val="Tahoma"/>
            <family val="2"/>
          </rPr>
          <t>day counter (e.g. Actual/360)</t>
        </r>
      </text>
    </comment>
    <comment ref="L41" authorId="0">
      <text>
        <r>
          <rPr>
            <sz val="8"/>
            <color indexed="81"/>
            <rFont val="Tahoma"/>
            <family val="2"/>
          </rPr>
          <t>floating leg IborIndex object ID</t>
        </r>
      </text>
    </comment>
    <comment ref="E42" authorId="0">
      <text>
        <r>
          <rPr>
            <sz val="8"/>
            <color indexed="81"/>
            <rFont val="Tahoma"/>
            <family val="2"/>
          </rPr>
          <t>id of the object to be created. If missing a unique id will be automatically assigned.</t>
        </r>
      </text>
    </comment>
    <comment ref="H42" authorId="0">
      <text>
        <r>
          <rPr>
            <sz val="8"/>
            <color indexed="81"/>
            <rFont val="Tahoma"/>
            <family val="2"/>
          </rPr>
          <t>holiday calendar (e.g. TARGET)</t>
        </r>
      </text>
    </comment>
    <comment ref="I42" authorId="0">
      <text>
        <r>
          <rPr>
            <sz val="8"/>
            <color indexed="81"/>
            <rFont val="Tahoma"/>
            <family val="2"/>
          </rPr>
          <t>fixed leg frequency (e.g. Annual, Semiannual, Every4Month, Quarterly, Bimonthly, Monthly)</t>
        </r>
      </text>
    </comment>
    <comment ref="J42" authorId="0">
      <text>
        <r>
          <rPr>
            <sz val="8"/>
            <color indexed="81"/>
            <rFont val="Tahoma"/>
            <family val="2"/>
          </rPr>
          <t>fixed leg convention (e.g. Unadjusted)</t>
        </r>
      </text>
    </comment>
    <comment ref="K42" authorId="0">
      <text>
        <r>
          <rPr>
            <sz val="8"/>
            <color indexed="81"/>
            <rFont val="Tahoma"/>
            <family val="2"/>
          </rPr>
          <t>day counter (e.g. Actual/360)</t>
        </r>
      </text>
    </comment>
    <comment ref="L42" authorId="0">
      <text>
        <r>
          <rPr>
            <sz val="8"/>
            <color indexed="81"/>
            <rFont val="Tahoma"/>
            <family val="2"/>
          </rPr>
          <t>floating leg IborIndex object ID</t>
        </r>
      </text>
    </comment>
    <comment ref="E43" authorId="0">
      <text>
        <r>
          <rPr>
            <sz val="8"/>
            <color indexed="81"/>
            <rFont val="Tahoma"/>
            <family val="2"/>
          </rPr>
          <t>id of the object to be created. If missing a unique id will be automatically assigned.</t>
        </r>
      </text>
    </comment>
    <comment ref="H43" authorId="0">
      <text>
        <r>
          <rPr>
            <sz val="8"/>
            <color indexed="81"/>
            <rFont val="Tahoma"/>
            <family val="2"/>
          </rPr>
          <t>holiday calendar (e.g. TARGET)</t>
        </r>
      </text>
    </comment>
    <comment ref="I43" authorId="0">
      <text>
        <r>
          <rPr>
            <sz val="8"/>
            <color indexed="81"/>
            <rFont val="Tahoma"/>
            <family val="2"/>
          </rPr>
          <t>fixed leg frequency (e.g. Annual, Semiannual, Every4Month, Quarterly, Bimonthly, Monthly)</t>
        </r>
      </text>
    </comment>
    <comment ref="J43" authorId="0">
      <text>
        <r>
          <rPr>
            <sz val="8"/>
            <color indexed="81"/>
            <rFont val="Tahoma"/>
            <family val="2"/>
          </rPr>
          <t>fixed leg convention (e.g. Unadjusted)</t>
        </r>
      </text>
    </comment>
    <comment ref="K43" authorId="0">
      <text>
        <r>
          <rPr>
            <sz val="8"/>
            <color indexed="81"/>
            <rFont val="Tahoma"/>
            <family val="2"/>
          </rPr>
          <t>day counter (e.g. Actual/360)</t>
        </r>
      </text>
    </comment>
    <comment ref="L43" authorId="0">
      <text>
        <r>
          <rPr>
            <sz val="8"/>
            <color indexed="81"/>
            <rFont val="Tahoma"/>
            <family val="2"/>
          </rPr>
          <t>floating leg IborIndex object ID</t>
        </r>
      </text>
    </comment>
    <comment ref="E44" authorId="0">
      <text>
        <r>
          <rPr>
            <sz val="8"/>
            <color indexed="81"/>
            <rFont val="Tahoma"/>
            <family val="2"/>
          </rPr>
          <t>id of the object to be created. If missing a unique id will be automatically assigned.</t>
        </r>
      </text>
    </comment>
    <comment ref="H44" authorId="0">
      <text>
        <r>
          <rPr>
            <sz val="8"/>
            <color indexed="81"/>
            <rFont val="Tahoma"/>
            <family val="2"/>
          </rPr>
          <t>holiday calendar (e.g. TARGET)</t>
        </r>
      </text>
    </comment>
    <comment ref="I44" authorId="0">
      <text>
        <r>
          <rPr>
            <sz val="8"/>
            <color indexed="81"/>
            <rFont val="Tahoma"/>
            <family val="2"/>
          </rPr>
          <t>fixed leg frequency (e.g. Annual, Semiannual, Every4Month, Quarterly, Bimonthly, Monthly)</t>
        </r>
      </text>
    </comment>
    <comment ref="J44" authorId="0">
      <text>
        <r>
          <rPr>
            <sz val="8"/>
            <color indexed="81"/>
            <rFont val="Tahoma"/>
            <family val="2"/>
          </rPr>
          <t>fixed leg convention (e.g. Unadjusted)</t>
        </r>
      </text>
    </comment>
    <comment ref="K44" authorId="0">
      <text>
        <r>
          <rPr>
            <sz val="8"/>
            <color indexed="81"/>
            <rFont val="Tahoma"/>
            <family val="2"/>
          </rPr>
          <t>day counter (e.g. Actual/360)</t>
        </r>
      </text>
    </comment>
    <comment ref="L44" authorId="0">
      <text>
        <r>
          <rPr>
            <sz val="8"/>
            <color indexed="81"/>
            <rFont val="Tahoma"/>
            <family val="2"/>
          </rPr>
          <t>floating leg IborIndex object ID</t>
        </r>
      </text>
    </comment>
    <comment ref="T44" authorId="0">
      <text>
        <r>
          <rPr>
            <sz val="8"/>
            <color indexed="81"/>
            <rFont val="Tahoma"/>
            <family val="2"/>
          </rPr>
          <t>Discount, ZeroRate, or ForwardRate. If omitted, default = Discount is used.</t>
        </r>
      </text>
    </comment>
    <comment ref="E45" authorId="0">
      <text>
        <r>
          <rPr>
            <sz val="8"/>
            <color indexed="81"/>
            <rFont val="Tahoma"/>
            <family val="2"/>
          </rPr>
          <t>id of the object to be created. If missing a unique id will be automatically assigned.</t>
        </r>
      </text>
    </comment>
    <comment ref="H45" authorId="0">
      <text>
        <r>
          <rPr>
            <sz val="8"/>
            <color indexed="81"/>
            <rFont val="Tahoma"/>
            <family val="2"/>
          </rPr>
          <t>holiday calendar (e.g. TARGET)</t>
        </r>
      </text>
    </comment>
    <comment ref="I45" authorId="0">
      <text>
        <r>
          <rPr>
            <sz val="8"/>
            <color indexed="81"/>
            <rFont val="Tahoma"/>
            <family val="2"/>
          </rPr>
          <t>fixed leg frequency (e.g. Annual, Semiannual, Every4Month, Quarterly, Bimonthly, Monthly)</t>
        </r>
      </text>
    </comment>
    <comment ref="J45" authorId="0">
      <text>
        <r>
          <rPr>
            <sz val="8"/>
            <color indexed="81"/>
            <rFont val="Tahoma"/>
            <family val="2"/>
          </rPr>
          <t>fixed leg convention (e.g. Unadjusted)</t>
        </r>
      </text>
    </comment>
    <comment ref="K45" authorId="0">
      <text>
        <r>
          <rPr>
            <sz val="8"/>
            <color indexed="81"/>
            <rFont val="Tahoma"/>
            <family val="2"/>
          </rPr>
          <t>day counter (e.g. Actual/360)</t>
        </r>
      </text>
    </comment>
    <comment ref="L45" authorId="0">
      <text>
        <r>
          <rPr>
            <sz val="8"/>
            <color indexed="81"/>
            <rFont val="Tahoma"/>
            <family val="2"/>
          </rPr>
          <t>floating leg IborIndex object ID</t>
        </r>
      </text>
    </comment>
    <comment ref="T45" authorId="0">
      <text>
        <r>
          <rPr>
            <sz val="8"/>
            <color indexed="81"/>
            <rFont val="Tahoma"/>
            <family val="2"/>
          </rPr>
          <t>BackwardFlat, ForwardFlat, Linear, LogLinear, CubicSpline, or LogCubic. If omitted, default = LogLinear is used.</t>
        </r>
      </text>
    </comment>
    <comment ref="E46" authorId="0">
      <text>
        <r>
          <rPr>
            <sz val="8"/>
            <color indexed="81"/>
            <rFont val="Tahoma"/>
            <family val="2"/>
          </rPr>
          <t>id of the object to be created. If missing a unique id will be automatically assigned.</t>
        </r>
      </text>
    </comment>
    <comment ref="H46" authorId="0">
      <text>
        <r>
          <rPr>
            <sz val="8"/>
            <color indexed="81"/>
            <rFont val="Tahoma"/>
            <family val="2"/>
          </rPr>
          <t>holiday calendar (e.g. TARGET)</t>
        </r>
      </text>
    </comment>
    <comment ref="I46" authorId="0">
      <text>
        <r>
          <rPr>
            <sz val="8"/>
            <color indexed="81"/>
            <rFont val="Tahoma"/>
            <family val="2"/>
          </rPr>
          <t>fixed leg frequency (e.g. Annual, Semiannual, Every4Month, Quarterly, Bimonthly, Monthly)</t>
        </r>
      </text>
    </comment>
    <comment ref="J46" authorId="0">
      <text>
        <r>
          <rPr>
            <sz val="8"/>
            <color indexed="81"/>
            <rFont val="Tahoma"/>
            <family val="2"/>
          </rPr>
          <t>fixed leg convention (e.g. Unadjusted)</t>
        </r>
      </text>
    </comment>
    <comment ref="K46" authorId="0">
      <text>
        <r>
          <rPr>
            <sz val="8"/>
            <color indexed="81"/>
            <rFont val="Tahoma"/>
            <family val="2"/>
          </rPr>
          <t>day counter (e.g. Actual/360)</t>
        </r>
      </text>
    </comment>
    <comment ref="L46" authorId="0">
      <text>
        <r>
          <rPr>
            <sz val="8"/>
            <color indexed="81"/>
            <rFont val="Tahoma"/>
            <family val="2"/>
          </rPr>
          <t>floating leg IborIndex object ID</t>
        </r>
      </text>
    </comment>
    <comment ref="E47" authorId="0">
      <text>
        <r>
          <rPr>
            <sz val="8"/>
            <color indexed="81"/>
            <rFont val="Tahoma"/>
            <family val="2"/>
          </rPr>
          <t>id of the object to be created. If missing a unique id will be automatically assigned.</t>
        </r>
      </text>
    </comment>
    <comment ref="H47" authorId="0">
      <text>
        <r>
          <rPr>
            <sz val="8"/>
            <color indexed="81"/>
            <rFont val="Tahoma"/>
            <family val="2"/>
          </rPr>
          <t>holiday calendar (e.g. TARGET)</t>
        </r>
      </text>
    </comment>
    <comment ref="I47" authorId="0">
      <text>
        <r>
          <rPr>
            <sz val="8"/>
            <color indexed="81"/>
            <rFont val="Tahoma"/>
            <family val="2"/>
          </rPr>
          <t>fixed leg frequency (e.g. Annual, Semiannual, Every4Month, Quarterly, Bimonthly, Monthly)</t>
        </r>
      </text>
    </comment>
    <comment ref="J47" authorId="0">
      <text>
        <r>
          <rPr>
            <sz val="8"/>
            <color indexed="81"/>
            <rFont val="Tahoma"/>
            <family val="2"/>
          </rPr>
          <t>fixed leg convention (e.g. Unadjusted)</t>
        </r>
      </text>
    </comment>
    <comment ref="K47" authorId="0">
      <text>
        <r>
          <rPr>
            <sz val="8"/>
            <color indexed="81"/>
            <rFont val="Tahoma"/>
            <family val="2"/>
          </rPr>
          <t>day counter (e.g. Actual/360)</t>
        </r>
      </text>
    </comment>
    <comment ref="L47" authorId="0">
      <text>
        <r>
          <rPr>
            <sz val="8"/>
            <color indexed="81"/>
            <rFont val="Tahoma"/>
            <family val="2"/>
          </rPr>
          <t>floating leg IborIndex object ID</t>
        </r>
      </text>
    </comment>
    <comment ref="E56" authorId="0">
      <text>
        <r>
          <rPr>
            <sz val="8"/>
            <color indexed="81"/>
            <rFont val="Tahoma"/>
            <family val="2"/>
          </rPr>
          <t>id of the object to be created. If missing a unique id will be automatically assigned.</t>
        </r>
      </text>
    </comment>
    <comment ref="H56" authorId="0">
      <text>
        <r>
          <rPr>
            <sz val="8"/>
            <color indexed="81"/>
            <rFont val="Tahoma"/>
            <family val="2"/>
          </rPr>
          <t>holiday calendar (e.g. TARGET)</t>
        </r>
      </text>
    </comment>
    <comment ref="I56" authorId="0">
      <text>
        <r>
          <rPr>
            <sz val="8"/>
            <color indexed="81"/>
            <rFont val="Tahoma"/>
            <family val="2"/>
          </rPr>
          <t>fixed leg frequency (e.g. Annual, Semiannual, Every4Month, Quarterly, Bimonthly, Monthly)</t>
        </r>
      </text>
    </comment>
    <comment ref="J56" authorId="0">
      <text>
        <r>
          <rPr>
            <sz val="8"/>
            <color indexed="81"/>
            <rFont val="Tahoma"/>
            <family val="2"/>
          </rPr>
          <t>fixed leg convention (e.g. Unadjusted)</t>
        </r>
      </text>
    </comment>
    <comment ref="K56" authorId="0">
      <text>
        <r>
          <rPr>
            <sz val="8"/>
            <color indexed="81"/>
            <rFont val="Tahoma"/>
            <family val="2"/>
          </rPr>
          <t>day counter (e.g. Actual/360)</t>
        </r>
      </text>
    </comment>
    <comment ref="L56" authorId="0">
      <text>
        <r>
          <rPr>
            <sz val="8"/>
            <color indexed="81"/>
            <rFont val="Tahoma"/>
            <family val="2"/>
          </rPr>
          <t>floating leg IborIndex object ID</t>
        </r>
      </text>
    </comment>
    <comment ref="E57" authorId="0">
      <text>
        <r>
          <rPr>
            <sz val="8"/>
            <color indexed="81"/>
            <rFont val="Tahoma"/>
            <family val="2"/>
          </rPr>
          <t>id of the object to be created. If missing a unique id will be automatically assigned.</t>
        </r>
      </text>
    </comment>
    <comment ref="H57" authorId="0">
      <text>
        <r>
          <rPr>
            <sz val="8"/>
            <color indexed="81"/>
            <rFont val="Tahoma"/>
            <family val="2"/>
          </rPr>
          <t>holiday calendar (e.g. TARGET)</t>
        </r>
      </text>
    </comment>
    <comment ref="I57" authorId="0">
      <text>
        <r>
          <rPr>
            <sz val="8"/>
            <color indexed="81"/>
            <rFont val="Tahoma"/>
            <family val="2"/>
          </rPr>
          <t>fixed leg frequency (e.g. Annual, Semiannual, Every4Month, Quarterly, Bimonthly, Monthly)</t>
        </r>
      </text>
    </comment>
    <comment ref="J57" authorId="0">
      <text>
        <r>
          <rPr>
            <sz val="8"/>
            <color indexed="81"/>
            <rFont val="Tahoma"/>
            <family val="2"/>
          </rPr>
          <t>fixed leg convention (e.g. Unadjusted)</t>
        </r>
      </text>
    </comment>
    <comment ref="K57" authorId="0">
      <text>
        <r>
          <rPr>
            <sz val="8"/>
            <color indexed="81"/>
            <rFont val="Tahoma"/>
            <family val="2"/>
          </rPr>
          <t>day counter (e.g. Actual/360)</t>
        </r>
      </text>
    </comment>
    <comment ref="L57" authorId="0">
      <text>
        <r>
          <rPr>
            <sz val="8"/>
            <color indexed="81"/>
            <rFont val="Tahoma"/>
            <family val="2"/>
          </rPr>
          <t>floating leg IborIndex object ID</t>
        </r>
      </text>
    </comment>
    <comment ref="E58" authorId="0">
      <text>
        <r>
          <rPr>
            <sz val="8"/>
            <color indexed="81"/>
            <rFont val="Tahoma"/>
            <family val="2"/>
          </rPr>
          <t>id of the object to be created. If missing a unique id will be automatically assigned.</t>
        </r>
      </text>
    </comment>
    <comment ref="H58" authorId="0">
      <text>
        <r>
          <rPr>
            <sz val="8"/>
            <color indexed="81"/>
            <rFont val="Tahoma"/>
            <family val="2"/>
          </rPr>
          <t>holiday calendar (e.g. TARGET)</t>
        </r>
      </text>
    </comment>
    <comment ref="I58" authorId="0">
      <text>
        <r>
          <rPr>
            <sz val="8"/>
            <color indexed="81"/>
            <rFont val="Tahoma"/>
            <family val="2"/>
          </rPr>
          <t>fixed leg frequency (e.g. Annual, Semiannual, Every4Month, Quarterly, Bimonthly, Monthly)</t>
        </r>
      </text>
    </comment>
    <comment ref="J58" authorId="0">
      <text>
        <r>
          <rPr>
            <sz val="8"/>
            <color indexed="81"/>
            <rFont val="Tahoma"/>
            <family val="2"/>
          </rPr>
          <t>fixed leg convention (e.g. Unadjusted)</t>
        </r>
      </text>
    </comment>
    <comment ref="K58" authorId="0">
      <text>
        <r>
          <rPr>
            <sz val="8"/>
            <color indexed="81"/>
            <rFont val="Tahoma"/>
            <family val="2"/>
          </rPr>
          <t>day counter (e.g. Actual/360)</t>
        </r>
      </text>
    </comment>
    <comment ref="L58" authorId="0">
      <text>
        <r>
          <rPr>
            <sz val="8"/>
            <color indexed="81"/>
            <rFont val="Tahoma"/>
            <family val="2"/>
          </rPr>
          <t>floating leg IborIndex object ID</t>
        </r>
      </text>
    </comment>
    <comment ref="T58" authorId="0">
      <text>
        <r>
          <rPr>
            <sz val="8"/>
            <color indexed="81"/>
            <rFont val="Tahoma"/>
            <family val="2"/>
          </rPr>
          <t>holiday calendar (e.g. TARGET)</t>
        </r>
      </text>
    </comment>
    <comment ref="E59" authorId="0">
      <text>
        <r>
          <rPr>
            <sz val="8"/>
            <color indexed="81"/>
            <rFont val="Tahoma"/>
            <family val="2"/>
          </rPr>
          <t>id of the object to be created. If missing a unique id will be automatically assigned.</t>
        </r>
      </text>
    </comment>
    <comment ref="H59" authorId="0">
      <text>
        <r>
          <rPr>
            <sz val="8"/>
            <color indexed="81"/>
            <rFont val="Tahoma"/>
            <family val="2"/>
          </rPr>
          <t>holiday calendar (e.g. TARGET)</t>
        </r>
      </text>
    </comment>
    <comment ref="I59" authorId="0">
      <text>
        <r>
          <rPr>
            <sz val="8"/>
            <color indexed="81"/>
            <rFont val="Tahoma"/>
            <family val="2"/>
          </rPr>
          <t>fixed leg frequency (e.g. Annual, Semiannual, Every4Month, Quarterly, Bimonthly, Monthly)</t>
        </r>
      </text>
    </comment>
    <comment ref="J59" authorId="0">
      <text>
        <r>
          <rPr>
            <sz val="8"/>
            <color indexed="81"/>
            <rFont val="Tahoma"/>
            <family val="2"/>
          </rPr>
          <t>fixed leg convention (e.g. Unadjusted)</t>
        </r>
      </text>
    </comment>
    <comment ref="K59" authorId="0">
      <text>
        <r>
          <rPr>
            <sz val="8"/>
            <color indexed="81"/>
            <rFont val="Tahoma"/>
            <family val="2"/>
          </rPr>
          <t>day counter (e.g. Actual/360)</t>
        </r>
      </text>
    </comment>
    <comment ref="L59" authorId="0">
      <text>
        <r>
          <rPr>
            <sz val="8"/>
            <color indexed="81"/>
            <rFont val="Tahoma"/>
            <family val="2"/>
          </rPr>
          <t>floating leg IborIndex object ID</t>
        </r>
      </text>
    </comment>
    <comment ref="AC59" authorId="0">
      <text>
        <r>
          <rPr>
            <sz val="8"/>
            <color indexed="81"/>
            <rFont val="Tahoma"/>
            <family val="2"/>
          </rPr>
          <t>DayCounter ID</t>
        </r>
      </text>
    </comment>
    <comment ref="E60" authorId="0">
      <text>
        <r>
          <rPr>
            <sz val="8"/>
            <color indexed="81"/>
            <rFont val="Tahoma"/>
            <family val="2"/>
          </rPr>
          <t>id of the object to be created. If missing a unique id will be automatically assigned.</t>
        </r>
      </text>
    </comment>
    <comment ref="H60" authorId="0">
      <text>
        <r>
          <rPr>
            <sz val="8"/>
            <color indexed="81"/>
            <rFont val="Tahoma"/>
            <family val="2"/>
          </rPr>
          <t>holiday calendar (e.g. TARGET)</t>
        </r>
      </text>
    </comment>
    <comment ref="I60" authorId="0">
      <text>
        <r>
          <rPr>
            <sz val="8"/>
            <color indexed="81"/>
            <rFont val="Tahoma"/>
            <family val="2"/>
          </rPr>
          <t>fixed leg frequency (e.g. Annual, Semiannual, Every4Month, Quarterly, Bimonthly, Monthly)</t>
        </r>
      </text>
    </comment>
    <comment ref="J60" authorId="0">
      <text>
        <r>
          <rPr>
            <sz val="8"/>
            <color indexed="81"/>
            <rFont val="Tahoma"/>
            <family val="2"/>
          </rPr>
          <t>fixed leg convention (e.g. Unadjusted)</t>
        </r>
      </text>
    </comment>
    <comment ref="K60" authorId="0">
      <text>
        <r>
          <rPr>
            <sz val="8"/>
            <color indexed="81"/>
            <rFont val="Tahoma"/>
            <family val="2"/>
          </rPr>
          <t>day counter (e.g. Actual/360)</t>
        </r>
      </text>
    </comment>
    <comment ref="L60" authorId="0">
      <text>
        <r>
          <rPr>
            <sz val="8"/>
            <color indexed="81"/>
            <rFont val="Tahoma"/>
            <family val="2"/>
          </rPr>
          <t>floating leg IborIndex object ID</t>
        </r>
      </text>
    </comment>
    <comment ref="T60" authorId="0">
      <text>
        <r>
          <rPr>
            <sz val="8"/>
            <color indexed="81"/>
            <rFont val="Tahoma"/>
            <family val="2"/>
          </rPr>
          <t>DayCounter ID</t>
        </r>
      </text>
    </comment>
    <comment ref="E61" authorId="0">
      <text>
        <r>
          <rPr>
            <sz val="8"/>
            <color indexed="81"/>
            <rFont val="Tahoma"/>
            <family val="2"/>
          </rPr>
          <t>id of the object to be created. If missing a unique id will be automatically assigned.</t>
        </r>
      </text>
    </comment>
    <comment ref="H61" authorId="0">
      <text>
        <r>
          <rPr>
            <sz val="8"/>
            <color indexed="81"/>
            <rFont val="Tahoma"/>
            <family val="2"/>
          </rPr>
          <t>holiday calendar (e.g. TARGET)</t>
        </r>
      </text>
    </comment>
    <comment ref="I61" authorId="0">
      <text>
        <r>
          <rPr>
            <sz val="8"/>
            <color indexed="81"/>
            <rFont val="Tahoma"/>
            <family val="2"/>
          </rPr>
          <t>fixed leg frequency (e.g. Annual, Semiannual, Every4Month, Quarterly, Bimonthly, Monthly)</t>
        </r>
      </text>
    </comment>
    <comment ref="J61" authorId="0">
      <text>
        <r>
          <rPr>
            <sz val="8"/>
            <color indexed="81"/>
            <rFont val="Tahoma"/>
            <family val="2"/>
          </rPr>
          <t>fixed leg convention (e.g. Unadjusted)</t>
        </r>
      </text>
    </comment>
    <comment ref="K61" authorId="0">
      <text>
        <r>
          <rPr>
            <sz val="8"/>
            <color indexed="81"/>
            <rFont val="Tahoma"/>
            <family val="2"/>
          </rPr>
          <t>day counter (e.g. Actual/360)</t>
        </r>
      </text>
    </comment>
    <comment ref="L61" authorId="0">
      <text>
        <r>
          <rPr>
            <sz val="8"/>
            <color indexed="81"/>
            <rFont val="Tahoma"/>
            <family val="2"/>
          </rPr>
          <t>floating leg IborIndex object ID</t>
        </r>
      </text>
    </comment>
    <comment ref="E62" authorId="0">
      <text>
        <r>
          <rPr>
            <sz val="8"/>
            <color indexed="81"/>
            <rFont val="Tahoma"/>
            <family val="2"/>
          </rPr>
          <t>id of the object to be created. If missing a unique id will be automatically assigned.</t>
        </r>
      </text>
    </comment>
    <comment ref="H62" authorId="0">
      <text>
        <r>
          <rPr>
            <sz val="8"/>
            <color indexed="81"/>
            <rFont val="Tahoma"/>
            <family val="2"/>
          </rPr>
          <t>holiday calendar (e.g. TARGET)</t>
        </r>
      </text>
    </comment>
    <comment ref="I62" authorId="0">
      <text>
        <r>
          <rPr>
            <sz val="8"/>
            <color indexed="81"/>
            <rFont val="Tahoma"/>
            <family val="2"/>
          </rPr>
          <t>fixed leg frequency (e.g. Annual, Semiannual, Every4Month, Quarterly, Bimonthly, Monthly)</t>
        </r>
      </text>
    </comment>
    <comment ref="J62" authorId="0">
      <text>
        <r>
          <rPr>
            <sz val="8"/>
            <color indexed="81"/>
            <rFont val="Tahoma"/>
            <family val="2"/>
          </rPr>
          <t>fixed leg convention (e.g. Unadjusted)</t>
        </r>
      </text>
    </comment>
    <comment ref="K62" authorId="0">
      <text>
        <r>
          <rPr>
            <sz val="8"/>
            <color indexed="81"/>
            <rFont val="Tahoma"/>
            <family val="2"/>
          </rPr>
          <t>day counter (e.g. Actual/360)</t>
        </r>
      </text>
    </comment>
    <comment ref="L62" authorId="0">
      <text>
        <r>
          <rPr>
            <sz val="8"/>
            <color indexed="81"/>
            <rFont val="Tahoma"/>
            <family val="2"/>
          </rPr>
          <t>floating leg IborIndex object ID</t>
        </r>
      </text>
    </comment>
    <comment ref="E63" authorId="0">
      <text>
        <r>
          <rPr>
            <sz val="8"/>
            <color indexed="81"/>
            <rFont val="Tahoma"/>
            <family val="2"/>
          </rPr>
          <t>id of the object to be created. If missing a unique id will be automatically assigned.</t>
        </r>
      </text>
    </comment>
    <comment ref="H63" authorId="0">
      <text>
        <r>
          <rPr>
            <sz val="8"/>
            <color indexed="81"/>
            <rFont val="Tahoma"/>
            <family val="2"/>
          </rPr>
          <t>holiday calendar (e.g. TARGET)</t>
        </r>
      </text>
    </comment>
    <comment ref="I63" authorId="0">
      <text>
        <r>
          <rPr>
            <sz val="8"/>
            <color indexed="81"/>
            <rFont val="Tahoma"/>
            <family val="2"/>
          </rPr>
          <t>fixed leg frequency (e.g. Annual, Semiannual, Every4Month, Quarterly, Bimonthly, Monthly)</t>
        </r>
      </text>
    </comment>
    <comment ref="J63" authorId="0">
      <text>
        <r>
          <rPr>
            <sz val="8"/>
            <color indexed="81"/>
            <rFont val="Tahoma"/>
            <family val="2"/>
          </rPr>
          <t>fixed leg convention (e.g. Unadjusted)</t>
        </r>
      </text>
    </comment>
    <comment ref="K63" authorId="0">
      <text>
        <r>
          <rPr>
            <sz val="8"/>
            <color indexed="81"/>
            <rFont val="Tahoma"/>
            <family val="2"/>
          </rPr>
          <t>day counter (e.g. Actual/360)</t>
        </r>
      </text>
    </comment>
    <comment ref="L63" authorId="0">
      <text>
        <r>
          <rPr>
            <sz val="8"/>
            <color indexed="81"/>
            <rFont val="Tahoma"/>
            <family val="2"/>
          </rPr>
          <t>floating leg IborIndex object ID</t>
        </r>
      </text>
    </comment>
    <comment ref="E64" authorId="0">
      <text>
        <r>
          <rPr>
            <sz val="8"/>
            <color indexed="81"/>
            <rFont val="Tahoma"/>
            <family val="2"/>
          </rPr>
          <t>id of the object to be created. If missing a unique id will be automatically assigned.</t>
        </r>
      </text>
    </comment>
    <comment ref="H64" authorId="0">
      <text>
        <r>
          <rPr>
            <sz val="8"/>
            <color indexed="81"/>
            <rFont val="Tahoma"/>
            <family val="2"/>
          </rPr>
          <t>holiday calendar (e.g. TARGET)</t>
        </r>
      </text>
    </comment>
    <comment ref="I64" authorId="0">
      <text>
        <r>
          <rPr>
            <sz val="8"/>
            <color indexed="81"/>
            <rFont val="Tahoma"/>
            <family val="2"/>
          </rPr>
          <t>fixed leg frequency (e.g. Annual, Semiannual, Every4Month, Quarterly, Bimonthly, Monthly)</t>
        </r>
      </text>
    </comment>
    <comment ref="J64" authorId="0">
      <text>
        <r>
          <rPr>
            <sz val="8"/>
            <color indexed="81"/>
            <rFont val="Tahoma"/>
            <family val="2"/>
          </rPr>
          <t>fixed leg convention (e.g. Unadjusted)</t>
        </r>
      </text>
    </comment>
    <comment ref="K64" authorId="0">
      <text>
        <r>
          <rPr>
            <sz val="8"/>
            <color indexed="81"/>
            <rFont val="Tahoma"/>
            <family val="2"/>
          </rPr>
          <t>day counter (e.g. Actual/360)</t>
        </r>
      </text>
    </comment>
    <comment ref="L64" authorId="0">
      <text>
        <r>
          <rPr>
            <sz val="8"/>
            <color indexed="81"/>
            <rFont val="Tahoma"/>
            <family val="2"/>
          </rPr>
          <t>floating leg IborIndex object ID</t>
        </r>
      </text>
    </comment>
    <comment ref="T64" authorId="0">
      <text>
        <r>
          <rPr>
            <sz val="8"/>
            <color indexed="81"/>
            <rFont val="Tahoma"/>
            <family val="2"/>
          </rPr>
          <t>Discount, ZeroRate, or ForwardRate. If omitted, default = Discount is used.</t>
        </r>
      </text>
    </comment>
    <comment ref="E65" authorId="0">
      <text>
        <r>
          <rPr>
            <sz val="8"/>
            <color indexed="81"/>
            <rFont val="Tahoma"/>
            <family val="2"/>
          </rPr>
          <t>id of the object to be created. If missing a unique id will be automatically assigned.</t>
        </r>
      </text>
    </comment>
    <comment ref="H65" authorId="0">
      <text>
        <r>
          <rPr>
            <sz val="8"/>
            <color indexed="81"/>
            <rFont val="Tahoma"/>
            <family val="2"/>
          </rPr>
          <t>holiday calendar (e.g. TARGET)</t>
        </r>
      </text>
    </comment>
    <comment ref="I65" authorId="0">
      <text>
        <r>
          <rPr>
            <sz val="8"/>
            <color indexed="81"/>
            <rFont val="Tahoma"/>
            <family val="2"/>
          </rPr>
          <t>fixed leg frequency (e.g. Annual, Semiannual, Every4Month, Quarterly, Bimonthly, Monthly)</t>
        </r>
      </text>
    </comment>
    <comment ref="J65" authorId="0">
      <text>
        <r>
          <rPr>
            <sz val="8"/>
            <color indexed="81"/>
            <rFont val="Tahoma"/>
            <family val="2"/>
          </rPr>
          <t>fixed leg convention (e.g. Unadjusted)</t>
        </r>
      </text>
    </comment>
    <comment ref="K65" authorId="0">
      <text>
        <r>
          <rPr>
            <sz val="8"/>
            <color indexed="81"/>
            <rFont val="Tahoma"/>
            <family val="2"/>
          </rPr>
          <t>day counter (e.g. Actual/360)</t>
        </r>
      </text>
    </comment>
    <comment ref="L65" authorId="0">
      <text>
        <r>
          <rPr>
            <sz val="8"/>
            <color indexed="81"/>
            <rFont val="Tahoma"/>
            <family val="2"/>
          </rPr>
          <t>floating leg IborIndex object ID</t>
        </r>
      </text>
    </comment>
    <comment ref="T65" authorId="0">
      <text>
        <r>
          <rPr>
            <sz val="8"/>
            <color indexed="81"/>
            <rFont val="Tahoma"/>
            <family val="2"/>
          </rPr>
          <t>BackwardFlat, ForwardFlat, Linear, LogLinear, CubicSpline, or LogCubic. If omitted, default = LogLinear is used.</t>
        </r>
      </text>
    </comment>
    <comment ref="E66" authorId="0">
      <text>
        <r>
          <rPr>
            <sz val="8"/>
            <color indexed="81"/>
            <rFont val="Tahoma"/>
            <family val="2"/>
          </rPr>
          <t>id of the object to be created. If missing a unique id will be automatically assigned.</t>
        </r>
      </text>
    </comment>
    <comment ref="H66" authorId="0">
      <text>
        <r>
          <rPr>
            <sz val="8"/>
            <color indexed="81"/>
            <rFont val="Tahoma"/>
            <family val="2"/>
          </rPr>
          <t>holiday calendar (e.g. TARGET)</t>
        </r>
      </text>
    </comment>
    <comment ref="I66" authorId="0">
      <text>
        <r>
          <rPr>
            <sz val="8"/>
            <color indexed="81"/>
            <rFont val="Tahoma"/>
            <family val="2"/>
          </rPr>
          <t>fixed leg frequency (e.g. Annual, Semiannual, Every4Month, Quarterly, Bimonthly, Monthly)</t>
        </r>
      </text>
    </comment>
    <comment ref="J66" authorId="0">
      <text>
        <r>
          <rPr>
            <sz val="8"/>
            <color indexed="81"/>
            <rFont val="Tahoma"/>
            <family val="2"/>
          </rPr>
          <t>fixed leg convention (e.g. Unadjusted)</t>
        </r>
      </text>
    </comment>
    <comment ref="K66" authorId="0">
      <text>
        <r>
          <rPr>
            <sz val="8"/>
            <color indexed="81"/>
            <rFont val="Tahoma"/>
            <family val="2"/>
          </rPr>
          <t>day counter (e.g. Actual/360)</t>
        </r>
      </text>
    </comment>
    <comment ref="L66" authorId="0">
      <text>
        <r>
          <rPr>
            <sz val="8"/>
            <color indexed="81"/>
            <rFont val="Tahoma"/>
            <family val="2"/>
          </rPr>
          <t>floating leg IborIndex object ID</t>
        </r>
      </text>
    </comment>
    <comment ref="E67" authorId="0">
      <text>
        <r>
          <rPr>
            <sz val="8"/>
            <color indexed="81"/>
            <rFont val="Tahoma"/>
            <family val="2"/>
          </rPr>
          <t>id of the object to be created. If missing a unique id will be automatically assigned.</t>
        </r>
      </text>
    </comment>
    <comment ref="H67" authorId="0">
      <text>
        <r>
          <rPr>
            <sz val="8"/>
            <color indexed="81"/>
            <rFont val="Tahoma"/>
            <family val="2"/>
          </rPr>
          <t>holiday calendar (e.g. TARGET)</t>
        </r>
      </text>
    </comment>
    <comment ref="I67" authorId="0">
      <text>
        <r>
          <rPr>
            <sz val="8"/>
            <color indexed="81"/>
            <rFont val="Tahoma"/>
            <family val="2"/>
          </rPr>
          <t>fixed leg frequency (e.g. Annual, Semiannual, Every4Month, Quarterly, Bimonthly, Monthly)</t>
        </r>
      </text>
    </comment>
    <comment ref="J67" authorId="0">
      <text>
        <r>
          <rPr>
            <sz val="8"/>
            <color indexed="81"/>
            <rFont val="Tahoma"/>
            <family val="2"/>
          </rPr>
          <t>fixed leg convention (e.g. Unadjusted)</t>
        </r>
      </text>
    </comment>
    <comment ref="K67" authorId="0">
      <text>
        <r>
          <rPr>
            <sz val="8"/>
            <color indexed="81"/>
            <rFont val="Tahoma"/>
            <family val="2"/>
          </rPr>
          <t>day counter (e.g. Actual/360)</t>
        </r>
      </text>
    </comment>
    <comment ref="L67" authorId="0">
      <text>
        <r>
          <rPr>
            <sz val="8"/>
            <color indexed="81"/>
            <rFont val="Tahoma"/>
            <family val="2"/>
          </rPr>
          <t>floating leg IborIndex object ID</t>
        </r>
      </text>
    </comment>
    <comment ref="E76" authorId="0">
      <text>
        <r>
          <rPr>
            <sz val="8"/>
            <color indexed="81"/>
            <rFont val="Tahoma"/>
            <family val="2"/>
          </rPr>
          <t>id of the object to be created. If missing a unique id will be automatically assigned.</t>
        </r>
      </text>
    </comment>
    <comment ref="I76" authorId="0">
      <text>
        <r>
          <rPr>
            <sz val="8"/>
            <color indexed="81"/>
            <rFont val="Tahoma"/>
            <family val="2"/>
          </rPr>
          <t>holiday calendar (e.g. TARGET)</t>
        </r>
      </text>
    </comment>
    <comment ref="J76" authorId="0">
      <text>
        <r>
          <rPr>
            <sz val="8"/>
            <color indexed="81"/>
            <rFont val="Tahoma"/>
            <family val="2"/>
          </rPr>
          <t>fixed leg convention (e.g. Unadjusted)</t>
        </r>
      </text>
    </comment>
    <comment ref="K76" authorId="0">
      <text>
        <r>
          <rPr>
            <sz val="8"/>
            <color indexed="81"/>
            <rFont val="Tahoma"/>
            <family val="2"/>
          </rPr>
          <t>day counter (e.g. Actual/360)</t>
        </r>
      </text>
    </comment>
    <comment ref="L76" authorId="0">
      <text>
        <r>
          <rPr>
            <sz val="8"/>
            <color indexed="81"/>
            <rFont val="Tahoma"/>
            <family val="2"/>
          </rPr>
          <t>floating leg IborIndex object ID</t>
        </r>
      </text>
    </comment>
    <comment ref="M76" authorId="0">
      <text>
        <r>
          <rPr>
            <sz val="8"/>
            <color indexed="81"/>
            <rFont val="Tahoma"/>
            <family val="2"/>
          </rPr>
          <t>floating leg IborIndex object ID</t>
        </r>
      </text>
    </comment>
    <comment ref="E77" authorId="0">
      <text>
        <r>
          <rPr>
            <sz val="8"/>
            <color indexed="81"/>
            <rFont val="Tahoma"/>
            <family val="2"/>
          </rPr>
          <t>id of the object to be created. If missing a unique id will be automatically assigned.</t>
        </r>
      </text>
    </comment>
    <comment ref="I77" authorId="0">
      <text>
        <r>
          <rPr>
            <sz val="8"/>
            <color indexed="81"/>
            <rFont val="Tahoma"/>
            <family val="2"/>
          </rPr>
          <t>holiday calendar (e.g. TARGET)</t>
        </r>
      </text>
    </comment>
    <comment ref="J77" authorId="0">
      <text>
        <r>
          <rPr>
            <sz val="8"/>
            <color indexed="81"/>
            <rFont val="Tahoma"/>
            <family val="2"/>
          </rPr>
          <t>fixed leg convention (e.g. Unadjusted)</t>
        </r>
      </text>
    </comment>
    <comment ref="K77" authorId="0">
      <text>
        <r>
          <rPr>
            <sz val="8"/>
            <color indexed="81"/>
            <rFont val="Tahoma"/>
            <family val="2"/>
          </rPr>
          <t>day counter (e.g. Actual/360)</t>
        </r>
      </text>
    </comment>
    <comment ref="L77" authorId="0">
      <text>
        <r>
          <rPr>
            <sz val="8"/>
            <color indexed="81"/>
            <rFont val="Tahoma"/>
            <family val="2"/>
          </rPr>
          <t>floating leg IborIndex object ID</t>
        </r>
      </text>
    </comment>
    <comment ref="M77" authorId="0">
      <text>
        <r>
          <rPr>
            <sz val="8"/>
            <color indexed="81"/>
            <rFont val="Tahoma"/>
            <family val="2"/>
          </rPr>
          <t>floating leg IborIndex object ID</t>
        </r>
      </text>
    </comment>
    <comment ref="E78" authorId="0">
      <text>
        <r>
          <rPr>
            <sz val="8"/>
            <color indexed="81"/>
            <rFont val="Tahoma"/>
            <family val="2"/>
          </rPr>
          <t>id of the object to be created. If missing a unique id will be automatically assigned.</t>
        </r>
      </text>
    </comment>
    <comment ref="I78" authorId="0">
      <text>
        <r>
          <rPr>
            <sz val="8"/>
            <color indexed="81"/>
            <rFont val="Tahoma"/>
            <family val="2"/>
          </rPr>
          <t>holiday calendar (e.g. TARGET)</t>
        </r>
      </text>
    </comment>
    <comment ref="J78" authorId="0">
      <text>
        <r>
          <rPr>
            <sz val="8"/>
            <color indexed="81"/>
            <rFont val="Tahoma"/>
            <family val="2"/>
          </rPr>
          <t>fixed leg convention (e.g. Unadjusted)</t>
        </r>
      </text>
    </comment>
    <comment ref="K78" authorId="0">
      <text>
        <r>
          <rPr>
            <sz val="8"/>
            <color indexed="81"/>
            <rFont val="Tahoma"/>
            <family val="2"/>
          </rPr>
          <t>day counter (e.g. Actual/360)</t>
        </r>
      </text>
    </comment>
    <comment ref="L78" authorId="0">
      <text>
        <r>
          <rPr>
            <sz val="8"/>
            <color indexed="81"/>
            <rFont val="Tahoma"/>
            <family val="2"/>
          </rPr>
          <t>floating leg IborIndex object ID</t>
        </r>
      </text>
    </comment>
    <comment ref="M78" authorId="0">
      <text>
        <r>
          <rPr>
            <sz val="8"/>
            <color indexed="81"/>
            <rFont val="Tahoma"/>
            <family val="2"/>
          </rPr>
          <t>floating leg IborIndex object ID</t>
        </r>
      </text>
    </comment>
    <comment ref="T78" authorId="0">
      <text>
        <r>
          <rPr>
            <sz val="8"/>
            <color indexed="81"/>
            <rFont val="Tahoma"/>
            <family val="2"/>
          </rPr>
          <t>holiday calendar (e.g. TARGET)</t>
        </r>
      </text>
    </comment>
    <comment ref="E79" authorId="0">
      <text>
        <r>
          <rPr>
            <sz val="8"/>
            <color indexed="81"/>
            <rFont val="Tahoma"/>
            <family val="2"/>
          </rPr>
          <t>id of the object to be created. If missing a unique id will be automatically assigned.</t>
        </r>
      </text>
    </comment>
    <comment ref="I79" authorId="0">
      <text>
        <r>
          <rPr>
            <sz val="8"/>
            <color indexed="81"/>
            <rFont val="Tahoma"/>
            <family val="2"/>
          </rPr>
          <t>holiday calendar (e.g. TARGET)</t>
        </r>
      </text>
    </comment>
    <comment ref="J79" authorId="0">
      <text>
        <r>
          <rPr>
            <sz val="8"/>
            <color indexed="81"/>
            <rFont val="Tahoma"/>
            <family val="2"/>
          </rPr>
          <t>fixed leg convention (e.g. Unadjusted)</t>
        </r>
      </text>
    </comment>
    <comment ref="K79" authorId="0">
      <text>
        <r>
          <rPr>
            <sz val="8"/>
            <color indexed="81"/>
            <rFont val="Tahoma"/>
            <family val="2"/>
          </rPr>
          <t>day counter (e.g. Actual/360)</t>
        </r>
      </text>
    </comment>
    <comment ref="L79" authorId="0">
      <text>
        <r>
          <rPr>
            <sz val="8"/>
            <color indexed="81"/>
            <rFont val="Tahoma"/>
            <family val="2"/>
          </rPr>
          <t>floating leg IborIndex object ID</t>
        </r>
      </text>
    </comment>
    <comment ref="M79" authorId="0">
      <text>
        <r>
          <rPr>
            <sz val="8"/>
            <color indexed="81"/>
            <rFont val="Tahoma"/>
            <family val="2"/>
          </rPr>
          <t>floating leg IborIndex object ID</t>
        </r>
      </text>
    </comment>
    <comment ref="AC79" authorId="0">
      <text>
        <r>
          <rPr>
            <sz val="8"/>
            <color indexed="81"/>
            <rFont val="Tahoma"/>
            <family val="2"/>
          </rPr>
          <t>DayCounter ID</t>
        </r>
      </text>
    </comment>
    <comment ref="E80" authorId="0">
      <text>
        <r>
          <rPr>
            <sz val="8"/>
            <color indexed="81"/>
            <rFont val="Tahoma"/>
            <family val="2"/>
          </rPr>
          <t>id of the object to be created. If missing a unique id will be automatically assigned.</t>
        </r>
      </text>
    </comment>
    <comment ref="I80" authorId="0">
      <text>
        <r>
          <rPr>
            <sz val="8"/>
            <color indexed="81"/>
            <rFont val="Tahoma"/>
            <family val="2"/>
          </rPr>
          <t>holiday calendar (e.g. TARGET)</t>
        </r>
      </text>
    </comment>
    <comment ref="J80" authorId="0">
      <text>
        <r>
          <rPr>
            <sz val="8"/>
            <color indexed="81"/>
            <rFont val="Tahoma"/>
            <family val="2"/>
          </rPr>
          <t>fixed leg convention (e.g. Unadjusted)</t>
        </r>
      </text>
    </comment>
    <comment ref="K80" authorId="0">
      <text>
        <r>
          <rPr>
            <sz val="8"/>
            <color indexed="81"/>
            <rFont val="Tahoma"/>
            <family val="2"/>
          </rPr>
          <t>day counter (e.g. Actual/360)</t>
        </r>
      </text>
    </comment>
    <comment ref="L80" authorId="0">
      <text>
        <r>
          <rPr>
            <sz val="8"/>
            <color indexed="81"/>
            <rFont val="Tahoma"/>
            <family val="2"/>
          </rPr>
          <t>floating leg IborIndex object ID</t>
        </r>
      </text>
    </comment>
    <comment ref="M80" authorId="0">
      <text>
        <r>
          <rPr>
            <sz val="8"/>
            <color indexed="81"/>
            <rFont val="Tahoma"/>
            <family val="2"/>
          </rPr>
          <t>floating leg IborIndex object ID</t>
        </r>
      </text>
    </comment>
    <comment ref="T80" authorId="0">
      <text>
        <r>
          <rPr>
            <sz val="8"/>
            <color indexed="81"/>
            <rFont val="Tahoma"/>
            <family val="2"/>
          </rPr>
          <t>DayCounter ID</t>
        </r>
      </text>
    </comment>
    <comment ref="E81" authorId="0">
      <text>
        <r>
          <rPr>
            <sz val="8"/>
            <color indexed="81"/>
            <rFont val="Tahoma"/>
            <family val="2"/>
          </rPr>
          <t>id of the object to be created. If missing a unique id will be automatically assigned.</t>
        </r>
      </text>
    </comment>
    <comment ref="I81" authorId="0">
      <text>
        <r>
          <rPr>
            <sz val="8"/>
            <color indexed="81"/>
            <rFont val="Tahoma"/>
            <family val="2"/>
          </rPr>
          <t>holiday calendar (e.g. TARGET)</t>
        </r>
      </text>
    </comment>
    <comment ref="J81" authorId="0">
      <text>
        <r>
          <rPr>
            <sz val="8"/>
            <color indexed="81"/>
            <rFont val="Tahoma"/>
            <family val="2"/>
          </rPr>
          <t>fixed leg convention (e.g. Unadjusted)</t>
        </r>
      </text>
    </comment>
    <comment ref="K81" authorId="0">
      <text>
        <r>
          <rPr>
            <sz val="8"/>
            <color indexed="81"/>
            <rFont val="Tahoma"/>
            <family val="2"/>
          </rPr>
          <t>day counter (e.g. Actual/360)</t>
        </r>
      </text>
    </comment>
    <comment ref="L81" authorId="0">
      <text>
        <r>
          <rPr>
            <sz val="8"/>
            <color indexed="81"/>
            <rFont val="Tahoma"/>
            <family val="2"/>
          </rPr>
          <t>floating leg IborIndex object ID</t>
        </r>
      </text>
    </comment>
    <comment ref="M81" authorId="0">
      <text>
        <r>
          <rPr>
            <sz val="8"/>
            <color indexed="81"/>
            <rFont val="Tahoma"/>
            <family val="2"/>
          </rPr>
          <t>floating leg IborIndex object ID</t>
        </r>
      </text>
    </comment>
    <comment ref="E82" authorId="0">
      <text>
        <r>
          <rPr>
            <sz val="8"/>
            <color indexed="81"/>
            <rFont val="Tahoma"/>
            <family val="2"/>
          </rPr>
          <t>id of the object to be created. If missing a unique id will be automatically assigned.</t>
        </r>
      </text>
    </comment>
    <comment ref="I82" authorId="0">
      <text>
        <r>
          <rPr>
            <sz val="8"/>
            <color indexed="81"/>
            <rFont val="Tahoma"/>
            <family val="2"/>
          </rPr>
          <t>holiday calendar (e.g. TARGET)</t>
        </r>
      </text>
    </comment>
    <comment ref="J82" authorId="0">
      <text>
        <r>
          <rPr>
            <sz val="8"/>
            <color indexed="81"/>
            <rFont val="Tahoma"/>
            <family val="2"/>
          </rPr>
          <t>fixed leg convention (e.g. Unadjusted)</t>
        </r>
      </text>
    </comment>
    <comment ref="K82" authorId="0">
      <text>
        <r>
          <rPr>
            <sz val="8"/>
            <color indexed="81"/>
            <rFont val="Tahoma"/>
            <family val="2"/>
          </rPr>
          <t>day counter (e.g. Actual/360)</t>
        </r>
      </text>
    </comment>
    <comment ref="L82" authorId="0">
      <text>
        <r>
          <rPr>
            <sz val="8"/>
            <color indexed="81"/>
            <rFont val="Tahoma"/>
            <family val="2"/>
          </rPr>
          <t>floating leg IborIndex object ID</t>
        </r>
      </text>
    </comment>
    <comment ref="M82" authorId="0">
      <text>
        <r>
          <rPr>
            <sz val="8"/>
            <color indexed="81"/>
            <rFont val="Tahoma"/>
            <family val="2"/>
          </rPr>
          <t>floating leg IborIndex object ID</t>
        </r>
      </text>
    </comment>
    <comment ref="E83" authorId="0">
      <text>
        <r>
          <rPr>
            <sz val="8"/>
            <color indexed="81"/>
            <rFont val="Tahoma"/>
            <family val="2"/>
          </rPr>
          <t>id of the object to be created. If missing a unique id will be automatically assigned.</t>
        </r>
      </text>
    </comment>
    <comment ref="I83" authorId="0">
      <text>
        <r>
          <rPr>
            <sz val="8"/>
            <color indexed="81"/>
            <rFont val="Tahoma"/>
            <family val="2"/>
          </rPr>
          <t>holiday calendar (e.g. TARGET)</t>
        </r>
      </text>
    </comment>
    <comment ref="J83" authorId="0">
      <text>
        <r>
          <rPr>
            <sz val="8"/>
            <color indexed="81"/>
            <rFont val="Tahoma"/>
            <family val="2"/>
          </rPr>
          <t>fixed leg convention (e.g. Unadjusted)</t>
        </r>
      </text>
    </comment>
    <comment ref="K83" authorId="0">
      <text>
        <r>
          <rPr>
            <sz val="8"/>
            <color indexed="81"/>
            <rFont val="Tahoma"/>
            <family val="2"/>
          </rPr>
          <t>day counter (e.g. Actual/360)</t>
        </r>
      </text>
    </comment>
    <comment ref="L83" authorId="0">
      <text>
        <r>
          <rPr>
            <sz val="8"/>
            <color indexed="81"/>
            <rFont val="Tahoma"/>
            <family val="2"/>
          </rPr>
          <t>floating leg IborIndex object ID</t>
        </r>
      </text>
    </comment>
    <comment ref="M83" authorId="0">
      <text>
        <r>
          <rPr>
            <sz val="8"/>
            <color indexed="81"/>
            <rFont val="Tahoma"/>
            <family val="2"/>
          </rPr>
          <t>floating leg IborIndex object ID</t>
        </r>
      </text>
    </comment>
    <comment ref="E84" authorId="0">
      <text>
        <r>
          <rPr>
            <sz val="8"/>
            <color indexed="81"/>
            <rFont val="Tahoma"/>
            <family val="2"/>
          </rPr>
          <t>id of the object to be created. If missing a unique id will be automatically assigned.</t>
        </r>
      </text>
    </comment>
    <comment ref="I84" authorId="0">
      <text>
        <r>
          <rPr>
            <sz val="8"/>
            <color indexed="81"/>
            <rFont val="Tahoma"/>
            <family val="2"/>
          </rPr>
          <t>holiday calendar (e.g. TARGET)</t>
        </r>
      </text>
    </comment>
    <comment ref="J84" authorId="0">
      <text>
        <r>
          <rPr>
            <sz val="8"/>
            <color indexed="81"/>
            <rFont val="Tahoma"/>
            <family val="2"/>
          </rPr>
          <t>fixed leg convention (e.g. Unadjusted)</t>
        </r>
      </text>
    </comment>
    <comment ref="K84" authorId="0">
      <text>
        <r>
          <rPr>
            <sz val="8"/>
            <color indexed="81"/>
            <rFont val="Tahoma"/>
            <family val="2"/>
          </rPr>
          <t>day counter (e.g. Actual/360)</t>
        </r>
      </text>
    </comment>
    <comment ref="L84" authorId="0">
      <text>
        <r>
          <rPr>
            <sz val="8"/>
            <color indexed="81"/>
            <rFont val="Tahoma"/>
            <family val="2"/>
          </rPr>
          <t>floating leg IborIndex object ID</t>
        </r>
      </text>
    </comment>
    <comment ref="M84" authorId="0">
      <text>
        <r>
          <rPr>
            <sz val="8"/>
            <color indexed="81"/>
            <rFont val="Tahoma"/>
            <family val="2"/>
          </rPr>
          <t>floating leg IborIndex object ID</t>
        </r>
      </text>
    </comment>
    <comment ref="T84" authorId="0">
      <text>
        <r>
          <rPr>
            <sz val="8"/>
            <color indexed="81"/>
            <rFont val="Tahoma"/>
            <family val="2"/>
          </rPr>
          <t>Discount, ZeroRate, or ForwardRate. If omitted, default = Discount is used.</t>
        </r>
      </text>
    </comment>
    <comment ref="E85" authorId="0">
      <text>
        <r>
          <rPr>
            <sz val="8"/>
            <color indexed="81"/>
            <rFont val="Tahoma"/>
            <family val="2"/>
          </rPr>
          <t>id of the object to be created. If missing a unique id will be automatically assigned.</t>
        </r>
      </text>
    </comment>
    <comment ref="I85" authorId="0">
      <text>
        <r>
          <rPr>
            <sz val="8"/>
            <color indexed="81"/>
            <rFont val="Tahoma"/>
            <family val="2"/>
          </rPr>
          <t>holiday calendar (e.g. TARGET)</t>
        </r>
      </text>
    </comment>
    <comment ref="J85" authorId="0">
      <text>
        <r>
          <rPr>
            <sz val="8"/>
            <color indexed="81"/>
            <rFont val="Tahoma"/>
            <family val="2"/>
          </rPr>
          <t>fixed leg convention (e.g. Unadjusted)</t>
        </r>
      </text>
    </comment>
    <comment ref="K85" authorId="0">
      <text>
        <r>
          <rPr>
            <sz val="8"/>
            <color indexed="81"/>
            <rFont val="Tahoma"/>
            <family val="2"/>
          </rPr>
          <t>day counter (e.g. Actual/360)</t>
        </r>
      </text>
    </comment>
    <comment ref="L85" authorId="0">
      <text>
        <r>
          <rPr>
            <sz val="8"/>
            <color indexed="81"/>
            <rFont val="Tahoma"/>
            <family val="2"/>
          </rPr>
          <t>floating leg IborIndex object ID</t>
        </r>
      </text>
    </comment>
    <comment ref="M85" authorId="0">
      <text>
        <r>
          <rPr>
            <sz val="8"/>
            <color indexed="81"/>
            <rFont val="Tahoma"/>
            <family val="2"/>
          </rPr>
          <t>floating leg IborIndex object ID</t>
        </r>
      </text>
    </comment>
    <comment ref="T85" authorId="0">
      <text>
        <r>
          <rPr>
            <sz val="8"/>
            <color indexed="81"/>
            <rFont val="Tahoma"/>
            <family val="2"/>
          </rPr>
          <t>BackwardFlat, ForwardFlat, Linear, LogLinear, CubicSpline, or LogCubic. If omitted, default = LogLinear is used.</t>
        </r>
      </text>
    </comment>
    <comment ref="E86" authorId="0">
      <text>
        <r>
          <rPr>
            <sz val="8"/>
            <color indexed="81"/>
            <rFont val="Tahoma"/>
            <family val="2"/>
          </rPr>
          <t>id of the object to be created. If missing a unique id will be automatically assigned.</t>
        </r>
      </text>
    </comment>
    <comment ref="I86" authorId="0">
      <text>
        <r>
          <rPr>
            <sz val="8"/>
            <color indexed="81"/>
            <rFont val="Tahoma"/>
            <family val="2"/>
          </rPr>
          <t>holiday calendar (e.g. TARGET)</t>
        </r>
      </text>
    </comment>
    <comment ref="J86" authorId="0">
      <text>
        <r>
          <rPr>
            <sz val="8"/>
            <color indexed="81"/>
            <rFont val="Tahoma"/>
            <family val="2"/>
          </rPr>
          <t>fixed leg convention (e.g. Unadjusted)</t>
        </r>
      </text>
    </comment>
    <comment ref="K86" authorId="0">
      <text>
        <r>
          <rPr>
            <sz val="8"/>
            <color indexed="81"/>
            <rFont val="Tahoma"/>
            <family val="2"/>
          </rPr>
          <t>day counter (e.g. Actual/360)</t>
        </r>
      </text>
    </comment>
    <comment ref="L86" authorId="0">
      <text>
        <r>
          <rPr>
            <sz val="8"/>
            <color indexed="81"/>
            <rFont val="Tahoma"/>
            <family val="2"/>
          </rPr>
          <t>floating leg IborIndex object ID</t>
        </r>
      </text>
    </comment>
    <comment ref="M86" authorId="0">
      <text>
        <r>
          <rPr>
            <sz val="8"/>
            <color indexed="81"/>
            <rFont val="Tahoma"/>
            <family val="2"/>
          </rPr>
          <t>floating leg IborIndex object ID</t>
        </r>
      </text>
    </comment>
    <comment ref="E87" authorId="0">
      <text>
        <r>
          <rPr>
            <sz val="8"/>
            <color indexed="81"/>
            <rFont val="Tahoma"/>
            <family val="2"/>
          </rPr>
          <t>id of the object to be created. If missing a unique id will be automatically assigned.</t>
        </r>
      </text>
    </comment>
    <comment ref="I87" authorId="0">
      <text>
        <r>
          <rPr>
            <sz val="8"/>
            <color indexed="81"/>
            <rFont val="Tahoma"/>
            <family val="2"/>
          </rPr>
          <t>holiday calendar (e.g. TARGET)</t>
        </r>
      </text>
    </comment>
    <comment ref="J87" authorId="0">
      <text>
        <r>
          <rPr>
            <sz val="8"/>
            <color indexed="81"/>
            <rFont val="Tahoma"/>
            <family val="2"/>
          </rPr>
          <t>fixed leg convention (e.g. Unadjusted)</t>
        </r>
      </text>
    </comment>
    <comment ref="K87" authorId="0">
      <text>
        <r>
          <rPr>
            <sz val="8"/>
            <color indexed="81"/>
            <rFont val="Tahoma"/>
            <family val="2"/>
          </rPr>
          <t>day counter (e.g. Actual/360)</t>
        </r>
      </text>
    </comment>
    <comment ref="L87" authorId="0">
      <text>
        <r>
          <rPr>
            <sz val="8"/>
            <color indexed="81"/>
            <rFont val="Tahoma"/>
            <family val="2"/>
          </rPr>
          <t>floating leg IborIndex object ID</t>
        </r>
      </text>
    </comment>
    <comment ref="M87" authorId="0">
      <text>
        <r>
          <rPr>
            <sz val="8"/>
            <color indexed="81"/>
            <rFont val="Tahoma"/>
            <family val="2"/>
          </rPr>
          <t>floating leg IborIndex object ID</t>
        </r>
      </text>
    </comment>
    <comment ref="H96" authorId="0">
      <text>
        <r>
          <rPr>
            <sz val="8"/>
            <color indexed="81"/>
            <rFont val="Tahoma"/>
            <family val="2"/>
          </rPr>
          <t>holiday calendar (e.g. TARGET)</t>
        </r>
      </text>
    </comment>
    <comment ref="I96" authorId="0">
      <text>
        <r>
          <rPr>
            <sz val="8"/>
            <color indexed="81"/>
            <rFont val="Tahoma"/>
            <family val="2"/>
          </rPr>
          <t>fixed leg frequency (e.g. Annual, Semiannual, Every4Month, Quarterly, Bimonthly, Monthly)</t>
        </r>
      </text>
    </comment>
    <comment ref="J96" authorId="0">
      <text>
        <r>
          <rPr>
            <sz val="8"/>
            <color indexed="81"/>
            <rFont val="Tahoma"/>
            <family val="2"/>
          </rPr>
          <t>fixed leg convention (e.g. Unadjusted)</t>
        </r>
      </text>
    </comment>
    <comment ref="K96" authorId="0">
      <text>
        <r>
          <rPr>
            <sz val="8"/>
            <color indexed="81"/>
            <rFont val="Tahoma"/>
            <family val="2"/>
          </rPr>
          <t>day counter (e.g. Actual/360)</t>
        </r>
      </text>
    </comment>
    <comment ref="L96" authorId="0">
      <text>
        <r>
          <rPr>
            <sz val="8"/>
            <color indexed="81"/>
            <rFont val="Tahoma"/>
            <family val="2"/>
          </rPr>
          <t>floating leg IborIndex object ID</t>
        </r>
      </text>
    </comment>
    <comment ref="H97" authorId="0">
      <text>
        <r>
          <rPr>
            <sz val="8"/>
            <color indexed="81"/>
            <rFont val="Tahoma"/>
            <family val="2"/>
          </rPr>
          <t>holiday calendar (e.g. TARGET)</t>
        </r>
      </text>
    </comment>
    <comment ref="I97" authorId="0">
      <text>
        <r>
          <rPr>
            <sz val="8"/>
            <color indexed="81"/>
            <rFont val="Tahoma"/>
            <family val="2"/>
          </rPr>
          <t>fixed leg frequency (e.g. Annual, Semiannual, Every4Month, Quarterly, Bimonthly, Monthly)</t>
        </r>
      </text>
    </comment>
    <comment ref="J97" authorId="0">
      <text>
        <r>
          <rPr>
            <sz val="8"/>
            <color indexed="81"/>
            <rFont val="Tahoma"/>
            <family val="2"/>
          </rPr>
          <t>fixed leg convention (e.g. Unadjusted)</t>
        </r>
      </text>
    </comment>
    <comment ref="K97" authorId="0">
      <text>
        <r>
          <rPr>
            <sz val="8"/>
            <color indexed="81"/>
            <rFont val="Tahoma"/>
            <family val="2"/>
          </rPr>
          <t>day counter (e.g. Actual/360)</t>
        </r>
      </text>
    </comment>
    <comment ref="L97" authorId="0">
      <text>
        <r>
          <rPr>
            <sz val="8"/>
            <color indexed="81"/>
            <rFont val="Tahoma"/>
            <family val="2"/>
          </rPr>
          <t>floating leg IborIndex object ID</t>
        </r>
      </text>
    </comment>
    <comment ref="H98" authorId="0">
      <text>
        <r>
          <rPr>
            <sz val="8"/>
            <color indexed="81"/>
            <rFont val="Tahoma"/>
            <family val="2"/>
          </rPr>
          <t>holiday calendar (e.g. TARGET)</t>
        </r>
      </text>
    </comment>
    <comment ref="I98" authorId="0">
      <text>
        <r>
          <rPr>
            <sz val="8"/>
            <color indexed="81"/>
            <rFont val="Tahoma"/>
            <family val="2"/>
          </rPr>
          <t>fixed leg frequency (e.g. Annual, Semiannual, Every4Month, Quarterly, Bimonthly, Monthly)</t>
        </r>
      </text>
    </comment>
    <comment ref="J98" authorId="0">
      <text>
        <r>
          <rPr>
            <sz val="8"/>
            <color indexed="81"/>
            <rFont val="Tahoma"/>
            <family val="2"/>
          </rPr>
          <t>fixed leg convention (e.g. Unadjusted)</t>
        </r>
      </text>
    </comment>
    <comment ref="K98" authorId="0">
      <text>
        <r>
          <rPr>
            <sz val="8"/>
            <color indexed="81"/>
            <rFont val="Tahoma"/>
            <family val="2"/>
          </rPr>
          <t>day counter (e.g. Actual/360)</t>
        </r>
      </text>
    </comment>
    <comment ref="L98" authorId="0">
      <text>
        <r>
          <rPr>
            <sz val="8"/>
            <color indexed="81"/>
            <rFont val="Tahoma"/>
            <family val="2"/>
          </rPr>
          <t>floating leg IborIndex object ID</t>
        </r>
      </text>
    </comment>
    <comment ref="T98" authorId="0">
      <text>
        <r>
          <rPr>
            <sz val="8"/>
            <color indexed="81"/>
            <rFont val="Tahoma"/>
            <family val="2"/>
          </rPr>
          <t>holiday calendar (e.g. TARGET)</t>
        </r>
      </text>
    </comment>
    <comment ref="H99" authorId="0">
      <text>
        <r>
          <rPr>
            <sz val="8"/>
            <color indexed="81"/>
            <rFont val="Tahoma"/>
            <family val="2"/>
          </rPr>
          <t>holiday calendar (e.g. TARGET)</t>
        </r>
      </text>
    </comment>
    <comment ref="I99" authorId="0">
      <text>
        <r>
          <rPr>
            <sz val="8"/>
            <color indexed="81"/>
            <rFont val="Tahoma"/>
            <family val="2"/>
          </rPr>
          <t>fixed leg frequency (e.g. Annual, Semiannual, Every4Month, Quarterly, Bimonthly, Monthly)</t>
        </r>
      </text>
    </comment>
    <comment ref="J99" authorId="0">
      <text>
        <r>
          <rPr>
            <sz val="8"/>
            <color indexed="81"/>
            <rFont val="Tahoma"/>
            <family val="2"/>
          </rPr>
          <t>fixed leg convention (e.g. Unadjusted)</t>
        </r>
      </text>
    </comment>
    <comment ref="K99" authorId="0">
      <text>
        <r>
          <rPr>
            <sz val="8"/>
            <color indexed="81"/>
            <rFont val="Tahoma"/>
            <family val="2"/>
          </rPr>
          <t>day counter (e.g. Actual/360)</t>
        </r>
      </text>
    </comment>
    <comment ref="L99" authorId="0">
      <text>
        <r>
          <rPr>
            <sz val="8"/>
            <color indexed="81"/>
            <rFont val="Tahoma"/>
            <family val="2"/>
          </rPr>
          <t>floating leg IborIndex object ID</t>
        </r>
      </text>
    </comment>
    <comment ref="AC99" authorId="0">
      <text>
        <r>
          <rPr>
            <sz val="8"/>
            <color indexed="81"/>
            <rFont val="Tahoma"/>
            <family val="2"/>
          </rPr>
          <t>DayCounter ID</t>
        </r>
      </text>
    </comment>
    <comment ref="H100" authorId="0">
      <text>
        <r>
          <rPr>
            <sz val="8"/>
            <color indexed="81"/>
            <rFont val="Tahoma"/>
            <family val="2"/>
          </rPr>
          <t>holiday calendar (e.g. TARGET)</t>
        </r>
      </text>
    </comment>
    <comment ref="I100" authorId="0">
      <text>
        <r>
          <rPr>
            <sz val="8"/>
            <color indexed="81"/>
            <rFont val="Tahoma"/>
            <family val="2"/>
          </rPr>
          <t>fixed leg frequency (e.g. Annual, Semiannual, Every4Month, Quarterly, Bimonthly, Monthly)</t>
        </r>
      </text>
    </comment>
    <comment ref="J100" authorId="0">
      <text>
        <r>
          <rPr>
            <sz val="8"/>
            <color indexed="81"/>
            <rFont val="Tahoma"/>
            <family val="2"/>
          </rPr>
          <t>fixed leg convention (e.g. Unadjusted)</t>
        </r>
      </text>
    </comment>
    <comment ref="K100" authorId="0">
      <text>
        <r>
          <rPr>
            <sz val="8"/>
            <color indexed="81"/>
            <rFont val="Tahoma"/>
            <family val="2"/>
          </rPr>
          <t>day counter (e.g. Actual/360)</t>
        </r>
      </text>
    </comment>
    <comment ref="L100" authorId="0">
      <text>
        <r>
          <rPr>
            <sz val="8"/>
            <color indexed="81"/>
            <rFont val="Tahoma"/>
            <family val="2"/>
          </rPr>
          <t>floating leg IborIndex object ID</t>
        </r>
      </text>
    </comment>
    <comment ref="T100" authorId="0">
      <text>
        <r>
          <rPr>
            <sz val="8"/>
            <color indexed="81"/>
            <rFont val="Tahoma"/>
            <family val="2"/>
          </rPr>
          <t>DayCounter ID</t>
        </r>
      </text>
    </comment>
    <comment ref="H101" authorId="0">
      <text>
        <r>
          <rPr>
            <sz val="8"/>
            <color indexed="81"/>
            <rFont val="Tahoma"/>
            <family val="2"/>
          </rPr>
          <t>holiday calendar (e.g. TARGET)</t>
        </r>
      </text>
    </comment>
    <comment ref="I101" authorId="0">
      <text>
        <r>
          <rPr>
            <sz val="8"/>
            <color indexed="81"/>
            <rFont val="Tahoma"/>
            <family val="2"/>
          </rPr>
          <t>fixed leg frequency (e.g. Annual, Semiannual, Every4Month, Quarterly, Bimonthly, Monthly)</t>
        </r>
      </text>
    </comment>
    <comment ref="J101" authorId="0">
      <text>
        <r>
          <rPr>
            <sz val="8"/>
            <color indexed="81"/>
            <rFont val="Tahoma"/>
            <family val="2"/>
          </rPr>
          <t>fixed leg convention (e.g. Unadjusted)</t>
        </r>
      </text>
    </comment>
    <comment ref="K101" authorId="0">
      <text>
        <r>
          <rPr>
            <sz val="8"/>
            <color indexed="81"/>
            <rFont val="Tahoma"/>
            <family val="2"/>
          </rPr>
          <t>day counter (e.g. Actual/360)</t>
        </r>
      </text>
    </comment>
    <comment ref="L101" authorId="0">
      <text>
        <r>
          <rPr>
            <sz val="8"/>
            <color indexed="81"/>
            <rFont val="Tahoma"/>
            <family val="2"/>
          </rPr>
          <t>floating leg IborIndex object ID</t>
        </r>
      </text>
    </comment>
    <comment ref="H102" authorId="0">
      <text>
        <r>
          <rPr>
            <sz val="8"/>
            <color indexed="81"/>
            <rFont val="Tahoma"/>
            <family val="2"/>
          </rPr>
          <t>holiday calendar (e.g. TARGET)</t>
        </r>
      </text>
    </comment>
    <comment ref="I102" authorId="0">
      <text>
        <r>
          <rPr>
            <sz val="8"/>
            <color indexed="81"/>
            <rFont val="Tahoma"/>
            <family val="2"/>
          </rPr>
          <t>fixed leg frequency (e.g. Annual, Semiannual, Every4Month, Quarterly, Bimonthly, Monthly)</t>
        </r>
      </text>
    </comment>
    <comment ref="J102" authorId="0">
      <text>
        <r>
          <rPr>
            <sz val="8"/>
            <color indexed="81"/>
            <rFont val="Tahoma"/>
            <family val="2"/>
          </rPr>
          <t>fixed leg convention (e.g. Unadjusted)</t>
        </r>
      </text>
    </comment>
    <comment ref="K102" authorId="0">
      <text>
        <r>
          <rPr>
            <sz val="8"/>
            <color indexed="81"/>
            <rFont val="Tahoma"/>
            <family val="2"/>
          </rPr>
          <t>day counter (e.g. Actual/360)</t>
        </r>
      </text>
    </comment>
    <comment ref="L102" authorId="0">
      <text>
        <r>
          <rPr>
            <sz val="8"/>
            <color indexed="81"/>
            <rFont val="Tahoma"/>
            <family val="2"/>
          </rPr>
          <t>floating leg IborIndex object ID</t>
        </r>
      </text>
    </comment>
    <comment ref="H103" authorId="0">
      <text>
        <r>
          <rPr>
            <sz val="8"/>
            <color indexed="81"/>
            <rFont val="Tahoma"/>
            <family val="2"/>
          </rPr>
          <t>holiday calendar (e.g. TARGET)</t>
        </r>
      </text>
    </comment>
    <comment ref="I103" authorId="0">
      <text>
        <r>
          <rPr>
            <sz val="8"/>
            <color indexed="81"/>
            <rFont val="Tahoma"/>
            <family val="2"/>
          </rPr>
          <t>fixed leg frequency (e.g. Annual, Semiannual, Every4Month, Quarterly, Bimonthly, Monthly)</t>
        </r>
      </text>
    </comment>
    <comment ref="J103" authorId="0">
      <text>
        <r>
          <rPr>
            <sz val="8"/>
            <color indexed="81"/>
            <rFont val="Tahoma"/>
            <family val="2"/>
          </rPr>
          <t>fixed leg convention (e.g. Unadjusted)</t>
        </r>
      </text>
    </comment>
    <comment ref="K103" authorId="0">
      <text>
        <r>
          <rPr>
            <sz val="8"/>
            <color indexed="81"/>
            <rFont val="Tahoma"/>
            <family val="2"/>
          </rPr>
          <t>day counter (e.g. Actual/360)</t>
        </r>
      </text>
    </comment>
    <comment ref="L103" authorId="0">
      <text>
        <r>
          <rPr>
            <sz val="8"/>
            <color indexed="81"/>
            <rFont val="Tahoma"/>
            <family val="2"/>
          </rPr>
          <t>floating leg IborIndex object ID</t>
        </r>
      </text>
    </comment>
    <comment ref="H104" authorId="0">
      <text>
        <r>
          <rPr>
            <sz val="8"/>
            <color indexed="81"/>
            <rFont val="Tahoma"/>
            <family val="2"/>
          </rPr>
          <t>holiday calendar (e.g. TARGET)</t>
        </r>
      </text>
    </comment>
    <comment ref="I104" authorId="0">
      <text>
        <r>
          <rPr>
            <sz val="8"/>
            <color indexed="81"/>
            <rFont val="Tahoma"/>
            <family val="2"/>
          </rPr>
          <t>fixed leg frequency (e.g. Annual, Semiannual, Every4Month, Quarterly, Bimonthly, Monthly)</t>
        </r>
      </text>
    </comment>
    <comment ref="J104" authorId="0">
      <text>
        <r>
          <rPr>
            <sz val="8"/>
            <color indexed="81"/>
            <rFont val="Tahoma"/>
            <family val="2"/>
          </rPr>
          <t>fixed leg convention (e.g. Unadjusted)</t>
        </r>
      </text>
    </comment>
    <comment ref="K104" authorId="0">
      <text>
        <r>
          <rPr>
            <sz val="8"/>
            <color indexed="81"/>
            <rFont val="Tahoma"/>
            <family val="2"/>
          </rPr>
          <t>day counter (e.g. Actual/360)</t>
        </r>
      </text>
    </comment>
    <comment ref="L104" authorId="0">
      <text>
        <r>
          <rPr>
            <sz val="8"/>
            <color indexed="81"/>
            <rFont val="Tahoma"/>
            <family val="2"/>
          </rPr>
          <t>floating leg IborIndex object ID</t>
        </r>
      </text>
    </comment>
    <comment ref="T104" authorId="0">
      <text>
        <r>
          <rPr>
            <sz val="8"/>
            <color indexed="81"/>
            <rFont val="Tahoma"/>
            <family val="2"/>
          </rPr>
          <t>Discount, ZeroRate, or ForwardRate. If omitted, default = Discount is used.</t>
        </r>
      </text>
    </comment>
    <comment ref="H105" authorId="0">
      <text>
        <r>
          <rPr>
            <sz val="8"/>
            <color indexed="81"/>
            <rFont val="Tahoma"/>
            <family val="2"/>
          </rPr>
          <t>holiday calendar (e.g. TARGET)</t>
        </r>
      </text>
    </comment>
    <comment ref="I105" authorId="0">
      <text>
        <r>
          <rPr>
            <sz val="8"/>
            <color indexed="81"/>
            <rFont val="Tahoma"/>
            <family val="2"/>
          </rPr>
          <t>fixed leg frequency (e.g. Annual, Semiannual, Every4Month, Quarterly, Bimonthly, Monthly)</t>
        </r>
      </text>
    </comment>
    <comment ref="J105" authorId="0">
      <text>
        <r>
          <rPr>
            <sz val="8"/>
            <color indexed="81"/>
            <rFont val="Tahoma"/>
            <family val="2"/>
          </rPr>
          <t>fixed leg convention (e.g. Unadjusted)</t>
        </r>
      </text>
    </comment>
    <comment ref="K105" authorId="0">
      <text>
        <r>
          <rPr>
            <sz val="8"/>
            <color indexed="81"/>
            <rFont val="Tahoma"/>
            <family val="2"/>
          </rPr>
          <t>day counter (e.g. Actual/360)</t>
        </r>
      </text>
    </comment>
    <comment ref="L105" authorId="0">
      <text>
        <r>
          <rPr>
            <sz val="8"/>
            <color indexed="81"/>
            <rFont val="Tahoma"/>
            <family val="2"/>
          </rPr>
          <t>floating leg IborIndex object ID</t>
        </r>
      </text>
    </comment>
    <comment ref="T105" authorId="0">
      <text>
        <r>
          <rPr>
            <sz val="8"/>
            <color indexed="81"/>
            <rFont val="Tahoma"/>
            <family val="2"/>
          </rPr>
          <t>BackwardFlat, ForwardFlat, Linear, LogLinear, CubicSpline, or LogCubic. If omitted, default = LogLinear is used.</t>
        </r>
      </text>
    </comment>
    <comment ref="H106" authorId="0">
      <text>
        <r>
          <rPr>
            <sz val="8"/>
            <color indexed="81"/>
            <rFont val="Tahoma"/>
            <family val="2"/>
          </rPr>
          <t>holiday calendar (e.g. TARGET)</t>
        </r>
      </text>
    </comment>
    <comment ref="I106" authorId="0">
      <text>
        <r>
          <rPr>
            <sz val="8"/>
            <color indexed="81"/>
            <rFont val="Tahoma"/>
            <family val="2"/>
          </rPr>
          <t>fixed leg frequency (e.g. Annual, Semiannual, Every4Month, Quarterly, Bimonthly, Monthly)</t>
        </r>
      </text>
    </comment>
    <comment ref="J106" authorId="0">
      <text>
        <r>
          <rPr>
            <sz val="8"/>
            <color indexed="81"/>
            <rFont val="Tahoma"/>
            <family val="2"/>
          </rPr>
          <t>fixed leg convention (e.g. Unadjusted)</t>
        </r>
      </text>
    </comment>
    <comment ref="K106" authorId="0">
      <text>
        <r>
          <rPr>
            <sz val="8"/>
            <color indexed="81"/>
            <rFont val="Tahoma"/>
            <family val="2"/>
          </rPr>
          <t>day counter (e.g. Actual/360)</t>
        </r>
      </text>
    </comment>
    <comment ref="L106" authorId="0">
      <text>
        <r>
          <rPr>
            <sz val="8"/>
            <color indexed="81"/>
            <rFont val="Tahoma"/>
            <family val="2"/>
          </rPr>
          <t>floating leg IborIndex object ID</t>
        </r>
      </text>
    </comment>
    <comment ref="H107" authorId="0">
      <text>
        <r>
          <rPr>
            <sz val="8"/>
            <color indexed="81"/>
            <rFont val="Tahoma"/>
            <family val="2"/>
          </rPr>
          <t>holiday calendar (e.g. TARGET)</t>
        </r>
      </text>
    </comment>
    <comment ref="I107" authorId="0">
      <text>
        <r>
          <rPr>
            <sz val="8"/>
            <color indexed="81"/>
            <rFont val="Tahoma"/>
            <family val="2"/>
          </rPr>
          <t>fixed leg frequency (e.g. Annual, Semiannual, Every4Month, Quarterly, Bimonthly, Monthly)</t>
        </r>
      </text>
    </comment>
    <comment ref="J107" authorId="0">
      <text>
        <r>
          <rPr>
            <sz val="8"/>
            <color indexed="81"/>
            <rFont val="Tahoma"/>
            <family val="2"/>
          </rPr>
          <t>fixed leg convention (e.g. Unadjusted)</t>
        </r>
      </text>
    </comment>
    <comment ref="K107" authorId="0">
      <text>
        <r>
          <rPr>
            <sz val="8"/>
            <color indexed="81"/>
            <rFont val="Tahoma"/>
            <family val="2"/>
          </rPr>
          <t>day counter (e.g. Actual/360)</t>
        </r>
      </text>
    </comment>
    <comment ref="L107" authorId="0">
      <text>
        <r>
          <rPr>
            <sz val="8"/>
            <color indexed="81"/>
            <rFont val="Tahoma"/>
            <family val="2"/>
          </rPr>
          <t>floating leg IborIndex object ID</t>
        </r>
      </text>
    </comment>
    <comment ref="E116" authorId="0">
      <text>
        <r>
          <rPr>
            <sz val="8"/>
            <color indexed="81"/>
            <rFont val="Tahoma"/>
            <family val="2"/>
          </rPr>
          <t>id of the object to be created. If missing a unique id will be automatically assigned.</t>
        </r>
      </text>
    </comment>
    <comment ref="H116" authorId="0">
      <text>
        <r>
          <rPr>
            <sz val="8"/>
            <color indexed="81"/>
            <rFont val="Tahoma"/>
            <family val="2"/>
          </rPr>
          <t>holiday calendar (e.g. TARGET)</t>
        </r>
      </text>
    </comment>
    <comment ref="I116" authorId="0">
      <text>
        <r>
          <rPr>
            <sz val="8"/>
            <color indexed="81"/>
            <rFont val="Tahoma"/>
            <family val="2"/>
          </rPr>
          <t>fixed leg frequency (e.g. Annual, Semiannual, Every4Month, Quarterly, Bimonthly, Monthly)</t>
        </r>
      </text>
    </comment>
    <comment ref="J116" authorId="0">
      <text>
        <r>
          <rPr>
            <sz val="8"/>
            <color indexed="81"/>
            <rFont val="Tahoma"/>
            <family val="2"/>
          </rPr>
          <t>fixed leg convention (e.g. Unadjusted)</t>
        </r>
      </text>
    </comment>
    <comment ref="K116" authorId="0">
      <text>
        <r>
          <rPr>
            <sz val="8"/>
            <color indexed="81"/>
            <rFont val="Tahoma"/>
            <family val="2"/>
          </rPr>
          <t>day counter (e.g. Actual/360)</t>
        </r>
      </text>
    </comment>
    <comment ref="L116" authorId="0">
      <text>
        <r>
          <rPr>
            <sz val="8"/>
            <color indexed="81"/>
            <rFont val="Tahoma"/>
            <family val="2"/>
          </rPr>
          <t>floating leg IborIndex object ID</t>
        </r>
      </text>
    </comment>
    <comment ref="E117" authorId="0">
      <text>
        <r>
          <rPr>
            <sz val="8"/>
            <color indexed="81"/>
            <rFont val="Tahoma"/>
            <family val="2"/>
          </rPr>
          <t>id of the object to be created. If missing a unique id will be automatically assigned.</t>
        </r>
      </text>
    </comment>
    <comment ref="H117" authorId="0">
      <text>
        <r>
          <rPr>
            <sz val="8"/>
            <color indexed="81"/>
            <rFont val="Tahoma"/>
            <family val="2"/>
          </rPr>
          <t>holiday calendar (e.g. TARGET)</t>
        </r>
      </text>
    </comment>
    <comment ref="I117" authorId="0">
      <text>
        <r>
          <rPr>
            <sz val="8"/>
            <color indexed="81"/>
            <rFont val="Tahoma"/>
            <family val="2"/>
          </rPr>
          <t>fixed leg frequency (e.g. Annual, Semiannual, Every4Month, Quarterly, Bimonthly, Monthly)</t>
        </r>
      </text>
    </comment>
    <comment ref="J117" authorId="0">
      <text>
        <r>
          <rPr>
            <sz val="8"/>
            <color indexed="81"/>
            <rFont val="Tahoma"/>
            <family val="2"/>
          </rPr>
          <t>fixed leg convention (e.g. Unadjusted)</t>
        </r>
      </text>
    </comment>
    <comment ref="K117" authorId="0">
      <text>
        <r>
          <rPr>
            <sz val="8"/>
            <color indexed="81"/>
            <rFont val="Tahoma"/>
            <family val="2"/>
          </rPr>
          <t>day counter (e.g. Actual/360)</t>
        </r>
      </text>
    </comment>
    <comment ref="L117" authorId="0">
      <text>
        <r>
          <rPr>
            <sz val="8"/>
            <color indexed="81"/>
            <rFont val="Tahoma"/>
            <family val="2"/>
          </rPr>
          <t>floating leg IborIndex object ID</t>
        </r>
      </text>
    </comment>
    <comment ref="E118" authorId="0">
      <text>
        <r>
          <rPr>
            <sz val="8"/>
            <color indexed="81"/>
            <rFont val="Tahoma"/>
            <family val="2"/>
          </rPr>
          <t>id of the object to be created. If missing a unique id will be automatically assigned.</t>
        </r>
      </text>
    </comment>
    <comment ref="H118" authorId="0">
      <text>
        <r>
          <rPr>
            <sz val="8"/>
            <color indexed="81"/>
            <rFont val="Tahoma"/>
            <family val="2"/>
          </rPr>
          <t>holiday calendar (e.g. TARGET)</t>
        </r>
      </text>
    </comment>
    <comment ref="I118" authorId="0">
      <text>
        <r>
          <rPr>
            <sz val="8"/>
            <color indexed="81"/>
            <rFont val="Tahoma"/>
            <family val="2"/>
          </rPr>
          <t>fixed leg frequency (e.g. Annual, Semiannual, Every4Month, Quarterly, Bimonthly, Monthly)</t>
        </r>
      </text>
    </comment>
    <comment ref="J118" authorId="0">
      <text>
        <r>
          <rPr>
            <sz val="8"/>
            <color indexed="81"/>
            <rFont val="Tahoma"/>
            <family val="2"/>
          </rPr>
          <t>fixed leg convention (e.g. Unadjusted)</t>
        </r>
      </text>
    </comment>
    <comment ref="K118" authorId="0">
      <text>
        <r>
          <rPr>
            <sz val="8"/>
            <color indexed="81"/>
            <rFont val="Tahoma"/>
            <family val="2"/>
          </rPr>
          <t>day counter (e.g. Actual/360)</t>
        </r>
      </text>
    </comment>
    <comment ref="L118" authorId="0">
      <text>
        <r>
          <rPr>
            <sz val="8"/>
            <color indexed="81"/>
            <rFont val="Tahoma"/>
            <family val="2"/>
          </rPr>
          <t>floating leg IborIndex object ID</t>
        </r>
      </text>
    </comment>
    <comment ref="T118" authorId="0">
      <text>
        <r>
          <rPr>
            <sz val="8"/>
            <color indexed="81"/>
            <rFont val="Tahoma"/>
            <family val="2"/>
          </rPr>
          <t>holiday calendar (e.g. TARGET)</t>
        </r>
      </text>
    </comment>
    <comment ref="E119" authorId="0">
      <text>
        <r>
          <rPr>
            <sz val="8"/>
            <color indexed="81"/>
            <rFont val="Tahoma"/>
            <family val="2"/>
          </rPr>
          <t>id of the object to be created. If missing a unique id will be automatically assigned.</t>
        </r>
      </text>
    </comment>
    <comment ref="H119" authorId="0">
      <text>
        <r>
          <rPr>
            <sz val="8"/>
            <color indexed="81"/>
            <rFont val="Tahoma"/>
            <family val="2"/>
          </rPr>
          <t>holiday calendar (e.g. TARGET)</t>
        </r>
      </text>
    </comment>
    <comment ref="I119" authorId="0">
      <text>
        <r>
          <rPr>
            <sz val="8"/>
            <color indexed="81"/>
            <rFont val="Tahoma"/>
            <family val="2"/>
          </rPr>
          <t>fixed leg frequency (e.g. Annual, Semiannual, Every4Month, Quarterly, Bimonthly, Monthly)</t>
        </r>
      </text>
    </comment>
    <comment ref="J119" authorId="0">
      <text>
        <r>
          <rPr>
            <sz val="8"/>
            <color indexed="81"/>
            <rFont val="Tahoma"/>
            <family val="2"/>
          </rPr>
          <t>fixed leg convention (e.g. Unadjusted)</t>
        </r>
      </text>
    </comment>
    <comment ref="K119" authorId="0">
      <text>
        <r>
          <rPr>
            <sz val="8"/>
            <color indexed="81"/>
            <rFont val="Tahoma"/>
            <family val="2"/>
          </rPr>
          <t>day counter (e.g. Actual/360)</t>
        </r>
      </text>
    </comment>
    <comment ref="L119" authorId="0">
      <text>
        <r>
          <rPr>
            <sz val="8"/>
            <color indexed="81"/>
            <rFont val="Tahoma"/>
            <family val="2"/>
          </rPr>
          <t>floating leg IborIndex object ID</t>
        </r>
      </text>
    </comment>
    <comment ref="AC119" authorId="0">
      <text>
        <r>
          <rPr>
            <sz val="8"/>
            <color indexed="81"/>
            <rFont val="Tahoma"/>
            <family val="2"/>
          </rPr>
          <t>DayCounter ID</t>
        </r>
      </text>
    </comment>
    <comment ref="E120" authorId="0">
      <text>
        <r>
          <rPr>
            <sz val="8"/>
            <color indexed="81"/>
            <rFont val="Tahoma"/>
            <family val="2"/>
          </rPr>
          <t>id of the object to be created. If missing a unique id will be automatically assigned.</t>
        </r>
      </text>
    </comment>
    <comment ref="H120" authorId="0">
      <text>
        <r>
          <rPr>
            <sz val="8"/>
            <color indexed="81"/>
            <rFont val="Tahoma"/>
            <family val="2"/>
          </rPr>
          <t>holiday calendar (e.g. TARGET)</t>
        </r>
      </text>
    </comment>
    <comment ref="I120" authorId="0">
      <text>
        <r>
          <rPr>
            <sz val="8"/>
            <color indexed="81"/>
            <rFont val="Tahoma"/>
            <family val="2"/>
          </rPr>
          <t>fixed leg frequency (e.g. Annual, Semiannual, Every4Month, Quarterly, Bimonthly, Monthly)</t>
        </r>
      </text>
    </comment>
    <comment ref="J120" authorId="0">
      <text>
        <r>
          <rPr>
            <sz val="8"/>
            <color indexed="81"/>
            <rFont val="Tahoma"/>
            <family val="2"/>
          </rPr>
          <t>fixed leg convention (e.g. Unadjusted)</t>
        </r>
      </text>
    </comment>
    <comment ref="K120" authorId="0">
      <text>
        <r>
          <rPr>
            <sz val="8"/>
            <color indexed="81"/>
            <rFont val="Tahoma"/>
            <family val="2"/>
          </rPr>
          <t>day counter (e.g. Actual/360)</t>
        </r>
      </text>
    </comment>
    <comment ref="L120" authorId="0">
      <text>
        <r>
          <rPr>
            <sz val="8"/>
            <color indexed="81"/>
            <rFont val="Tahoma"/>
            <family val="2"/>
          </rPr>
          <t>floating leg IborIndex object ID</t>
        </r>
      </text>
    </comment>
    <comment ref="T120" authorId="0">
      <text>
        <r>
          <rPr>
            <sz val="8"/>
            <color indexed="81"/>
            <rFont val="Tahoma"/>
            <family val="2"/>
          </rPr>
          <t>DayCounter ID</t>
        </r>
      </text>
    </comment>
    <comment ref="E121" authorId="0">
      <text>
        <r>
          <rPr>
            <sz val="8"/>
            <color indexed="81"/>
            <rFont val="Tahoma"/>
            <family val="2"/>
          </rPr>
          <t>id of the object to be created. If missing a unique id will be automatically assigned.</t>
        </r>
      </text>
    </comment>
    <comment ref="H121" authorId="0">
      <text>
        <r>
          <rPr>
            <sz val="8"/>
            <color indexed="81"/>
            <rFont val="Tahoma"/>
            <family val="2"/>
          </rPr>
          <t>holiday calendar (e.g. TARGET)</t>
        </r>
      </text>
    </comment>
    <comment ref="I121" authorId="0">
      <text>
        <r>
          <rPr>
            <sz val="8"/>
            <color indexed="81"/>
            <rFont val="Tahoma"/>
            <family val="2"/>
          </rPr>
          <t>fixed leg frequency (e.g. Annual, Semiannual, Every4Month, Quarterly, Bimonthly, Monthly)</t>
        </r>
      </text>
    </comment>
    <comment ref="J121" authorId="0">
      <text>
        <r>
          <rPr>
            <sz val="8"/>
            <color indexed="81"/>
            <rFont val="Tahoma"/>
            <family val="2"/>
          </rPr>
          <t>fixed leg convention (e.g. Unadjusted)</t>
        </r>
      </text>
    </comment>
    <comment ref="K121" authorId="0">
      <text>
        <r>
          <rPr>
            <sz val="8"/>
            <color indexed="81"/>
            <rFont val="Tahoma"/>
            <family val="2"/>
          </rPr>
          <t>day counter (e.g. Actual/360)</t>
        </r>
      </text>
    </comment>
    <comment ref="L121" authorId="0">
      <text>
        <r>
          <rPr>
            <sz val="8"/>
            <color indexed="81"/>
            <rFont val="Tahoma"/>
            <family val="2"/>
          </rPr>
          <t>floating leg IborIndex object ID</t>
        </r>
      </text>
    </comment>
    <comment ref="E122" authorId="0">
      <text>
        <r>
          <rPr>
            <sz val="8"/>
            <color indexed="81"/>
            <rFont val="Tahoma"/>
            <family val="2"/>
          </rPr>
          <t>id of the object to be created. If missing a unique id will be automatically assigned.</t>
        </r>
      </text>
    </comment>
    <comment ref="H122" authorId="0">
      <text>
        <r>
          <rPr>
            <sz val="8"/>
            <color indexed="81"/>
            <rFont val="Tahoma"/>
            <family val="2"/>
          </rPr>
          <t>holiday calendar (e.g. TARGET)</t>
        </r>
      </text>
    </comment>
    <comment ref="I122" authorId="0">
      <text>
        <r>
          <rPr>
            <sz val="8"/>
            <color indexed="81"/>
            <rFont val="Tahoma"/>
            <family val="2"/>
          </rPr>
          <t>fixed leg frequency (e.g. Annual, Semiannual, Every4Month, Quarterly, Bimonthly, Monthly)</t>
        </r>
      </text>
    </comment>
    <comment ref="J122" authorId="0">
      <text>
        <r>
          <rPr>
            <sz val="8"/>
            <color indexed="81"/>
            <rFont val="Tahoma"/>
            <family val="2"/>
          </rPr>
          <t>fixed leg convention (e.g. Unadjusted)</t>
        </r>
      </text>
    </comment>
    <comment ref="K122" authorId="0">
      <text>
        <r>
          <rPr>
            <sz val="8"/>
            <color indexed="81"/>
            <rFont val="Tahoma"/>
            <family val="2"/>
          </rPr>
          <t>day counter (e.g. Actual/360)</t>
        </r>
      </text>
    </comment>
    <comment ref="L122" authorId="0">
      <text>
        <r>
          <rPr>
            <sz val="8"/>
            <color indexed="81"/>
            <rFont val="Tahoma"/>
            <family val="2"/>
          </rPr>
          <t>floating leg IborIndex object ID</t>
        </r>
      </text>
    </comment>
    <comment ref="E123" authorId="0">
      <text>
        <r>
          <rPr>
            <sz val="8"/>
            <color indexed="81"/>
            <rFont val="Tahoma"/>
            <family val="2"/>
          </rPr>
          <t>id of the object to be created. If missing a unique id will be automatically assigned.</t>
        </r>
      </text>
    </comment>
    <comment ref="H123" authorId="0">
      <text>
        <r>
          <rPr>
            <sz val="8"/>
            <color indexed="81"/>
            <rFont val="Tahoma"/>
            <family val="2"/>
          </rPr>
          <t>holiday calendar (e.g. TARGET)</t>
        </r>
      </text>
    </comment>
    <comment ref="I123" authorId="0">
      <text>
        <r>
          <rPr>
            <sz val="8"/>
            <color indexed="81"/>
            <rFont val="Tahoma"/>
            <family val="2"/>
          </rPr>
          <t>fixed leg frequency (e.g. Annual, Semiannual, Every4Month, Quarterly, Bimonthly, Monthly)</t>
        </r>
      </text>
    </comment>
    <comment ref="J123" authorId="0">
      <text>
        <r>
          <rPr>
            <sz val="8"/>
            <color indexed="81"/>
            <rFont val="Tahoma"/>
            <family val="2"/>
          </rPr>
          <t>fixed leg convention (e.g. Unadjusted)</t>
        </r>
      </text>
    </comment>
    <comment ref="K123" authorId="0">
      <text>
        <r>
          <rPr>
            <sz val="8"/>
            <color indexed="81"/>
            <rFont val="Tahoma"/>
            <family val="2"/>
          </rPr>
          <t>day counter (e.g. Actual/360)</t>
        </r>
      </text>
    </comment>
    <comment ref="L123" authorId="0">
      <text>
        <r>
          <rPr>
            <sz val="8"/>
            <color indexed="81"/>
            <rFont val="Tahoma"/>
            <family val="2"/>
          </rPr>
          <t>floating leg IborIndex object ID</t>
        </r>
      </text>
    </comment>
    <comment ref="E124" authorId="0">
      <text>
        <r>
          <rPr>
            <sz val="8"/>
            <color indexed="81"/>
            <rFont val="Tahoma"/>
            <family val="2"/>
          </rPr>
          <t>id of the object to be created. If missing a unique id will be automatically assigned.</t>
        </r>
      </text>
    </comment>
    <comment ref="H124" authorId="0">
      <text>
        <r>
          <rPr>
            <sz val="8"/>
            <color indexed="81"/>
            <rFont val="Tahoma"/>
            <family val="2"/>
          </rPr>
          <t>holiday calendar (e.g. TARGET)</t>
        </r>
      </text>
    </comment>
    <comment ref="I124" authorId="0">
      <text>
        <r>
          <rPr>
            <sz val="8"/>
            <color indexed="81"/>
            <rFont val="Tahoma"/>
            <family val="2"/>
          </rPr>
          <t>fixed leg frequency (e.g. Annual, Semiannual, Every4Month, Quarterly, Bimonthly, Monthly)</t>
        </r>
      </text>
    </comment>
    <comment ref="J124" authorId="0">
      <text>
        <r>
          <rPr>
            <sz val="8"/>
            <color indexed="81"/>
            <rFont val="Tahoma"/>
            <family val="2"/>
          </rPr>
          <t>fixed leg convention (e.g. Unadjusted)</t>
        </r>
      </text>
    </comment>
    <comment ref="K124" authorId="0">
      <text>
        <r>
          <rPr>
            <sz val="8"/>
            <color indexed="81"/>
            <rFont val="Tahoma"/>
            <family val="2"/>
          </rPr>
          <t>day counter (e.g. Actual/360)</t>
        </r>
      </text>
    </comment>
    <comment ref="L124" authorId="0">
      <text>
        <r>
          <rPr>
            <sz val="8"/>
            <color indexed="81"/>
            <rFont val="Tahoma"/>
            <family val="2"/>
          </rPr>
          <t>floating leg IborIndex object ID</t>
        </r>
      </text>
    </comment>
    <comment ref="T124" authorId="0">
      <text>
        <r>
          <rPr>
            <sz val="8"/>
            <color indexed="81"/>
            <rFont val="Tahoma"/>
            <family val="2"/>
          </rPr>
          <t>Discount, ZeroRate, or ForwardRate. If omitted, default = Discount is used.</t>
        </r>
      </text>
    </comment>
    <comment ref="E125" authorId="0">
      <text>
        <r>
          <rPr>
            <sz val="8"/>
            <color indexed="81"/>
            <rFont val="Tahoma"/>
            <family val="2"/>
          </rPr>
          <t>id of the object to be created. If missing a unique id will be automatically assigned.</t>
        </r>
      </text>
    </comment>
    <comment ref="H125" authorId="0">
      <text>
        <r>
          <rPr>
            <sz val="8"/>
            <color indexed="81"/>
            <rFont val="Tahoma"/>
            <family val="2"/>
          </rPr>
          <t>holiday calendar (e.g. TARGET)</t>
        </r>
      </text>
    </comment>
    <comment ref="I125" authorId="0">
      <text>
        <r>
          <rPr>
            <sz val="8"/>
            <color indexed="81"/>
            <rFont val="Tahoma"/>
            <family val="2"/>
          </rPr>
          <t>fixed leg frequency (e.g. Annual, Semiannual, Every4Month, Quarterly, Bimonthly, Monthly)</t>
        </r>
      </text>
    </comment>
    <comment ref="J125" authorId="0">
      <text>
        <r>
          <rPr>
            <sz val="8"/>
            <color indexed="81"/>
            <rFont val="Tahoma"/>
            <family val="2"/>
          </rPr>
          <t>fixed leg convention (e.g. Unadjusted)</t>
        </r>
      </text>
    </comment>
    <comment ref="K125" authorId="0">
      <text>
        <r>
          <rPr>
            <sz val="8"/>
            <color indexed="81"/>
            <rFont val="Tahoma"/>
            <family val="2"/>
          </rPr>
          <t>day counter (e.g. Actual/360)</t>
        </r>
      </text>
    </comment>
    <comment ref="L125" authorId="0">
      <text>
        <r>
          <rPr>
            <sz val="8"/>
            <color indexed="81"/>
            <rFont val="Tahoma"/>
            <family val="2"/>
          </rPr>
          <t>floating leg IborIndex object ID</t>
        </r>
      </text>
    </comment>
    <comment ref="T125" authorId="0">
      <text>
        <r>
          <rPr>
            <sz val="8"/>
            <color indexed="81"/>
            <rFont val="Tahoma"/>
            <family val="2"/>
          </rPr>
          <t>BackwardFlat, ForwardFlat, Linear, LogLinear, CubicSpline, or LogCubic. If omitted, default = LogLinear is used.</t>
        </r>
      </text>
    </comment>
    <comment ref="E126" authorId="0">
      <text>
        <r>
          <rPr>
            <sz val="8"/>
            <color indexed="81"/>
            <rFont val="Tahoma"/>
            <family val="2"/>
          </rPr>
          <t>id of the object to be created. If missing a unique id will be automatically assigned.</t>
        </r>
      </text>
    </comment>
    <comment ref="H126" authorId="0">
      <text>
        <r>
          <rPr>
            <sz val="8"/>
            <color indexed="81"/>
            <rFont val="Tahoma"/>
            <family val="2"/>
          </rPr>
          <t>holiday calendar (e.g. TARGET)</t>
        </r>
      </text>
    </comment>
    <comment ref="I126" authorId="0">
      <text>
        <r>
          <rPr>
            <sz val="8"/>
            <color indexed="81"/>
            <rFont val="Tahoma"/>
            <family val="2"/>
          </rPr>
          <t>fixed leg frequency (e.g. Annual, Semiannual, Every4Month, Quarterly, Bimonthly, Monthly)</t>
        </r>
      </text>
    </comment>
    <comment ref="J126" authorId="0">
      <text>
        <r>
          <rPr>
            <sz val="8"/>
            <color indexed="81"/>
            <rFont val="Tahoma"/>
            <family val="2"/>
          </rPr>
          <t>fixed leg convention (e.g. Unadjusted)</t>
        </r>
      </text>
    </comment>
    <comment ref="K126" authorId="0">
      <text>
        <r>
          <rPr>
            <sz val="8"/>
            <color indexed="81"/>
            <rFont val="Tahoma"/>
            <family val="2"/>
          </rPr>
          <t>day counter (e.g. Actual/360)</t>
        </r>
      </text>
    </comment>
    <comment ref="L126" authorId="0">
      <text>
        <r>
          <rPr>
            <sz val="8"/>
            <color indexed="81"/>
            <rFont val="Tahoma"/>
            <family val="2"/>
          </rPr>
          <t>floating leg IborIndex object ID</t>
        </r>
      </text>
    </comment>
    <comment ref="E127" authorId="0">
      <text>
        <r>
          <rPr>
            <sz val="8"/>
            <color indexed="81"/>
            <rFont val="Tahoma"/>
            <family val="2"/>
          </rPr>
          <t>id of the object to be created. If missing a unique id will be automatically assigned.</t>
        </r>
      </text>
    </comment>
    <comment ref="H127" authorId="0">
      <text>
        <r>
          <rPr>
            <sz val="8"/>
            <color indexed="81"/>
            <rFont val="Tahoma"/>
            <family val="2"/>
          </rPr>
          <t>holiday calendar (e.g. TARGET)</t>
        </r>
      </text>
    </comment>
    <comment ref="I127" authorId="0">
      <text>
        <r>
          <rPr>
            <sz val="8"/>
            <color indexed="81"/>
            <rFont val="Tahoma"/>
            <family val="2"/>
          </rPr>
          <t>fixed leg frequency (e.g. Annual, Semiannual, Every4Month, Quarterly, Bimonthly, Monthly)</t>
        </r>
      </text>
    </comment>
    <comment ref="J127" authorId="0">
      <text>
        <r>
          <rPr>
            <sz val="8"/>
            <color indexed="81"/>
            <rFont val="Tahoma"/>
            <family val="2"/>
          </rPr>
          <t>fixed leg convention (e.g. Unadjusted)</t>
        </r>
      </text>
    </comment>
    <comment ref="K127" authorId="0">
      <text>
        <r>
          <rPr>
            <sz val="8"/>
            <color indexed="81"/>
            <rFont val="Tahoma"/>
            <family val="2"/>
          </rPr>
          <t>day counter (e.g. Actual/360)</t>
        </r>
      </text>
    </comment>
    <comment ref="L127" authorId="0">
      <text>
        <r>
          <rPr>
            <sz val="8"/>
            <color indexed="81"/>
            <rFont val="Tahoma"/>
            <family val="2"/>
          </rPr>
          <t>floating leg IborIndex object ID</t>
        </r>
      </text>
    </comment>
    <comment ref="E136" authorId="0">
      <text>
        <r>
          <rPr>
            <sz val="8"/>
            <color indexed="81"/>
            <rFont val="Tahoma"/>
            <family val="2"/>
          </rPr>
          <t>id of the object to be created. If missing a unique id will be automatically assigned.</t>
        </r>
      </text>
    </comment>
    <comment ref="I136" authorId="0">
      <text>
        <r>
          <rPr>
            <sz val="8"/>
            <color indexed="81"/>
            <rFont val="Tahoma"/>
            <family val="2"/>
          </rPr>
          <t>holiday calendar (e.g. TARGET)</t>
        </r>
      </text>
    </comment>
    <comment ref="J136" authorId="0">
      <text>
        <r>
          <rPr>
            <sz val="8"/>
            <color indexed="81"/>
            <rFont val="Tahoma"/>
            <family val="2"/>
          </rPr>
          <t>fixed leg convention (e.g. Unadjusted)</t>
        </r>
      </text>
    </comment>
    <comment ref="K136" authorId="0">
      <text>
        <r>
          <rPr>
            <sz val="8"/>
            <color indexed="81"/>
            <rFont val="Tahoma"/>
            <family val="2"/>
          </rPr>
          <t>day counter (e.g. Actual/360)</t>
        </r>
      </text>
    </comment>
    <comment ref="L136" authorId="0">
      <text>
        <r>
          <rPr>
            <sz val="8"/>
            <color indexed="81"/>
            <rFont val="Tahoma"/>
            <family val="2"/>
          </rPr>
          <t>floating leg IborIndex object ID</t>
        </r>
      </text>
    </comment>
    <comment ref="M136" authorId="0">
      <text>
        <r>
          <rPr>
            <sz val="8"/>
            <color indexed="81"/>
            <rFont val="Tahoma"/>
            <family val="2"/>
          </rPr>
          <t>floating leg IborIndex object ID</t>
        </r>
      </text>
    </comment>
    <comment ref="E137" authorId="0">
      <text>
        <r>
          <rPr>
            <sz val="8"/>
            <color indexed="81"/>
            <rFont val="Tahoma"/>
            <family val="2"/>
          </rPr>
          <t>id of the object to be created. If missing a unique id will be automatically assigned.</t>
        </r>
      </text>
    </comment>
    <comment ref="I137" authorId="0">
      <text>
        <r>
          <rPr>
            <sz val="8"/>
            <color indexed="81"/>
            <rFont val="Tahoma"/>
            <family val="2"/>
          </rPr>
          <t>holiday calendar (e.g. TARGET)</t>
        </r>
      </text>
    </comment>
    <comment ref="J137" authorId="0">
      <text>
        <r>
          <rPr>
            <sz val="8"/>
            <color indexed="81"/>
            <rFont val="Tahoma"/>
            <family val="2"/>
          </rPr>
          <t>fixed leg convention (e.g. Unadjusted)</t>
        </r>
      </text>
    </comment>
    <comment ref="K137" authorId="0">
      <text>
        <r>
          <rPr>
            <sz val="8"/>
            <color indexed="81"/>
            <rFont val="Tahoma"/>
            <family val="2"/>
          </rPr>
          <t>day counter (e.g. Actual/360)</t>
        </r>
      </text>
    </comment>
    <comment ref="L137" authorId="0">
      <text>
        <r>
          <rPr>
            <sz val="8"/>
            <color indexed="81"/>
            <rFont val="Tahoma"/>
            <family val="2"/>
          </rPr>
          <t>floating leg IborIndex object ID</t>
        </r>
      </text>
    </comment>
    <comment ref="M137" authorId="0">
      <text>
        <r>
          <rPr>
            <sz val="8"/>
            <color indexed="81"/>
            <rFont val="Tahoma"/>
            <family val="2"/>
          </rPr>
          <t>floating leg IborIndex object ID</t>
        </r>
      </text>
    </comment>
    <comment ref="E138" authorId="0">
      <text>
        <r>
          <rPr>
            <sz val="8"/>
            <color indexed="81"/>
            <rFont val="Tahoma"/>
            <family val="2"/>
          </rPr>
          <t>id of the object to be created. If missing a unique id will be automatically assigned.</t>
        </r>
      </text>
    </comment>
    <comment ref="I138" authorId="0">
      <text>
        <r>
          <rPr>
            <sz val="8"/>
            <color indexed="81"/>
            <rFont val="Tahoma"/>
            <family val="2"/>
          </rPr>
          <t>holiday calendar (e.g. TARGET)</t>
        </r>
      </text>
    </comment>
    <comment ref="J138" authorId="0">
      <text>
        <r>
          <rPr>
            <sz val="8"/>
            <color indexed="81"/>
            <rFont val="Tahoma"/>
            <family val="2"/>
          </rPr>
          <t>fixed leg convention (e.g. Unadjusted)</t>
        </r>
      </text>
    </comment>
    <comment ref="K138" authorId="0">
      <text>
        <r>
          <rPr>
            <sz val="8"/>
            <color indexed="81"/>
            <rFont val="Tahoma"/>
            <family val="2"/>
          </rPr>
          <t>day counter (e.g. Actual/360)</t>
        </r>
      </text>
    </comment>
    <comment ref="L138" authorId="0">
      <text>
        <r>
          <rPr>
            <sz val="8"/>
            <color indexed="81"/>
            <rFont val="Tahoma"/>
            <family val="2"/>
          </rPr>
          <t>floating leg IborIndex object ID</t>
        </r>
      </text>
    </comment>
    <comment ref="M138" authorId="0">
      <text>
        <r>
          <rPr>
            <sz val="8"/>
            <color indexed="81"/>
            <rFont val="Tahoma"/>
            <family val="2"/>
          </rPr>
          <t>floating leg IborIndex object ID</t>
        </r>
      </text>
    </comment>
    <comment ref="T138" authorId="0">
      <text>
        <r>
          <rPr>
            <sz val="8"/>
            <color indexed="81"/>
            <rFont val="Tahoma"/>
            <family val="2"/>
          </rPr>
          <t>holiday calendar (e.g. TARGET)</t>
        </r>
      </text>
    </comment>
    <comment ref="E139" authorId="0">
      <text>
        <r>
          <rPr>
            <sz val="8"/>
            <color indexed="81"/>
            <rFont val="Tahoma"/>
            <family val="2"/>
          </rPr>
          <t>id of the object to be created. If missing a unique id will be automatically assigned.</t>
        </r>
      </text>
    </comment>
    <comment ref="I139" authorId="0">
      <text>
        <r>
          <rPr>
            <sz val="8"/>
            <color indexed="81"/>
            <rFont val="Tahoma"/>
            <family val="2"/>
          </rPr>
          <t>holiday calendar (e.g. TARGET)</t>
        </r>
      </text>
    </comment>
    <comment ref="J139" authorId="0">
      <text>
        <r>
          <rPr>
            <sz val="8"/>
            <color indexed="81"/>
            <rFont val="Tahoma"/>
            <family val="2"/>
          </rPr>
          <t>fixed leg convention (e.g. Unadjusted)</t>
        </r>
      </text>
    </comment>
    <comment ref="K139" authorId="0">
      <text>
        <r>
          <rPr>
            <sz val="8"/>
            <color indexed="81"/>
            <rFont val="Tahoma"/>
            <family val="2"/>
          </rPr>
          <t>day counter (e.g. Actual/360)</t>
        </r>
      </text>
    </comment>
    <comment ref="L139" authorId="0">
      <text>
        <r>
          <rPr>
            <sz val="8"/>
            <color indexed="81"/>
            <rFont val="Tahoma"/>
            <family val="2"/>
          </rPr>
          <t>floating leg IborIndex object ID</t>
        </r>
      </text>
    </comment>
    <comment ref="M139" authorId="0">
      <text>
        <r>
          <rPr>
            <sz val="8"/>
            <color indexed="81"/>
            <rFont val="Tahoma"/>
            <family val="2"/>
          </rPr>
          <t>floating leg IborIndex object ID</t>
        </r>
      </text>
    </comment>
    <comment ref="AC139" authorId="0">
      <text>
        <r>
          <rPr>
            <sz val="8"/>
            <color indexed="81"/>
            <rFont val="Tahoma"/>
            <family val="2"/>
          </rPr>
          <t>DayCounter ID</t>
        </r>
      </text>
    </comment>
    <comment ref="E140" authorId="0">
      <text>
        <r>
          <rPr>
            <sz val="8"/>
            <color indexed="81"/>
            <rFont val="Tahoma"/>
            <family val="2"/>
          </rPr>
          <t>id of the object to be created. If missing a unique id will be automatically assigned.</t>
        </r>
      </text>
    </comment>
    <comment ref="I140" authorId="0">
      <text>
        <r>
          <rPr>
            <sz val="8"/>
            <color indexed="81"/>
            <rFont val="Tahoma"/>
            <family val="2"/>
          </rPr>
          <t>holiday calendar (e.g. TARGET)</t>
        </r>
      </text>
    </comment>
    <comment ref="J140" authorId="0">
      <text>
        <r>
          <rPr>
            <sz val="8"/>
            <color indexed="81"/>
            <rFont val="Tahoma"/>
            <family val="2"/>
          </rPr>
          <t>fixed leg convention (e.g. Unadjusted)</t>
        </r>
      </text>
    </comment>
    <comment ref="K140" authorId="0">
      <text>
        <r>
          <rPr>
            <sz val="8"/>
            <color indexed="81"/>
            <rFont val="Tahoma"/>
            <family val="2"/>
          </rPr>
          <t>day counter (e.g. Actual/360)</t>
        </r>
      </text>
    </comment>
    <comment ref="L140" authorId="0">
      <text>
        <r>
          <rPr>
            <sz val="8"/>
            <color indexed="81"/>
            <rFont val="Tahoma"/>
            <family val="2"/>
          </rPr>
          <t>floating leg IborIndex object ID</t>
        </r>
      </text>
    </comment>
    <comment ref="M140" authorId="0">
      <text>
        <r>
          <rPr>
            <sz val="8"/>
            <color indexed="81"/>
            <rFont val="Tahoma"/>
            <family val="2"/>
          </rPr>
          <t>floating leg IborIndex object ID</t>
        </r>
      </text>
    </comment>
    <comment ref="T140" authorId="0">
      <text>
        <r>
          <rPr>
            <sz val="8"/>
            <color indexed="81"/>
            <rFont val="Tahoma"/>
            <family val="2"/>
          </rPr>
          <t>DayCounter ID</t>
        </r>
      </text>
    </comment>
    <comment ref="E141" authorId="0">
      <text>
        <r>
          <rPr>
            <sz val="8"/>
            <color indexed="81"/>
            <rFont val="Tahoma"/>
            <family val="2"/>
          </rPr>
          <t>id of the object to be created. If missing a unique id will be automatically assigned.</t>
        </r>
      </text>
    </comment>
    <comment ref="I141" authorId="0">
      <text>
        <r>
          <rPr>
            <sz val="8"/>
            <color indexed="81"/>
            <rFont val="Tahoma"/>
            <family val="2"/>
          </rPr>
          <t>holiday calendar (e.g. TARGET)</t>
        </r>
      </text>
    </comment>
    <comment ref="J141" authorId="0">
      <text>
        <r>
          <rPr>
            <sz val="8"/>
            <color indexed="81"/>
            <rFont val="Tahoma"/>
            <family val="2"/>
          </rPr>
          <t>fixed leg convention (e.g. Unadjusted)</t>
        </r>
      </text>
    </comment>
    <comment ref="K141" authorId="0">
      <text>
        <r>
          <rPr>
            <sz val="8"/>
            <color indexed="81"/>
            <rFont val="Tahoma"/>
            <family val="2"/>
          </rPr>
          <t>day counter (e.g. Actual/360)</t>
        </r>
      </text>
    </comment>
    <comment ref="L141" authorId="0">
      <text>
        <r>
          <rPr>
            <sz val="8"/>
            <color indexed="81"/>
            <rFont val="Tahoma"/>
            <family val="2"/>
          </rPr>
          <t>floating leg IborIndex object ID</t>
        </r>
      </text>
    </comment>
    <comment ref="M141" authorId="0">
      <text>
        <r>
          <rPr>
            <sz val="8"/>
            <color indexed="81"/>
            <rFont val="Tahoma"/>
            <family val="2"/>
          </rPr>
          <t>floating leg IborIndex object ID</t>
        </r>
      </text>
    </comment>
    <comment ref="E142" authorId="0">
      <text>
        <r>
          <rPr>
            <sz val="8"/>
            <color indexed="81"/>
            <rFont val="Tahoma"/>
            <family val="2"/>
          </rPr>
          <t>id of the object to be created. If missing a unique id will be automatically assigned.</t>
        </r>
      </text>
    </comment>
    <comment ref="I142" authorId="0">
      <text>
        <r>
          <rPr>
            <sz val="8"/>
            <color indexed="81"/>
            <rFont val="Tahoma"/>
            <family val="2"/>
          </rPr>
          <t>holiday calendar (e.g. TARGET)</t>
        </r>
      </text>
    </comment>
    <comment ref="J142" authorId="0">
      <text>
        <r>
          <rPr>
            <sz val="8"/>
            <color indexed="81"/>
            <rFont val="Tahoma"/>
            <family val="2"/>
          </rPr>
          <t>fixed leg convention (e.g. Unadjusted)</t>
        </r>
      </text>
    </comment>
    <comment ref="K142" authorId="0">
      <text>
        <r>
          <rPr>
            <sz val="8"/>
            <color indexed="81"/>
            <rFont val="Tahoma"/>
            <family val="2"/>
          </rPr>
          <t>day counter (e.g. Actual/360)</t>
        </r>
      </text>
    </comment>
    <comment ref="L142" authorId="0">
      <text>
        <r>
          <rPr>
            <sz val="8"/>
            <color indexed="81"/>
            <rFont val="Tahoma"/>
            <family val="2"/>
          </rPr>
          <t>floating leg IborIndex object ID</t>
        </r>
      </text>
    </comment>
    <comment ref="M142" authorId="0">
      <text>
        <r>
          <rPr>
            <sz val="8"/>
            <color indexed="81"/>
            <rFont val="Tahoma"/>
            <family val="2"/>
          </rPr>
          <t>floating leg IborIndex object ID</t>
        </r>
      </text>
    </comment>
    <comment ref="E143" authorId="0">
      <text>
        <r>
          <rPr>
            <sz val="8"/>
            <color indexed="81"/>
            <rFont val="Tahoma"/>
            <family val="2"/>
          </rPr>
          <t>id of the object to be created. If missing a unique id will be automatically assigned.</t>
        </r>
      </text>
    </comment>
    <comment ref="I143" authorId="0">
      <text>
        <r>
          <rPr>
            <sz val="8"/>
            <color indexed="81"/>
            <rFont val="Tahoma"/>
            <family val="2"/>
          </rPr>
          <t>holiday calendar (e.g. TARGET)</t>
        </r>
      </text>
    </comment>
    <comment ref="J143" authorId="0">
      <text>
        <r>
          <rPr>
            <sz val="8"/>
            <color indexed="81"/>
            <rFont val="Tahoma"/>
            <family val="2"/>
          </rPr>
          <t>fixed leg convention (e.g. Unadjusted)</t>
        </r>
      </text>
    </comment>
    <comment ref="K143" authorId="0">
      <text>
        <r>
          <rPr>
            <sz val="8"/>
            <color indexed="81"/>
            <rFont val="Tahoma"/>
            <family val="2"/>
          </rPr>
          <t>day counter (e.g. Actual/360)</t>
        </r>
      </text>
    </comment>
    <comment ref="L143" authorId="0">
      <text>
        <r>
          <rPr>
            <sz val="8"/>
            <color indexed="81"/>
            <rFont val="Tahoma"/>
            <family val="2"/>
          </rPr>
          <t>floating leg IborIndex object ID</t>
        </r>
      </text>
    </comment>
    <comment ref="M143" authorId="0">
      <text>
        <r>
          <rPr>
            <sz val="8"/>
            <color indexed="81"/>
            <rFont val="Tahoma"/>
            <family val="2"/>
          </rPr>
          <t>floating leg IborIndex object ID</t>
        </r>
      </text>
    </comment>
    <comment ref="E144" authorId="0">
      <text>
        <r>
          <rPr>
            <sz val="8"/>
            <color indexed="81"/>
            <rFont val="Tahoma"/>
            <family val="2"/>
          </rPr>
          <t>id of the object to be created. If missing a unique id will be automatically assigned.</t>
        </r>
      </text>
    </comment>
    <comment ref="I144" authorId="0">
      <text>
        <r>
          <rPr>
            <sz val="8"/>
            <color indexed="81"/>
            <rFont val="Tahoma"/>
            <family val="2"/>
          </rPr>
          <t>holiday calendar (e.g. TARGET)</t>
        </r>
      </text>
    </comment>
    <comment ref="J144" authorId="0">
      <text>
        <r>
          <rPr>
            <sz val="8"/>
            <color indexed="81"/>
            <rFont val="Tahoma"/>
            <family val="2"/>
          </rPr>
          <t>fixed leg convention (e.g. Unadjusted)</t>
        </r>
      </text>
    </comment>
    <comment ref="K144" authorId="0">
      <text>
        <r>
          <rPr>
            <sz val="8"/>
            <color indexed="81"/>
            <rFont val="Tahoma"/>
            <family val="2"/>
          </rPr>
          <t>day counter (e.g. Actual/360)</t>
        </r>
      </text>
    </comment>
    <comment ref="L144" authorId="0">
      <text>
        <r>
          <rPr>
            <sz val="8"/>
            <color indexed="81"/>
            <rFont val="Tahoma"/>
            <family val="2"/>
          </rPr>
          <t>floating leg IborIndex object ID</t>
        </r>
      </text>
    </comment>
    <comment ref="M144" authorId="0">
      <text>
        <r>
          <rPr>
            <sz val="8"/>
            <color indexed="81"/>
            <rFont val="Tahoma"/>
            <family val="2"/>
          </rPr>
          <t>floating leg IborIndex object ID</t>
        </r>
      </text>
    </comment>
    <comment ref="T144" authorId="0">
      <text>
        <r>
          <rPr>
            <sz val="8"/>
            <color indexed="81"/>
            <rFont val="Tahoma"/>
            <family val="2"/>
          </rPr>
          <t>Discount, ZeroRate, or ForwardRate. If omitted, default = Discount is used.</t>
        </r>
      </text>
    </comment>
    <comment ref="E145" authorId="0">
      <text>
        <r>
          <rPr>
            <sz val="8"/>
            <color indexed="81"/>
            <rFont val="Tahoma"/>
            <family val="2"/>
          </rPr>
          <t>id of the object to be created. If missing a unique id will be automatically assigned.</t>
        </r>
      </text>
    </comment>
    <comment ref="I145" authorId="0">
      <text>
        <r>
          <rPr>
            <sz val="8"/>
            <color indexed="81"/>
            <rFont val="Tahoma"/>
            <family val="2"/>
          </rPr>
          <t>holiday calendar (e.g. TARGET)</t>
        </r>
      </text>
    </comment>
    <comment ref="J145" authorId="0">
      <text>
        <r>
          <rPr>
            <sz val="8"/>
            <color indexed="81"/>
            <rFont val="Tahoma"/>
            <family val="2"/>
          </rPr>
          <t>fixed leg convention (e.g. Unadjusted)</t>
        </r>
      </text>
    </comment>
    <comment ref="K145" authorId="0">
      <text>
        <r>
          <rPr>
            <sz val="8"/>
            <color indexed="81"/>
            <rFont val="Tahoma"/>
            <family val="2"/>
          </rPr>
          <t>day counter (e.g. Actual/360)</t>
        </r>
      </text>
    </comment>
    <comment ref="L145" authorId="0">
      <text>
        <r>
          <rPr>
            <sz val="8"/>
            <color indexed="81"/>
            <rFont val="Tahoma"/>
            <family val="2"/>
          </rPr>
          <t>floating leg IborIndex object ID</t>
        </r>
      </text>
    </comment>
    <comment ref="M145" authorId="0">
      <text>
        <r>
          <rPr>
            <sz val="8"/>
            <color indexed="81"/>
            <rFont val="Tahoma"/>
            <family val="2"/>
          </rPr>
          <t>floating leg IborIndex object ID</t>
        </r>
      </text>
    </comment>
    <comment ref="T145" authorId="0">
      <text>
        <r>
          <rPr>
            <sz val="8"/>
            <color indexed="81"/>
            <rFont val="Tahoma"/>
            <family val="2"/>
          </rPr>
          <t>BackwardFlat, ForwardFlat, Linear, LogLinear, CubicSpline, or LogCubic. If omitted, default = LogLinear is used.</t>
        </r>
      </text>
    </comment>
    <comment ref="E146" authorId="0">
      <text>
        <r>
          <rPr>
            <sz val="8"/>
            <color indexed="81"/>
            <rFont val="Tahoma"/>
            <family val="2"/>
          </rPr>
          <t>id of the object to be created. If missing a unique id will be automatically assigned.</t>
        </r>
      </text>
    </comment>
    <comment ref="I146" authorId="0">
      <text>
        <r>
          <rPr>
            <sz val="8"/>
            <color indexed="81"/>
            <rFont val="Tahoma"/>
            <family val="2"/>
          </rPr>
          <t>holiday calendar (e.g. TARGET)</t>
        </r>
      </text>
    </comment>
    <comment ref="J146" authorId="0">
      <text>
        <r>
          <rPr>
            <sz val="8"/>
            <color indexed="81"/>
            <rFont val="Tahoma"/>
            <family val="2"/>
          </rPr>
          <t>fixed leg convention (e.g. Unadjusted)</t>
        </r>
      </text>
    </comment>
    <comment ref="K146" authorId="0">
      <text>
        <r>
          <rPr>
            <sz val="8"/>
            <color indexed="81"/>
            <rFont val="Tahoma"/>
            <family val="2"/>
          </rPr>
          <t>day counter (e.g. Actual/360)</t>
        </r>
      </text>
    </comment>
    <comment ref="L146" authorId="0">
      <text>
        <r>
          <rPr>
            <sz val="8"/>
            <color indexed="81"/>
            <rFont val="Tahoma"/>
            <family val="2"/>
          </rPr>
          <t>floating leg IborIndex object ID</t>
        </r>
      </text>
    </comment>
    <comment ref="M146" authorId="0">
      <text>
        <r>
          <rPr>
            <sz val="8"/>
            <color indexed="81"/>
            <rFont val="Tahoma"/>
            <family val="2"/>
          </rPr>
          <t>floating leg IborIndex object ID</t>
        </r>
      </text>
    </comment>
    <comment ref="E147" authorId="0">
      <text>
        <r>
          <rPr>
            <sz val="8"/>
            <color indexed="81"/>
            <rFont val="Tahoma"/>
            <family val="2"/>
          </rPr>
          <t>id of the object to be created. If missing a unique id will be automatically assigned.</t>
        </r>
      </text>
    </comment>
    <comment ref="I147" authorId="0">
      <text>
        <r>
          <rPr>
            <sz val="8"/>
            <color indexed="81"/>
            <rFont val="Tahoma"/>
            <family val="2"/>
          </rPr>
          <t>holiday calendar (e.g. TARGET)</t>
        </r>
      </text>
    </comment>
    <comment ref="J147" authorId="0">
      <text>
        <r>
          <rPr>
            <sz val="8"/>
            <color indexed="81"/>
            <rFont val="Tahoma"/>
            <family val="2"/>
          </rPr>
          <t>fixed leg convention (e.g. Unadjusted)</t>
        </r>
      </text>
    </comment>
    <comment ref="K147" authorId="0">
      <text>
        <r>
          <rPr>
            <sz val="8"/>
            <color indexed="81"/>
            <rFont val="Tahoma"/>
            <family val="2"/>
          </rPr>
          <t>day counter (e.g. Actual/360)</t>
        </r>
      </text>
    </comment>
    <comment ref="L147" authorId="0">
      <text>
        <r>
          <rPr>
            <sz val="8"/>
            <color indexed="81"/>
            <rFont val="Tahoma"/>
            <family val="2"/>
          </rPr>
          <t>floating leg IborIndex object ID</t>
        </r>
      </text>
    </comment>
    <comment ref="M147" authorId="0">
      <text>
        <r>
          <rPr>
            <sz val="8"/>
            <color indexed="81"/>
            <rFont val="Tahoma"/>
            <family val="2"/>
          </rPr>
          <t>floating leg IborIndex object ID</t>
        </r>
      </text>
    </comment>
    <comment ref="E156" authorId="0">
      <text>
        <r>
          <rPr>
            <sz val="8"/>
            <color indexed="81"/>
            <rFont val="Tahoma"/>
            <family val="2"/>
          </rPr>
          <t>id of the object to be created. If missing a unique id will be automatically assigned.</t>
        </r>
      </text>
    </comment>
    <comment ref="I156" authorId="0">
      <text>
        <r>
          <rPr>
            <sz val="8"/>
            <color indexed="81"/>
            <rFont val="Tahoma"/>
            <family val="2"/>
          </rPr>
          <t>holiday calendar (e.g. TARGET)</t>
        </r>
      </text>
    </comment>
    <comment ref="J156" authorId="0">
      <text>
        <r>
          <rPr>
            <sz val="8"/>
            <color indexed="81"/>
            <rFont val="Tahoma"/>
            <family val="2"/>
          </rPr>
          <t>fixed leg convention (e.g. Unadjusted)</t>
        </r>
      </text>
    </comment>
    <comment ref="K156" authorId="0">
      <text>
        <r>
          <rPr>
            <sz val="8"/>
            <color indexed="81"/>
            <rFont val="Tahoma"/>
            <family val="2"/>
          </rPr>
          <t>day counter (e.g. Actual/360)</t>
        </r>
      </text>
    </comment>
    <comment ref="L156" authorId="0">
      <text>
        <r>
          <rPr>
            <sz val="8"/>
            <color indexed="81"/>
            <rFont val="Tahoma"/>
            <family val="2"/>
          </rPr>
          <t>floating leg IborIndex object ID</t>
        </r>
      </text>
    </comment>
    <comment ref="M156" authorId="0">
      <text>
        <r>
          <rPr>
            <sz val="8"/>
            <color indexed="81"/>
            <rFont val="Tahoma"/>
            <family val="2"/>
          </rPr>
          <t>floating leg IborIndex object ID</t>
        </r>
      </text>
    </comment>
    <comment ref="E157" authorId="0">
      <text>
        <r>
          <rPr>
            <sz val="8"/>
            <color indexed="81"/>
            <rFont val="Tahoma"/>
            <family val="2"/>
          </rPr>
          <t>id of the object to be created. If missing a unique id will be automatically assigned.</t>
        </r>
      </text>
    </comment>
    <comment ref="I157" authorId="0">
      <text>
        <r>
          <rPr>
            <sz val="8"/>
            <color indexed="81"/>
            <rFont val="Tahoma"/>
            <family val="2"/>
          </rPr>
          <t>holiday calendar (e.g. TARGET)</t>
        </r>
      </text>
    </comment>
    <comment ref="J157" authorId="0">
      <text>
        <r>
          <rPr>
            <sz val="8"/>
            <color indexed="81"/>
            <rFont val="Tahoma"/>
            <family val="2"/>
          </rPr>
          <t>fixed leg convention (e.g. Unadjusted)</t>
        </r>
      </text>
    </comment>
    <comment ref="K157" authorId="0">
      <text>
        <r>
          <rPr>
            <sz val="8"/>
            <color indexed="81"/>
            <rFont val="Tahoma"/>
            <family val="2"/>
          </rPr>
          <t>day counter (e.g. Actual/360)</t>
        </r>
      </text>
    </comment>
    <comment ref="L157" authorId="0">
      <text>
        <r>
          <rPr>
            <sz val="8"/>
            <color indexed="81"/>
            <rFont val="Tahoma"/>
            <family val="2"/>
          </rPr>
          <t>floating leg IborIndex object ID</t>
        </r>
      </text>
    </comment>
    <comment ref="M157" authorId="0">
      <text>
        <r>
          <rPr>
            <sz val="8"/>
            <color indexed="81"/>
            <rFont val="Tahoma"/>
            <family val="2"/>
          </rPr>
          <t>floating leg IborIndex object ID</t>
        </r>
      </text>
    </comment>
    <comment ref="E158" authorId="0">
      <text>
        <r>
          <rPr>
            <sz val="8"/>
            <color indexed="81"/>
            <rFont val="Tahoma"/>
            <family val="2"/>
          </rPr>
          <t>id of the object to be created. If missing a unique id will be automatically assigned.</t>
        </r>
      </text>
    </comment>
    <comment ref="I158" authorId="0">
      <text>
        <r>
          <rPr>
            <sz val="8"/>
            <color indexed="81"/>
            <rFont val="Tahoma"/>
            <family val="2"/>
          </rPr>
          <t>holiday calendar (e.g. TARGET)</t>
        </r>
      </text>
    </comment>
    <comment ref="J158" authorId="0">
      <text>
        <r>
          <rPr>
            <sz val="8"/>
            <color indexed="81"/>
            <rFont val="Tahoma"/>
            <family val="2"/>
          </rPr>
          <t>fixed leg convention (e.g. Unadjusted)</t>
        </r>
      </text>
    </comment>
    <comment ref="K158" authorId="0">
      <text>
        <r>
          <rPr>
            <sz val="8"/>
            <color indexed="81"/>
            <rFont val="Tahoma"/>
            <family val="2"/>
          </rPr>
          <t>day counter (e.g. Actual/360)</t>
        </r>
      </text>
    </comment>
    <comment ref="L158" authorId="0">
      <text>
        <r>
          <rPr>
            <sz val="8"/>
            <color indexed="81"/>
            <rFont val="Tahoma"/>
            <family val="2"/>
          </rPr>
          <t>floating leg IborIndex object ID</t>
        </r>
      </text>
    </comment>
    <comment ref="M158" authorId="0">
      <text>
        <r>
          <rPr>
            <sz val="8"/>
            <color indexed="81"/>
            <rFont val="Tahoma"/>
            <family val="2"/>
          </rPr>
          <t>floating leg IborIndex object ID</t>
        </r>
      </text>
    </comment>
    <comment ref="T158" authorId="0">
      <text>
        <r>
          <rPr>
            <sz val="8"/>
            <color indexed="81"/>
            <rFont val="Tahoma"/>
            <family val="2"/>
          </rPr>
          <t>holiday calendar (e.g. TARGET)</t>
        </r>
      </text>
    </comment>
    <comment ref="E159" authorId="0">
      <text>
        <r>
          <rPr>
            <sz val="8"/>
            <color indexed="81"/>
            <rFont val="Tahoma"/>
            <family val="2"/>
          </rPr>
          <t>id of the object to be created. If missing a unique id will be automatically assigned.</t>
        </r>
      </text>
    </comment>
    <comment ref="I159" authorId="0">
      <text>
        <r>
          <rPr>
            <sz val="8"/>
            <color indexed="81"/>
            <rFont val="Tahoma"/>
            <family val="2"/>
          </rPr>
          <t>holiday calendar (e.g. TARGET)</t>
        </r>
      </text>
    </comment>
    <comment ref="J159" authorId="0">
      <text>
        <r>
          <rPr>
            <sz val="8"/>
            <color indexed="81"/>
            <rFont val="Tahoma"/>
            <family val="2"/>
          </rPr>
          <t>fixed leg convention (e.g. Unadjusted)</t>
        </r>
      </text>
    </comment>
    <comment ref="K159" authorId="0">
      <text>
        <r>
          <rPr>
            <sz val="8"/>
            <color indexed="81"/>
            <rFont val="Tahoma"/>
            <family val="2"/>
          </rPr>
          <t>day counter (e.g. Actual/360)</t>
        </r>
      </text>
    </comment>
    <comment ref="L159" authorId="0">
      <text>
        <r>
          <rPr>
            <sz val="8"/>
            <color indexed="81"/>
            <rFont val="Tahoma"/>
            <family val="2"/>
          </rPr>
          <t>floating leg IborIndex object ID</t>
        </r>
      </text>
    </comment>
    <comment ref="M159" authorId="0">
      <text>
        <r>
          <rPr>
            <sz val="8"/>
            <color indexed="81"/>
            <rFont val="Tahoma"/>
            <family val="2"/>
          </rPr>
          <t>floating leg IborIndex object ID</t>
        </r>
      </text>
    </comment>
    <comment ref="AC159" authorId="0">
      <text>
        <r>
          <rPr>
            <sz val="8"/>
            <color indexed="81"/>
            <rFont val="Tahoma"/>
            <family val="2"/>
          </rPr>
          <t>DayCounter ID</t>
        </r>
      </text>
    </comment>
    <comment ref="E160" authorId="0">
      <text>
        <r>
          <rPr>
            <sz val="8"/>
            <color indexed="81"/>
            <rFont val="Tahoma"/>
            <family val="2"/>
          </rPr>
          <t>id of the object to be created. If missing a unique id will be automatically assigned.</t>
        </r>
      </text>
    </comment>
    <comment ref="I160" authorId="0">
      <text>
        <r>
          <rPr>
            <sz val="8"/>
            <color indexed="81"/>
            <rFont val="Tahoma"/>
            <family val="2"/>
          </rPr>
          <t>holiday calendar (e.g. TARGET)</t>
        </r>
      </text>
    </comment>
    <comment ref="J160" authorId="0">
      <text>
        <r>
          <rPr>
            <sz val="8"/>
            <color indexed="81"/>
            <rFont val="Tahoma"/>
            <family val="2"/>
          </rPr>
          <t>fixed leg convention (e.g. Unadjusted)</t>
        </r>
      </text>
    </comment>
    <comment ref="K160" authorId="0">
      <text>
        <r>
          <rPr>
            <sz val="8"/>
            <color indexed="81"/>
            <rFont val="Tahoma"/>
            <family val="2"/>
          </rPr>
          <t>day counter (e.g. Actual/360)</t>
        </r>
      </text>
    </comment>
    <comment ref="L160" authorId="0">
      <text>
        <r>
          <rPr>
            <sz val="8"/>
            <color indexed="81"/>
            <rFont val="Tahoma"/>
            <family val="2"/>
          </rPr>
          <t>floating leg IborIndex object ID</t>
        </r>
      </text>
    </comment>
    <comment ref="M160" authorId="0">
      <text>
        <r>
          <rPr>
            <sz val="8"/>
            <color indexed="81"/>
            <rFont val="Tahoma"/>
            <family val="2"/>
          </rPr>
          <t>floating leg IborIndex object ID</t>
        </r>
      </text>
    </comment>
    <comment ref="T160" authorId="0">
      <text>
        <r>
          <rPr>
            <sz val="8"/>
            <color indexed="81"/>
            <rFont val="Tahoma"/>
            <family val="2"/>
          </rPr>
          <t>DayCounter ID</t>
        </r>
      </text>
    </comment>
    <comment ref="E161" authorId="0">
      <text>
        <r>
          <rPr>
            <sz val="8"/>
            <color indexed="81"/>
            <rFont val="Tahoma"/>
            <family val="2"/>
          </rPr>
          <t>id of the object to be created. If missing a unique id will be automatically assigned.</t>
        </r>
      </text>
    </comment>
    <comment ref="I161" authorId="0">
      <text>
        <r>
          <rPr>
            <sz val="8"/>
            <color indexed="81"/>
            <rFont val="Tahoma"/>
            <family val="2"/>
          </rPr>
          <t>holiday calendar (e.g. TARGET)</t>
        </r>
      </text>
    </comment>
    <comment ref="J161" authorId="0">
      <text>
        <r>
          <rPr>
            <sz val="8"/>
            <color indexed="81"/>
            <rFont val="Tahoma"/>
            <family val="2"/>
          </rPr>
          <t>fixed leg convention (e.g. Unadjusted)</t>
        </r>
      </text>
    </comment>
    <comment ref="K161" authorId="0">
      <text>
        <r>
          <rPr>
            <sz val="8"/>
            <color indexed="81"/>
            <rFont val="Tahoma"/>
            <family val="2"/>
          </rPr>
          <t>day counter (e.g. Actual/360)</t>
        </r>
      </text>
    </comment>
    <comment ref="L161" authorId="0">
      <text>
        <r>
          <rPr>
            <sz val="8"/>
            <color indexed="81"/>
            <rFont val="Tahoma"/>
            <family val="2"/>
          </rPr>
          <t>floating leg IborIndex object ID</t>
        </r>
      </text>
    </comment>
    <comment ref="M161" authorId="0">
      <text>
        <r>
          <rPr>
            <sz val="8"/>
            <color indexed="81"/>
            <rFont val="Tahoma"/>
            <family val="2"/>
          </rPr>
          <t>floating leg IborIndex object ID</t>
        </r>
      </text>
    </comment>
    <comment ref="E162" authorId="0">
      <text>
        <r>
          <rPr>
            <sz val="8"/>
            <color indexed="81"/>
            <rFont val="Tahoma"/>
            <family val="2"/>
          </rPr>
          <t>id of the object to be created. If missing a unique id will be automatically assigned.</t>
        </r>
      </text>
    </comment>
    <comment ref="I162" authorId="0">
      <text>
        <r>
          <rPr>
            <sz val="8"/>
            <color indexed="81"/>
            <rFont val="Tahoma"/>
            <family val="2"/>
          </rPr>
          <t>holiday calendar (e.g. TARGET)</t>
        </r>
      </text>
    </comment>
    <comment ref="J162" authorId="0">
      <text>
        <r>
          <rPr>
            <sz val="8"/>
            <color indexed="81"/>
            <rFont val="Tahoma"/>
            <family val="2"/>
          </rPr>
          <t>fixed leg convention (e.g. Unadjusted)</t>
        </r>
      </text>
    </comment>
    <comment ref="K162" authorId="0">
      <text>
        <r>
          <rPr>
            <sz val="8"/>
            <color indexed="81"/>
            <rFont val="Tahoma"/>
            <family val="2"/>
          </rPr>
          <t>day counter (e.g. Actual/360)</t>
        </r>
      </text>
    </comment>
    <comment ref="L162" authorId="0">
      <text>
        <r>
          <rPr>
            <sz val="8"/>
            <color indexed="81"/>
            <rFont val="Tahoma"/>
            <family val="2"/>
          </rPr>
          <t>floating leg IborIndex object ID</t>
        </r>
      </text>
    </comment>
    <comment ref="M162" authorId="0">
      <text>
        <r>
          <rPr>
            <sz val="8"/>
            <color indexed="81"/>
            <rFont val="Tahoma"/>
            <family val="2"/>
          </rPr>
          <t>floating leg IborIndex object ID</t>
        </r>
      </text>
    </comment>
    <comment ref="E163" authorId="0">
      <text>
        <r>
          <rPr>
            <sz val="8"/>
            <color indexed="81"/>
            <rFont val="Tahoma"/>
            <family val="2"/>
          </rPr>
          <t>id of the object to be created. If missing a unique id will be automatically assigned.</t>
        </r>
      </text>
    </comment>
    <comment ref="I163" authorId="0">
      <text>
        <r>
          <rPr>
            <sz val="8"/>
            <color indexed="81"/>
            <rFont val="Tahoma"/>
            <family val="2"/>
          </rPr>
          <t>holiday calendar (e.g. TARGET)</t>
        </r>
      </text>
    </comment>
    <comment ref="J163" authorId="0">
      <text>
        <r>
          <rPr>
            <sz val="8"/>
            <color indexed="81"/>
            <rFont val="Tahoma"/>
            <family val="2"/>
          </rPr>
          <t>fixed leg convention (e.g. Unadjusted)</t>
        </r>
      </text>
    </comment>
    <comment ref="K163" authorId="0">
      <text>
        <r>
          <rPr>
            <sz val="8"/>
            <color indexed="81"/>
            <rFont val="Tahoma"/>
            <family val="2"/>
          </rPr>
          <t>day counter (e.g. Actual/360)</t>
        </r>
      </text>
    </comment>
    <comment ref="L163" authorId="0">
      <text>
        <r>
          <rPr>
            <sz val="8"/>
            <color indexed="81"/>
            <rFont val="Tahoma"/>
            <family val="2"/>
          </rPr>
          <t>floating leg IborIndex object ID</t>
        </r>
      </text>
    </comment>
    <comment ref="M163" authorId="0">
      <text>
        <r>
          <rPr>
            <sz val="8"/>
            <color indexed="81"/>
            <rFont val="Tahoma"/>
            <family val="2"/>
          </rPr>
          <t>floating leg IborIndex object ID</t>
        </r>
      </text>
    </comment>
    <comment ref="E164" authorId="0">
      <text>
        <r>
          <rPr>
            <sz val="8"/>
            <color indexed="81"/>
            <rFont val="Tahoma"/>
            <family val="2"/>
          </rPr>
          <t>id of the object to be created. If missing a unique id will be automatically assigned.</t>
        </r>
      </text>
    </comment>
    <comment ref="I164" authorId="0">
      <text>
        <r>
          <rPr>
            <sz val="8"/>
            <color indexed="81"/>
            <rFont val="Tahoma"/>
            <family val="2"/>
          </rPr>
          <t>holiday calendar (e.g. TARGET)</t>
        </r>
      </text>
    </comment>
    <comment ref="J164" authorId="0">
      <text>
        <r>
          <rPr>
            <sz val="8"/>
            <color indexed="81"/>
            <rFont val="Tahoma"/>
            <family val="2"/>
          </rPr>
          <t>fixed leg convention (e.g. Unadjusted)</t>
        </r>
      </text>
    </comment>
    <comment ref="K164" authorId="0">
      <text>
        <r>
          <rPr>
            <sz val="8"/>
            <color indexed="81"/>
            <rFont val="Tahoma"/>
            <family val="2"/>
          </rPr>
          <t>day counter (e.g. Actual/360)</t>
        </r>
      </text>
    </comment>
    <comment ref="L164" authorId="0">
      <text>
        <r>
          <rPr>
            <sz val="8"/>
            <color indexed="81"/>
            <rFont val="Tahoma"/>
            <family val="2"/>
          </rPr>
          <t>floating leg IborIndex object ID</t>
        </r>
      </text>
    </comment>
    <comment ref="M164" authorId="0">
      <text>
        <r>
          <rPr>
            <sz val="8"/>
            <color indexed="81"/>
            <rFont val="Tahoma"/>
            <family val="2"/>
          </rPr>
          <t>floating leg IborIndex object ID</t>
        </r>
      </text>
    </comment>
    <comment ref="T164" authorId="0">
      <text>
        <r>
          <rPr>
            <sz val="8"/>
            <color indexed="81"/>
            <rFont val="Tahoma"/>
            <family val="2"/>
          </rPr>
          <t>Discount, ZeroRate, or ForwardRate. If omitted, default = Discount is used.</t>
        </r>
      </text>
    </comment>
    <comment ref="E165" authorId="0">
      <text>
        <r>
          <rPr>
            <sz val="8"/>
            <color indexed="81"/>
            <rFont val="Tahoma"/>
            <family val="2"/>
          </rPr>
          <t>id of the object to be created. If missing a unique id will be automatically assigned.</t>
        </r>
      </text>
    </comment>
    <comment ref="I165" authorId="0">
      <text>
        <r>
          <rPr>
            <sz val="8"/>
            <color indexed="81"/>
            <rFont val="Tahoma"/>
            <family val="2"/>
          </rPr>
          <t>holiday calendar (e.g. TARGET)</t>
        </r>
      </text>
    </comment>
    <comment ref="J165" authorId="0">
      <text>
        <r>
          <rPr>
            <sz val="8"/>
            <color indexed="81"/>
            <rFont val="Tahoma"/>
            <family val="2"/>
          </rPr>
          <t>fixed leg convention (e.g. Unadjusted)</t>
        </r>
      </text>
    </comment>
    <comment ref="K165" authorId="0">
      <text>
        <r>
          <rPr>
            <sz val="8"/>
            <color indexed="81"/>
            <rFont val="Tahoma"/>
            <family val="2"/>
          </rPr>
          <t>day counter (e.g. Actual/360)</t>
        </r>
      </text>
    </comment>
    <comment ref="L165" authorId="0">
      <text>
        <r>
          <rPr>
            <sz val="8"/>
            <color indexed="81"/>
            <rFont val="Tahoma"/>
            <family val="2"/>
          </rPr>
          <t>floating leg IborIndex object ID</t>
        </r>
      </text>
    </comment>
    <comment ref="M165" authorId="0">
      <text>
        <r>
          <rPr>
            <sz val="8"/>
            <color indexed="81"/>
            <rFont val="Tahoma"/>
            <family val="2"/>
          </rPr>
          <t>floating leg IborIndex object ID</t>
        </r>
      </text>
    </comment>
    <comment ref="T165" authorId="0">
      <text>
        <r>
          <rPr>
            <sz val="8"/>
            <color indexed="81"/>
            <rFont val="Tahoma"/>
            <family val="2"/>
          </rPr>
          <t>BackwardFlat, ForwardFlat, Linear, LogLinear, CubicSpline, or LogCubic. If omitted, default = LogLinear is used.</t>
        </r>
      </text>
    </comment>
    <comment ref="E166" authorId="0">
      <text>
        <r>
          <rPr>
            <sz val="8"/>
            <color indexed="81"/>
            <rFont val="Tahoma"/>
            <family val="2"/>
          </rPr>
          <t>id of the object to be created. If missing a unique id will be automatically assigned.</t>
        </r>
      </text>
    </comment>
    <comment ref="I166" authorId="0">
      <text>
        <r>
          <rPr>
            <sz val="8"/>
            <color indexed="81"/>
            <rFont val="Tahoma"/>
            <family val="2"/>
          </rPr>
          <t>holiday calendar (e.g. TARGET)</t>
        </r>
      </text>
    </comment>
    <comment ref="J166" authorId="0">
      <text>
        <r>
          <rPr>
            <sz val="8"/>
            <color indexed="81"/>
            <rFont val="Tahoma"/>
            <family val="2"/>
          </rPr>
          <t>fixed leg convention (e.g. Unadjusted)</t>
        </r>
      </text>
    </comment>
    <comment ref="K166" authorId="0">
      <text>
        <r>
          <rPr>
            <sz val="8"/>
            <color indexed="81"/>
            <rFont val="Tahoma"/>
            <family val="2"/>
          </rPr>
          <t>day counter (e.g. Actual/360)</t>
        </r>
      </text>
    </comment>
    <comment ref="L166" authorId="0">
      <text>
        <r>
          <rPr>
            <sz val="8"/>
            <color indexed="81"/>
            <rFont val="Tahoma"/>
            <family val="2"/>
          </rPr>
          <t>floating leg IborIndex object ID</t>
        </r>
      </text>
    </comment>
    <comment ref="M166" authorId="0">
      <text>
        <r>
          <rPr>
            <sz val="8"/>
            <color indexed="81"/>
            <rFont val="Tahoma"/>
            <family val="2"/>
          </rPr>
          <t>floating leg IborIndex object ID</t>
        </r>
      </text>
    </comment>
    <comment ref="E167" authorId="0">
      <text>
        <r>
          <rPr>
            <sz val="8"/>
            <color indexed="81"/>
            <rFont val="Tahoma"/>
            <family val="2"/>
          </rPr>
          <t>id of the object to be created. If missing a unique id will be automatically assigned.</t>
        </r>
      </text>
    </comment>
    <comment ref="I167" authorId="0">
      <text>
        <r>
          <rPr>
            <sz val="8"/>
            <color indexed="81"/>
            <rFont val="Tahoma"/>
            <family val="2"/>
          </rPr>
          <t>holiday calendar (e.g. TARGET)</t>
        </r>
      </text>
    </comment>
    <comment ref="J167" authorId="0">
      <text>
        <r>
          <rPr>
            <sz val="8"/>
            <color indexed="81"/>
            <rFont val="Tahoma"/>
            <family val="2"/>
          </rPr>
          <t>fixed leg convention (e.g. Unadjusted)</t>
        </r>
      </text>
    </comment>
    <comment ref="K167" authorId="0">
      <text>
        <r>
          <rPr>
            <sz val="8"/>
            <color indexed="81"/>
            <rFont val="Tahoma"/>
            <family val="2"/>
          </rPr>
          <t>day counter (e.g. Actual/360)</t>
        </r>
      </text>
    </comment>
    <comment ref="L167" authorId="0">
      <text>
        <r>
          <rPr>
            <sz val="8"/>
            <color indexed="81"/>
            <rFont val="Tahoma"/>
            <family val="2"/>
          </rPr>
          <t>floating leg IborIndex object ID</t>
        </r>
      </text>
    </comment>
    <comment ref="M167" authorId="0">
      <text>
        <r>
          <rPr>
            <sz val="8"/>
            <color indexed="81"/>
            <rFont val="Tahoma"/>
            <family val="2"/>
          </rPr>
          <t>floating leg IborIndex object ID</t>
        </r>
      </text>
    </comment>
    <comment ref="E176" authorId="0">
      <text>
        <r>
          <rPr>
            <sz val="8"/>
            <color indexed="81"/>
            <rFont val="Tahoma"/>
            <family val="2"/>
          </rPr>
          <t>id of the object to be created. If missing a unique id will be automatically assigned.</t>
        </r>
      </text>
    </comment>
    <comment ref="I176" authorId="0">
      <text>
        <r>
          <rPr>
            <sz val="8"/>
            <color indexed="81"/>
            <rFont val="Tahoma"/>
            <family val="2"/>
          </rPr>
          <t>holiday calendar (e.g. TARGET)</t>
        </r>
      </text>
    </comment>
    <comment ref="J176" authorId="0">
      <text>
        <r>
          <rPr>
            <sz val="8"/>
            <color indexed="81"/>
            <rFont val="Tahoma"/>
            <family val="2"/>
          </rPr>
          <t>fixed leg convention (e.g. Unadjusted)</t>
        </r>
      </text>
    </comment>
    <comment ref="K176" authorId="0">
      <text>
        <r>
          <rPr>
            <sz val="8"/>
            <color indexed="81"/>
            <rFont val="Tahoma"/>
            <family val="2"/>
          </rPr>
          <t>day counter (e.g. Actual/360)</t>
        </r>
      </text>
    </comment>
    <comment ref="L176" authorId="0">
      <text>
        <r>
          <rPr>
            <sz val="8"/>
            <color indexed="81"/>
            <rFont val="Tahoma"/>
            <family val="2"/>
          </rPr>
          <t>floating leg IborIndex object ID</t>
        </r>
      </text>
    </comment>
    <comment ref="M176" authorId="0">
      <text>
        <r>
          <rPr>
            <sz val="8"/>
            <color indexed="81"/>
            <rFont val="Tahoma"/>
            <family val="2"/>
          </rPr>
          <t>floating leg IborIndex object ID</t>
        </r>
      </text>
    </comment>
    <comment ref="E177" authorId="0">
      <text>
        <r>
          <rPr>
            <sz val="8"/>
            <color indexed="81"/>
            <rFont val="Tahoma"/>
            <family val="2"/>
          </rPr>
          <t>id of the object to be created. If missing a unique id will be automatically assigned.</t>
        </r>
      </text>
    </comment>
    <comment ref="I177" authorId="0">
      <text>
        <r>
          <rPr>
            <sz val="8"/>
            <color indexed="81"/>
            <rFont val="Tahoma"/>
            <family val="2"/>
          </rPr>
          <t>holiday calendar (e.g. TARGET)</t>
        </r>
      </text>
    </comment>
    <comment ref="J177" authorId="0">
      <text>
        <r>
          <rPr>
            <sz val="8"/>
            <color indexed="81"/>
            <rFont val="Tahoma"/>
            <family val="2"/>
          </rPr>
          <t>fixed leg convention (e.g. Unadjusted)</t>
        </r>
      </text>
    </comment>
    <comment ref="K177" authorId="0">
      <text>
        <r>
          <rPr>
            <sz val="8"/>
            <color indexed="81"/>
            <rFont val="Tahoma"/>
            <family val="2"/>
          </rPr>
          <t>day counter (e.g. Actual/360)</t>
        </r>
      </text>
    </comment>
    <comment ref="L177" authorId="0">
      <text>
        <r>
          <rPr>
            <sz val="8"/>
            <color indexed="81"/>
            <rFont val="Tahoma"/>
            <family val="2"/>
          </rPr>
          <t>floating leg IborIndex object ID</t>
        </r>
      </text>
    </comment>
    <comment ref="M177" authorId="0">
      <text>
        <r>
          <rPr>
            <sz val="8"/>
            <color indexed="81"/>
            <rFont val="Tahoma"/>
            <family val="2"/>
          </rPr>
          <t>floating leg IborIndex object ID</t>
        </r>
      </text>
    </comment>
    <comment ref="E178" authorId="0">
      <text>
        <r>
          <rPr>
            <sz val="8"/>
            <color indexed="81"/>
            <rFont val="Tahoma"/>
            <family val="2"/>
          </rPr>
          <t>id of the object to be created. If missing a unique id will be automatically assigned.</t>
        </r>
      </text>
    </comment>
    <comment ref="I178" authorId="0">
      <text>
        <r>
          <rPr>
            <sz val="8"/>
            <color indexed="81"/>
            <rFont val="Tahoma"/>
            <family val="2"/>
          </rPr>
          <t>holiday calendar (e.g. TARGET)</t>
        </r>
      </text>
    </comment>
    <comment ref="J178" authorId="0">
      <text>
        <r>
          <rPr>
            <sz val="8"/>
            <color indexed="81"/>
            <rFont val="Tahoma"/>
            <family val="2"/>
          </rPr>
          <t>fixed leg convention (e.g. Unadjusted)</t>
        </r>
      </text>
    </comment>
    <comment ref="K178" authorId="0">
      <text>
        <r>
          <rPr>
            <sz val="8"/>
            <color indexed="81"/>
            <rFont val="Tahoma"/>
            <family val="2"/>
          </rPr>
          <t>day counter (e.g. Actual/360)</t>
        </r>
      </text>
    </comment>
    <comment ref="L178" authorId="0">
      <text>
        <r>
          <rPr>
            <sz val="8"/>
            <color indexed="81"/>
            <rFont val="Tahoma"/>
            <family val="2"/>
          </rPr>
          <t>floating leg IborIndex object ID</t>
        </r>
      </text>
    </comment>
    <comment ref="M178" authorId="0">
      <text>
        <r>
          <rPr>
            <sz val="8"/>
            <color indexed="81"/>
            <rFont val="Tahoma"/>
            <family val="2"/>
          </rPr>
          <t>floating leg IborIndex object ID</t>
        </r>
      </text>
    </comment>
    <comment ref="T178" authorId="0">
      <text>
        <r>
          <rPr>
            <sz val="8"/>
            <color indexed="81"/>
            <rFont val="Tahoma"/>
            <family val="2"/>
          </rPr>
          <t>holiday calendar (e.g. TARGET)</t>
        </r>
      </text>
    </comment>
    <comment ref="E179" authorId="0">
      <text>
        <r>
          <rPr>
            <sz val="8"/>
            <color indexed="81"/>
            <rFont val="Tahoma"/>
            <family val="2"/>
          </rPr>
          <t>id of the object to be created. If missing a unique id will be automatically assigned.</t>
        </r>
      </text>
    </comment>
    <comment ref="I179" authorId="0">
      <text>
        <r>
          <rPr>
            <sz val="8"/>
            <color indexed="81"/>
            <rFont val="Tahoma"/>
            <family val="2"/>
          </rPr>
          <t>holiday calendar (e.g. TARGET)</t>
        </r>
      </text>
    </comment>
    <comment ref="J179" authorId="0">
      <text>
        <r>
          <rPr>
            <sz val="8"/>
            <color indexed="81"/>
            <rFont val="Tahoma"/>
            <family val="2"/>
          </rPr>
          <t>fixed leg convention (e.g. Unadjusted)</t>
        </r>
      </text>
    </comment>
    <comment ref="K179" authorId="0">
      <text>
        <r>
          <rPr>
            <sz val="8"/>
            <color indexed="81"/>
            <rFont val="Tahoma"/>
            <family val="2"/>
          </rPr>
          <t>day counter (e.g. Actual/360)</t>
        </r>
      </text>
    </comment>
    <comment ref="L179" authorId="0">
      <text>
        <r>
          <rPr>
            <sz val="8"/>
            <color indexed="81"/>
            <rFont val="Tahoma"/>
            <family val="2"/>
          </rPr>
          <t>floating leg IborIndex object ID</t>
        </r>
      </text>
    </comment>
    <comment ref="M179" authorId="0">
      <text>
        <r>
          <rPr>
            <sz val="8"/>
            <color indexed="81"/>
            <rFont val="Tahoma"/>
            <family val="2"/>
          </rPr>
          <t>floating leg IborIndex object ID</t>
        </r>
      </text>
    </comment>
    <comment ref="AC179" authorId="0">
      <text>
        <r>
          <rPr>
            <sz val="8"/>
            <color indexed="81"/>
            <rFont val="Tahoma"/>
            <family val="2"/>
          </rPr>
          <t>DayCounter ID</t>
        </r>
      </text>
    </comment>
    <comment ref="E180" authorId="0">
      <text>
        <r>
          <rPr>
            <sz val="8"/>
            <color indexed="81"/>
            <rFont val="Tahoma"/>
            <family val="2"/>
          </rPr>
          <t>id of the object to be created. If missing a unique id will be automatically assigned.</t>
        </r>
      </text>
    </comment>
    <comment ref="I180" authorId="0">
      <text>
        <r>
          <rPr>
            <sz val="8"/>
            <color indexed="81"/>
            <rFont val="Tahoma"/>
            <family val="2"/>
          </rPr>
          <t>holiday calendar (e.g. TARGET)</t>
        </r>
      </text>
    </comment>
    <comment ref="J180" authorId="0">
      <text>
        <r>
          <rPr>
            <sz val="8"/>
            <color indexed="81"/>
            <rFont val="Tahoma"/>
            <family val="2"/>
          </rPr>
          <t>fixed leg convention (e.g. Unadjusted)</t>
        </r>
      </text>
    </comment>
    <comment ref="K180" authorId="0">
      <text>
        <r>
          <rPr>
            <sz val="8"/>
            <color indexed="81"/>
            <rFont val="Tahoma"/>
            <family val="2"/>
          </rPr>
          <t>day counter (e.g. Actual/360)</t>
        </r>
      </text>
    </comment>
    <comment ref="L180" authorId="0">
      <text>
        <r>
          <rPr>
            <sz val="8"/>
            <color indexed="81"/>
            <rFont val="Tahoma"/>
            <family val="2"/>
          </rPr>
          <t>floating leg IborIndex object ID</t>
        </r>
      </text>
    </comment>
    <comment ref="M180" authorId="0">
      <text>
        <r>
          <rPr>
            <sz val="8"/>
            <color indexed="81"/>
            <rFont val="Tahoma"/>
            <family val="2"/>
          </rPr>
          <t>floating leg IborIndex object ID</t>
        </r>
      </text>
    </comment>
    <comment ref="T180" authorId="0">
      <text>
        <r>
          <rPr>
            <sz val="8"/>
            <color indexed="81"/>
            <rFont val="Tahoma"/>
            <family val="2"/>
          </rPr>
          <t>DayCounter ID</t>
        </r>
      </text>
    </comment>
    <comment ref="E181" authorId="0">
      <text>
        <r>
          <rPr>
            <sz val="8"/>
            <color indexed="81"/>
            <rFont val="Tahoma"/>
            <family val="2"/>
          </rPr>
          <t>id of the object to be created. If missing a unique id will be automatically assigned.</t>
        </r>
      </text>
    </comment>
    <comment ref="I181" authorId="0">
      <text>
        <r>
          <rPr>
            <sz val="8"/>
            <color indexed="81"/>
            <rFont val="Tahoma"/>
            <family val="2"/>
          </rPr>
          <t>holiday calendar (e.g. TARGET)</t>
        </r>
      </text>
    </comment>
    <comment ref="J181" authorId="0">
      <text>
        <r>
          <rPr>
            <sz val="8"/>
            <color indexed="81"/>
            <rFont val="Tahoma"/>
            <family val="2"/>
          </rPr>
          <t>fixed leg convention (e.g. Unadjusted)</t>
        </r>
      </text>
    </comment>
    <comment ref="K181" authorId="0">
      <text>
        <r>
          <rPr>
            <sz val="8"/>
            <color indexed="81"/>
            <rFont val="Tahoma"/>
            <family val="2"/>
          </rPr>
          <t>day counter (e.g. Actual/360)</t>
        </r>
      </text>
    </comment>
    <comment ref="L181" authorId="0">
      <text>
        <r>
          <rPr>
            <sz val="8"/>
            <color indexed="81"/>
            <rFont val="Tahoma"/>
            <family val="2"/>
          </rPr>
          <t>floating leg IborIndex object ID</t>
        </r>
      </text>
    </comment>
    <comment ref="M181" authorId="0">
      <text>
        <r>
          <rPr>
            <sz val="8"/>
            <color indexed="81"/>
            <rFont val="Tahoma"/>
            <family val="2"/>
          </rPr>
          <t>floating leg IborIndex object ID</t>
        </r>
      </text>
    </comment>
    <comment ref="E182" authorId="0">
      <text>
        <r>
          <rPr>
            <sz val="8"/>
            <color indexed="81"/>
            <rFont val="Tahoma"/>
            <family val="2"/>
          </rPr>
          <t>id of the object to be created. If missing a unique id will be automatically assigned.</t>
        </r>
      </text>
    </comment>
    <comment ref="I182" authorId="0">
      <text>
        <r>
          <rPr>
            <sz val="8"/>
            <color indexed="81"/>
            <rFont val="Tahoma"/>
            <family val="2"/>
          </rPr>
          <t>holiday calendar (e.g. TARGET)</t>
        </r>
      </text>
    </comment>
    <comment ref="J182" authorId="0">
      <text>
        <r>
          <rPr>
            <sz val="8"/>
            <color indexed="81"/>
            <rFont val="Tahoma"/>
            <family val="2"/>
          </rPr>
          <t>fixed leg convention (e.g. Unadjusted)</t>
        </r>
      </text>
    </comment>
    <comment ref="K182" authorId="0">
      <text>
        <r>
          <rPr>
            <sz val="8"/>
            <color indexed="81"/>
            <rFont val="Tahoma"/>
            <family val="2"/>
          </rPr>
          <t>day counter (e.g. Actual/360)</t>
        </r>
      </text>
    </comment>
    <comment ref="L182" authorId="0">
      <text>
        <r>
          <rPr>
            <sz val="8"/>
            <color indexed="81"/>
            <rFont val="Tahoma"/>
            <family val="2"/>
          </rPr>
          <t>floating leg IborIndex object ID</t>
        </r>
      </text>
    </comment>
    <comment ref="M182" authorId="0">
      <text>
        <r>
          <rPr>
            <sz val="8"/>
            <color indexed="81"/>
            <rFont val="Tahoma"/>
            <family val="2"/>
          </rPr>
          <t>floating leg IborIndex object ID</t>
        </r>
      </text>
    </comment>
    <comment ref="E183" authorId="0">
      <text>
        <r>
          <rPr>
            <sz val="8"/>
            <color indexed="81"/>
            <rFont val="Tahoma"/>
            <family val="2"/>
          </rPr>
          <t>id of the object to be created. If missing a unique id will be automatically assigned.</t>
        </r>
      </text>
    </comment>
    <comment ref="I183" authorId="0">
      <text>
        <r>
          <rPr>
            <sz val="8"/>
            <color indexed="81"/>
            <rFont val="Tahoma"/>
            <family val="2"/>
          </rPr>
          <t>holiday calendar (e.g. TARGET)</t>
        </r>
      </text>
    </comment>
    <comment ref="J183" authorId="0">
      <text>
        <r>
          <rPr>
            <sz val="8"/>
            <color indexed="81"/>
            <rFont val="Tahoma"/>
            <family val="2"/>
          </rPr>
          <t>fixed leg convention (e.g. Unadjusted)</t>
        </r>
      </text>
    </comment>
    <comment ref="K183" authorId="0">
      <text>
        <r>
          <rPr>
            <sz val="8"/>
            <color indexed="81"/>
            <rFont val="Tahoma"/>
            <family val="2"/>
          </rPr>
          <t>day counter (e.g. Actual/360)</t>
        </r>
      </text>
    </comment>
    <comment ref="L183" authorId="0">
      <text>
        <r>
          <rPr>
            <sz val="8"/>
            <color indexed="81"/>
            <rFont val="Tahoma"/>
            <family val="2"/>
          </rPr>
          <t>floating leg IborIndex object ID</t>
        </r>
      </text>
    </comment>
    <comment ref="M183" authorId="0">
      <text>
        <r>
          <rPr>
            <sz val="8"/>
            <color indexed="81"/>
            <rFont val="Tahoma"/>
            <family val="2"/>
          </rPr>
          <t>floating leg IborIndex object ID</t>
        </r>
      </text>
    </comment>
    <comment ref="E184" authorId="0">
      <text>
        <r>
          <rPr>
            <sz val="8"/>
            <color indexed="81"/>
            <rFont val="Tahoma"/>
            <family val="2"/>
          </rPr>
          <t>id of the object to be created. If missing a unique id will be automatically assigned.</t>
        </r>
      </text>
    </comment>
    <comment ref="I184" authorId="0">
      <text>
        <r>
          <rPr>
            <sz val="8"/>
            <color indexed="81"/>
            <rFont val="Tahoma"/>
            <family val="2"/>
          </rPr>
          <t>holiday calendar (e.g. TARGET)</t>
        </r>
      </text>
    </comment>
    <comment ref="J184" authorId="0">
      <text>
        <r>
          <rPr>
            <sz val="8"/>
            <color indexed="81"/>
            <rFont val="Tahoma"/>
            <family val="2"/>
          </rPr>
          <t>fixed leg convention (e.g. Unadjusted)</t>
        </r>
      </text>
    </comment>
    <comment ref="K184" authorId="0">
      <text>
        <r>
          <rPr>
            <sz val="8"/>
            <color indexed="81"/>
            <rFont val="Tahoma"/>
            <family val="2"/>
          </rPr>
          <t>day counter (e.g. Actual/360)</t>
        </r>
      </text>
    </comment>
    <comment ref="L184" authorId="0">
      <text>
        <r>
          <rPr>
            <sz val="8"/>
            <color indexed="81"/>
            <rFont val="Tahoma"/>
            <family val="2"/>
          </rPr>
          <t>floating leg IborIndex object ID</t>
        </r>
      </text>
    </comment>
    <comment ref="M184" authorId="0">
      <text>
        <r>
          <rPr>
            <sz val="8"/>
            <color indexed="81"/>
            <rFont val="Tahoma"/>
            <family val="2"/>
          </rPr>
          <t>floating leg IborIndex object ID</t>
        </r>
      </text>
    </comment>
    <comment ref="T184" authorId="0">
      <text>
        <r>
          <rPr>
            <sz val="8"/>
            <color indexed="81"/>
            <rFont val="Tahoma"/>
            <family val="2"/>
          </rPr>
          <t>Discount, ZeroRate, or ForwardRate. If omitted, default = Discount is used.</t>
        </r>
      </text>
    </comment>
    <comment ref="E185" authorId="0">
      <text>
        <r>
          <rPr>
            <sz val="8"/>
            <color indexed="81"/>
            <rFont val="Tahoma"/>
            <family val="2"/>
          </rPr>
          <t>id of the object to be created. If missing a unique id will be automatically assigned.</t>
        </r>
      </text>
    </comment>
    <comment ref="I185" authorId="0">
      <text>
        <r>
          <rPr>
            <sz val="8"/>
            <color indexed="81"/>
            <rFont val="Tahoma"/>
            <family val="2"/>
          </rPr>
          <t>holiday calendar (e.g. TARGET)</t>
        </r>
      </text>
    </comment>
    <comment ref="J185" authorId="0">
      <text>
        <r>
          <rPr>
            <sz val="8"/>
            <color indexed="81"/>
            <rFont val="Tahoma"/>
            <family val="2"/>
          </rPr>
          <t>fixed leg convention (e.g. Unadjusted)</t>
        </r>
      </text>
    </comment>
    <comment ref="K185" authorId="0">
      <text>
        <r>
          <rPr>
            <sz val="8"/>
            <color indexed="81"/>
            <rFont val="Tahoma"/>
            <family val="2"/>
          </rPr>
          <t>day counter (e.g. Actual/360)</t>
        </r>
      </text>
    </comment>
    <comment ref="L185" authorId="0">
      <text>
        <r>
          <rPr>
            <sz val="8"/>
            <color indexed="81"/>
            <rFont val="Tahoma"/>
            <family val="2"/>
          </rPr>
          <t>floating leg IborIndex object ID</t>
        </r>
      </text>
    </comment>
    <comment ref="M185" authorId="0">
      <text>
        <r>
          <rPr>
            <sz val="8"/>
            <color indexed="81"/>
            <rFont val="Tahoma"/>
            <family val="2"/>
          </rPr>
          <t>floating leg IborIndex object ID</t>
        </r>
      </text>
    </comment>
    <comment ref="T185" authorId="0">
      <text>
        <r>
          <rPr>
            <sz val="8"/>
            <color indexed="81"/>
            <rFont val="Tahoma"/>
            <family val="2"/>
          </rPr>
          <t>BackwardFlat, ForwardFlat, Linear, LogLinear, CubicSpline, or LogCubic. If omitted, default = LogLinear is used.</t>
        </r>
      </text>
    </comment>
    <comment ref="E186" authorId="0">
      <text>
        <r>
          <rPr>
            <sz val="8"/>
            <color indexed="81"/>
            <rFont val="Tahoma"/>
            <family val="2"/>
          </rPr>
          <t>id of the object to be created. If missing a unique id will be automatically assigned.</t>
        </r>
      </text>
    </comment>
    <comment ref="I186" authorId="0">
      <text>
        <r>
          <rPr>
            <sz val="8"/>
            <color indexed="81"/>
            <rFont val="Tahoma"/>
            <family val="2"/>
          </rPr>
          <t>holiday calendar (e.g. TARGET)</t>
        </r>
      </text>
    </comment>
    <comment ref="J186" authorId="0">
      <text>
        <r>
          <rPr>
            <sz val="8"/>
            <color indexed="81"/>
            <rFont val="Tahoma"/>
            <family val="2"/>
          </rPr>
          <t>fixed leg convention (e.g. Unadjusted)</t>
        </r>
      </text>
    </comment>
    <comment ref="K186" authorId="0">
      <text>
        <r>
          <rPr>
            <sz val="8"/>
            <color indexed="81"/>
            <rFont val="Tahoma"/>
            <family val="2"/>
          </rPr>
          <t>day counter (e.g. Actual/360)</t>
        </r>
      </text>
    </comment>
    <comment ref="L186" authorId="0">
      <text>
        <r>
          <rPr>
            <sz val="8"/>
            <color indexed="81"/>
            <rFont val="Tahoma"/>
            <family val="2"/>
          </rPr>
          <t>floating leg IborIndex object ID</t>
        </r>
      </text>
    </comment>
    <comment ref="M186" authorId="0">
      <text>
        <r>
          <rPr>
            <sz val="8"/>
            <color indexed="81"/>
            <rFont val="Tahoma"/>
            <family val="2"/>
          </rPr>
          <t>floating leg IborIndex object ID</t>
        </r>
      </text>
    </comment>
    <comment ref="E187" authorId="0">
      <text>
        <r>
          <rPr>
            <sz val="8"/>
            <color indexed="81"/>
            <rFont val="Tahoma"/>
            <family val="2"/>
          </rPr>
          <t>id of the object to be created. If missing a unique id will be automatically assigned.</t>
        </r>
      </text>
    </comment>
    <comment ref="I187" authorId="0">
      <text>
        <r>
          <rPr>
            <sz val="8"/>
            <color indexed="81"/>
            <rFont val="Tahoma"/>
            <family val="2"/>
          </rPr>
          <t>holiday calendar (e.g. TARGET)</t>
        </r>
      </text>
    </comment>
    <comment ref="J187" authorId="0">
      <text>
        <r>
          <rPr>
            <sz val="8"/>
            <color indexed="81"/>
            <rFont val="Tahoma"/>
            <family val="2"/>
          </rPr>
          <t>fixed leg convention (e.g. Unadjusted)</t>
        </r>
      </text>
    </comment>
    <comment ref="K187" authorId="0">
      <text>
        <r>
          <rPr>
            <sz val="8"/>
            <color indexed="81"/>
            <rFont val="Tahoma"/>
            <family val="2"/>
          </rPr>
          <t>day counter (e.g. Actual/360)</t>
        </r>
      </text>
    </comment>
    <comment ref="L187" authorId="0">
      <text>
        <r>
          <rPr>
            <sz val="8"/>
            <color indexed="81"/>
            <rFont val="Tahoma"/>
            <family val="2"/>
          </rPr>
          <t>floating leg IborIndex object ID</t>
        </r>
      </text>
    </comment>
    <comment ref="M187" authorId="0">
      <text>
        <r>
          <rPr>
            <sz val="8"/>
            <color indexed="81"/>
            <rFont val="Tahoma"/>
            <family val="2"/>
          </rPr>
          <t>floating leg IborIndex object ID</t>
        </r>
      </text>
    </comment>
  </commentList>
</comments>
</file>

<file path=xl/comments2.xml><?xml version="1.0" encoding="utf-8"?>
<comments xmlns="http://schemas.openxmlformats.org/spreadsheetml/2006/main">
  <authors>
    <author>Ferdinando Ametrano</author>
  </authors>
  <commentList>
    <comment ref="J8" authorId="0">
      <text>
        <r>
          <rPr>
            <sz val="8"/>
            <color indexed="81"/>
            <rFont val="Tahoma"/>
            <family val="2"/>
          </rPr>
          <t>id of the object to be created. If missing a unique id will be automatically assigned.</t>
        </r>
      </text>
    </comment>
    <comment ref="J9" authorId="0">
      <text>
        <r>
          <rPr>
            <sz val="8"/>
            <color indexed="81"/>
            <rFont val="Tahoma"/>
            <family val="2"/>
          </rPr>
          <t>discounting yield term structure object ID</t>
        </r>
      </text>
    </comment>
    <comment ref="J10" authorId="0">
      <text>
        <r>
          <rPr>
            <sz val="8"/>
            <color indexed="81"/>
            <rFont val="Tahoma"/>
            <family val="2"/>
          </rPr>
          <t>TRUE if the object must be permanent (i.e. resistant to garbage collection). Default is FALSE.</t>
        </r>
      </text>
    </comment>
    <comment ref="J11" authorId="0">
      <text>
        <r>
          <rPr>
            <sz val="8"/>
            <color indexed="81"/>
            <rFont val="Tahoma"/>
            <family val="2"/>
          </rPr>
          <t>Dependancy tracking trigger</t>
        </r>
      </text>
    </comment>
    <comment ref="C14" authorId="0">
      <text>
        <r>
          <rPr>
            <sz val="8"/>
            <color indexed="81"/>
            <rFont val="Tahoma"/>
            <family val="2"/>
          </rPr>
          <t>id of the object to be created. If missing a unique id will be automatically assigned.</t>
        </r>
      </text>
    </comment>
    <comment ref="F14" authorId="0">
      <text>
        <r>
          <rPr>
            <sz val="8"/>
            <color indexed="81"/>
            <rFont val="Tahoma"/>
            <family val="2"/>
          </rPr>
          <t>id of the object to be created. If missing a unique id will be automatically assigned.</t>
        </r>
      </text>
    </comment>
    <comment ref="C15" authorId="0">
      <text>
        <r>
          <rPr>
            <sz val="8"/>
            <color indexed="81"/>
            <rFont val="Tahoma"/>
            <family val="2"/>
          </rPr>
          <t>effective date</t>
        </r>
      </text>
    </comment>
    <comment ref="F15" authorId="0">
      <text>
        <r>
          <rPr>
            <sz val="8"/>
            <color indexed="81"/>
            <rFont val="Tahoma"/>
            <family val="2"/>
          </rPr>
          <t>effective date</t>
        </r>
      </text>
    </comment>
    <comment ref="C16" authorId="0">
      <text>
        <r>
          <rPr>
            <sz val="8"/>
            <color indexed="81"/>
            <rFont val="Tahoma"/>
            <family val="2"/>
          </rPr>
          <t>termination date</t>
        </r>
      </text>
    </comment>
    <comment ref="F16" authorId="0">
      <text>
        <r>
          <rPr>
            <sz val="8"/>
            <color indexed="81"/>
            <rFont val="Tahoma"/>
            <family val="2"/>
          </rPr>
          <t>termination date</t>
        </r>
      </text>
    </comment>
    <comment ref="C17" authorId="0">
      <text>
        <r>
          <rPr>
            <sz val="8"/>
            <color indexed="81"/>
            <rFont val="Tahoma"/>
            <family val="2"/>
          </rPr>
          <t>tenor (e.g. 2D for two days , 3W for three weeks, 6M for six months, 1Y for one year)</t>
        </r>
      </text>
    </comment>
    <comment ref="F17" authorId="0">
      <text>
        <r>
          <rPr>
            <sz val="8"/>
            <color indexed="81"/>
            <rFont val="Tahoma"/>
            <family val="2"/>
          </rPr>
          <t>tenor (e.g. 2D for two days , 3W for three weeks, 6M for six months, 1Y for one year)</t>
        </r>
      </text>
    </comment>
    <comment ref="C18" authorId="0">
      <text>
        <r>
          <rPr>
            <sz val="8"/>
            <color indexed="81"/>
            <rFont val="Tahoma"/>
            <family val="2"/>
          </rPr>
          <t>holiday calendar (e.g. TARGET)</t>
        </r>
      </text>
    </comment>
    <comment ref="F18" authorId="0">
      <text>
        <r>
          <rPr>
            <sz val="8"/>
            <color indexed="81"/>
            <rFont val="Tahoma"/>
            <family val="2"/>
          </rPr>
          <t>holiday calendar (e.g. TARGET)</t>
        </r>
      </text>
    </comment>
    <comment ref="C19" authorId="0">
      <text>
        <r>
          <rPr>
            <sz val="8"/>
            <color indexed="81"/>
            <rFont val="Tahoma"/>
            <family val="2"/>
          </rPr>
          <t>accrual dates business day convention</t>
        </r>
      </text>
    </comment>
    <comment ref="F19" authorId="0">
      <text>
        <r>
          <rPr>
            <sz val="8"/>
            <color indexed="81"/>
            <rFont val="Tahoma"/>
            <family val="2"/>
          </rPr>
          <t>accrual dates business day convention</t>
        </r>
      </text>
    </comment>
    <comment ref="C20" authorId="0">
      <text>
        <r>
          <rPr>
            <sz val="8"/>
            <color indexed="81"/>
            <rFont val="Tahoma"/>
            <family val="2"/>
          </rPr>
          <t>termination date business day convention</t>
        </r>
      </text>
    </comment>
    <comment ref="F20" authorId="0">
      <text>
        <r>
          <rPr>
            <sz val="8"/>
            <color indexed="81"/>
            <rFont val="Tahoma"/>
            <family val="2"/>
          </rPr>
          <t>termination date business day convention</t>
        </r>
      </text>
    </comment>
    <comment ref="C21" authorId="0">
      <text>
        <r>
          <rPr>
            <sz val="8"/>
            <color indexed="81"/>
            <rFont val="Tahoma"/>
            <family val="2"/>
          </rPr>
          <t>Date generation rule (Backward, Forward, ThirdWednesday, Zero)</t>
        </r>
      </text>
    </comment>
    <comment ref="F21" authorId="0">
      <text>
        <r>
          <rPr>
            <sz val="8"/>
            <color indexed="81"/>
            <rFont val="Tahoma"/>
            <family val="2"/>
          </rPr>
          <t>Date generation rule (Backward, Forward, ThirdWednesday, Zero)</t>
        </r>
      </text>
    </comment>
    <comment ref="C22" authorId="0">
      <text>
        <r>
          <rPr>
            <sz val="8"/>
            <color indexed="81"/>
            <rFont val="Tahoma"/>
            <family val="2"/>
          </rPr>
          <t>end of month convention. FALSE by default.</t>
        </r>
      </text>
    </comment>
    <comment ref="F22" authorId="0">
      <text>
        <r>
          <rPr>
            <sz val="8"/>
            <color indexed="81"/>
            <rFont val="Tahoma"/>
            <family val="2"/>
          </rPr>
          <t>end of month convention. FALSE by default.</t>
        </r>
      </text>
    </comment>
    <comment ref="C23" authorId="0">
      <text>
        <r>
          <rPr>
            <sz val="8"/>
            <color indexed="81"/>
            <rFont val="Tahoma"/>
            <family val="2"/>
          </rPr>
          <t>stub date, if there is an irregular starting period. NA by default.</t>
        </r>
      </text>
    </comment>
    <comment ref="F23" authorId="0">
      <text>
        <r>
          <rPr>
            <sz val="8"/>
            <color indexed="81"/>
            <rFont val="Tahoma"/>
            <family val="2"/>
          </rPr>
          <t>stub date, if there is an irregular starting period. NA by default.</t>
        </r>
      </text>
    </comment>
    <comment ref="C24" authorId="0">
      <text>
        <r>
          <rPr>
            <sz val="8"/>
            <color indexed="81"/>
            <rFont val="Tahoma"/>
            <family val="2"/>
          </rPr>
          <t>stub date, if there an irregular final period. NA by default.</t>
        </r>
      </text>
    </comment>
    <comment ref="F24" authorId="0">
      <text>
        <r>
          <rPr>
            <sz val="8"/>
            <color indexed="81"/>
            <rFont val="Tahoma"/>
            <family val="2"/>
          </rPr>
          <t>stub date, if there an irregular final period. NA by default.</t>
        </r>
      </text>
    </comment>
    <comment ref="C25" authorId="0">
      <text>
        <r>
          <rPr>
            <sz val="8"/>
            <color indexed="81"/>
            <rFont val="Tahoma"/>
            <family val="2"/>
          </rPr>
          <t>TRUE if the object must be permanent (i.e. resistant to garbage collection). Default is FALSE.</t>
        </r>
      </text>
    </comment>
    <comment ref="F25" authorId="0">
      <text>
        <r>
          <rPr>
            <sz val="8"/>
            <color indexed="81"/>
            <rFont val="Tahoma"/>
            <family val="2"/>
          </rPr>
          <t>TRUE if the object must be permanent (i.e. resistant to garbage collection). Default is FALSE.</t>
        </r>
      </text>
    </comment>
    <comment ref="C26" authorId="0">
      <text>
        <r>
          <rPr>
            <sz val="8"/>
            <color indexed="81"/>
            <rFont val="Tahoma"/>
            <family val="2"/>
          </rPr>
          <t>Dependancy tracking trigger</t>
        </r>
      </text>
    </comment>
    <comment ref="F26" authorId="0">
      <text>
        <r>
          <rPr>
            <sz val="8"/>
            <color indexed="81"/>
            <rFont val="Tahoma"/>
            <family val="2"/>
          </rPr>
          <t>Dependancy tracking trigger</t>
        </r>
      </text>
    </comment>
    <comment ref="F51" authorId="0">
      <text>
        <r>
          <rPr>
            <sz val="8"/>
            <color indexed="81"/>
            <rFont val="Tahoma"/>
            <family val="2"/>
          </rPr>
          <t>id of the object to be created. If missing a unique id will be automatically assigned.</t>
        </r>
      </text>
    </comment>
    <comment ref="F52" authorId="0">
      <text>
        <r>
          <rPr>
            <sz val="8"/>
            <color indexed="81"/>
            <rFont val="Tahoma"/>
            <family val="2"/>
          </rPr>
          <t>discounting yield term structure object ID</t>
        </r>
      </text>
    </comment>
    <comment ref="F53" authorId="0">
      <text>
        <r>
          <rPr>
            <sz val="8"/>
            <color indexed="81"/>
            <rFont val="Tahoma"/>
            <family val="2"/>
          </rPr>
          <t>TRUE if the object must be permanent (i.e. resistant to garbage collection). Default is FALSE.</t>
        </r>
      </text>
    </comment>
    <comment ref="F54" authorId="0">
      <text>
        <r>
          <rPr>
            <sz val="8"/>
            <color indexed="81"/>
            <rFont val="Tahoma"/>
            <family val="2"/>
          </rPr>
          <t>Dependancy tracking trigger</t>
        </r>
      </text>
    </comment>
  </commentList>
</comments>
</file>

<file path=xl/sharedStrings.xml><?xml version="1.0" encoding="utf-8"?>
<sst xmlns="http://schemas.openxmlformats.org/spreadsheetml/2006/main" count="1472" uniqueCount="196">
  <si>
    <t>Date</t>
  </si>
  <si>
    <t>Field</t>
  </si>
  <si>
    <t>PX_LAST</t>
  </si>
  <si>
    <t>Ticker (Core)</t>
  </si>
  <si>
    <t>EUSWE</t>
  </si>
  <si>
    <t>EUSW</t>
  </si>
  <si>
    <t>EUSA</t>
  </si>
  <si>
    <t>EUBSVT</t>
  </si>
  <si>
    <t>Source</t>
  </si>
  <si>
    <t xml:space="preserve"> CBBT</t>
  </si>
  <si>
    <t>V3 CBBT</t>
  </si>
  <si>
    <t xml:space="preserve"> CMPN</t>
  </si>
  <si>
    <t>BB Market</t>
  </si>
  <si>
    <t xml:space="preserve"> Curncy</t>
  </si>
  <si>
    <t>Term (Y)</t>
  </si>
  <si>
    <t>Ticker</t>
  </si>
  <si>
    <t>Quote</t>
  </si>
  <si>
    <t>Value</t>
  </si>
  <si>
    <t>Check</t>
  </si>
  <si>
    <t>USSO</t>
  </si>
  <si>
    <t>USSW</t>
  </si>
  <si>
    <t>USBC</t>
  </si>
  <si>
    <t>#N/A N/A</t>
  </si>
  <si>
    <t>EUBS</t>
  </si>
  <si>
    <t>Clear Repository</t>
  </si>
  <si>
    <t>=ohRepositoryDeleteAllObjects(TRUE)</t>
  </si>
  <si>
    <t>Eval.Date</t>
  </si>
  <si>
    <t>EUR OIS Curve</t>
  </si>
  <si>
    <t>RateHelpers</t>
  </si>
  <si>
    <t>BootstrapIndex</t>
  </si>
  <si>
    <t>Yield Curve Stripping</t>
  </si>
  <si>
    <t>Resulting Curve</t>
  </si>
  <si>
    <t>Base</t>
  </si>
  <si>
    <t>Period</t>
  </si>
  <si>
    <t>Par</t>
  </si>
  <si>
    <t>ObjectID</t>
  </si>
  <si>
    <t>Shifted</t>
  </si>
  <si>
    <t>FixingDays</t>
  </si>
  <si>
    <t>Calendar</t>
  </si>
  <si>
    <t>Convention</t>
  </si>
  <si>
    <t>DayCounter</t>
  </si>
  <si>
    <t>Error</t>
  </si>
  <si>
    <t>YieldCurve</t>
  </si>
  <si>
    <t>Dates</t>
  </si>
  <si>
    <t>Values</t>
  </si>
  <si>
    <t>Zshift</t>
  </si>
  <si>
    <t>ShZero</t>
  </si>
  <si>
    <t>Tenor</t>
  </si>
  <si>
    <t>Shift</t>
  </si>
  <si>
    <t>IBOR Index</t>
  </si>
  <si>
    <t>Spread</t>
  </si>
  <si>
    <t>FW Start</t>
  </si>
  <si>
    <t>Swaps</t>
  </si>
  <si>
    <t>0D</t>
  </si>
  <si>
    <t>1Y</t>
  </si>
  <si>
    <t>EONIA-Curve-Par</t>
  </si>
  <si>
    <t>EONIA-Curve-Zero</t>
  </si>
  <si>
    <t>2Y</t>
  </si>
  <si>
    <t>NDays (advance)</t>
  </si>
  <si>
    <t>3Y</t>
  </si>
  <si>
    <t>TARGET</t>
  </si>
  <si>
    <t>Yields</t>
  </si>
  <si>
    <t>5Y</t>
  </si>
  <si>
    <t>DCC</t>
  </si>
  <si>
    <t>Actual/365 (Fixed)</t>
  </si>
  <si>
    <t>7Y</t>
  </si>
  <si>
    <t>Permanent</t>
  </si>
  <si>
    <t>10Y</t>
  </si>
  <si>
    <t>Jumps</t>
  </si>
  <si>
    <t>Trigger</t>
  </si>
  <si>
    <t>15Y</t>
  </si>
  <si>
    <t>JumpDates</t>
  </si>
  <si>
    <t>OverWrite</t>
  </si>
  <si>
    <t>20Y</t>
  </si>
  <si>
    <t>Accuracy</t>
  </si>
  <si>
    <t>25Y</t>
  </si>
  <si>
    <t>Traits</t>
  </si>
  <si>
    <t>ZeroYield</t>
  </si>
  <si>
    <t>30Y</t>
  </si>
  <si>
    <t>Interpolator</t>
  </si>
  <si>
    <t>Linear</t>
  </si>
  <si>
    <t>40Y</t>
  </si>
  <si>
    <t>50Y</t>
  </si>
  <si>
    <t>EUR 3M Curve</t>
  </si>
  <si>
    <t>Target</t>
  </si>
  <si>
    <t>Annual</t>
  </si>
  <si>
    <t>Unadjusted</t>
  </si>
  <si>
    <t>30/360 (Bond Basis)</t>
  </si>
  <si>
    <t>3M-EUR-Swap-Curve-Par</t>
  </si>
  <si>
    <t>3M-EUR-Swap-Curve-Zero</t>
  </si>
  <si>
    <t>EUR 6M Curve</t>
  </si>
  <si>
    <t>6M-EUR-Swap-Curve-Par</t>
  </si>
  <si>
    <t>6M-EUR-Swap-Curve-Zero</t>
  </si>
  <si>
    <t>EUR 3M Curve (from Tenor Basis)</t>
  </si>
  <si>
    <t>6M Index</t>
  </si>
  <si>
    <t>SpreadOnRecLeg</t>
  </si>
  <si>
    <t>Following</t>
  </si>
  <si>
    <t>3M-EUR-TenorBasis-Curve-Par</t>
  </si>
  <si>
    <t>3M-EUR-TenorBasis-Curve-Zero</t>
  </si>
  <si>
    <t>USD OIS Curve</t>
  </si>
  <si>
    <t>OIS-Curve-Par</t>
  </si>
  <si>
    <t>OIS-Curve-Zero</t>
  </si>
  <si>
    <t>London stock exchange</t>
  </si>
  <si>
    <t>USD 3M Curve</t>
  </si>
  <si>
    <t>Semiannual</t>
  </si>
  <si>
    <t>3M-USD-Swap-Curve-Par</t>
  </si>
  <si>
    <t>3M-USD-Swap-Curve-Zero</t>
  </si>
  <si>
    <t>USD 6M Curve (from Tenor Basis)</t>
  </si>
  <si>
    <t>3M Index</t>
  </si>
  <si>
    <t>6M-USD-TenorBasis-Curve-Par</t>
  </si>
  <si>
    <t>6M-USD-TenorBasis-Curve-Zero</t>
  </si>
  <si>
    <t>3M USD Libor</t>
  </si>
  <si>
    <t>3M Euribor</t>
  </si>
  <si>
    <t>FXResetable</t>
  </si>
  <si>
    <t>EUR-XCYBasis-Curve-Par</t>
  </si>
  <si>
    <t>EUR-XCYBasis-Curve-Zero</t>
  </si>
  <si>
    <t>EUR XCY Basis Curve (ohne FX Reset)</t>
  </si>
  <si>
    <t>EUR-XCYBasisResetable-Curve-Par</t>
  </si>
  <si>
    <t>EUR-XCYBasisResetable-Curve-Zero</t>
  </si>
  <si>
    <t>Variance (BP)</t>
  </si>
  <si>
    <t>Variance resulting zero rates [w/o - w/] FX reset</t>
  </si>
  <si>
    <t>EUBSV</t>
  </si>
  <si>
    <t>Eonia Index</t>
  </si>
  <si>
    <t>Fixed Feq.</t>
  </si>
  <si>
    <t>Fixed Convention</t>
  </si>
  <si>
    <t>Fixed DCC</t>
  </si>
  <si>
    <t>OIS Index</t>
  </si>
  <si>
    <t>DiscountCurve</t>
  </si>
  <si>
    <t>Pay Index</t>
  </si>
  <si>
    <t>Rec Index</t>
  </si>
  <si>
    <t>Pay Discount</t>
  </si>
  <si>
    <t>Schedule</t>
  </si>
  <si>
    <t>Today</t>
  </si>
  <si>
    <t>Exercise</t>
  </si>
  <si>
    <t>SwapTerm</t>
  </si>
  <si>
    <t>Payer</t>
  </si>
  <si>
    <t>EffectiveDate</t>
  </si>
  <si>
    <t>TerminationDate</t>
  </si>
  <si>
    <t>IborIndex</t>
  </si>
  <si>
    <t>Actual/360</t>
  </si>
  <si>
    <t>Modified Following</t>
  </si>
  <si>
    <t>TermDateConv</t>
  </si>
  <si>
    <t>GenRule</t>
  </si>
  <si>
    <t>Backward</t>
  </si>
  <si>
    <t>EndOfMonth</t>
  </si>
  <si>
    <t>FirstDate</t>
  </si>
  <si>
    <t>NextToLastDate</t>
  </si>
  <si>
    <t>6M</t>
  </si>
  <si>
    <t>Tenor Basis Swap</t>
  </si>
  <si>
    <t>Pay Schedule</t>
  </si>
  <si>
    <t>Rec Schedule</t>
  </si>
  <si>
    <t>3M</t>
  </si>
  <si>
    <t>Pay Leg</t>
  </si>
  <si>
    <t>Rec Leg</t>
  </si>
  <si>
    <t>IborLeg</t>
  </si>
  <si>
    <t>PaymentBDC</t>
  </si>
  <si>
    <t>Nominals</t>
  </si>
  <si>
    <t>ScheduleID</t>
  </si>
  <si>
    <t>IsInArrears</t>
  </si>
  <si>
    <t>Floors</t>
  </si>
  <si>
    <t>Gearings</t>
  </si>
  <si>
    <t>Spreads</t>
  </si>
  <si>
    <t>Caps</t>
  </si>
  <si>
    <t>Basis Swap</t>
  </si>
  <si>
    <t>BasisSwap</t>
  </si>
  <si>
    <t>Legs</t>
  </si>
  <si>
    <t>ParLegIndex</t>
  </si>
  <si>
    <t>CalcParSpread</t>
  </si>
  <si>
    <t>Engine</t>
  </si>
  <si>
    <t>Pricing</t>
  </si>
  <si>
    <t>SetEngine</t>
  </si>
  <si>
    <t>NPV</t>
  </si>
  <si>
    <t>Swap Engine (OIS)</t>
  </si>
  <si>
    <t>2D</t>
  </si>
  <si>
    <t>Fair Spread</t>
  </si>
  <si>
    <t>Cross Currency Basis Swap</t>
  </si>
  <si>
    <t>From Rate Helper</t>
  </si>
  <si>
    <t>RateHelper</t>
  </si>
  <si>
    <t>EUR XCY Basis Curve (mit FX Reset)</t>
  </si>
  <si>
    <t>Coll. Spread USD vs EUR</t>
  </si>
  <si>
    <t>SpreadYTS</t>
  </si>
  <si>
    <t>USD Disc. w/ EUR Collateral</t>
  </si>
  <si>
    <t>Curves</t>
  </si>
  <si>
    <t>FXForDom</t>
  </si>
  <si>
    <t>Leg 0</t>
  </si>
  <si>
    <t>Leg 1</t>
  </si>
  <si>
    <t>Leg 2</t>
  </si>
  <si>
    <t>Leg 3</t>
  </si>
  <si>
    <t>BasisSwapEngine (USD Coll.)</t>
  </si>
  <si>
    <t>Coll. (EUR/USD)</t>
  </si>
  <si>
    <t>USD</t>
  </si>
  <si>
    <t>Zero</t>
  </si>
  <si>
    <t>Coll. Spread Curve USD vs EUR Cash</t>
  </si>
  <si>
    <t>DF</t>
  </si>
  <si>
    <t>Sum</t>
  </si>
  <si>
    <t>Check NPV (EUR Coll)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</si>
</sst>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409]d\-mmm\-yyyy;@"/>
    <numFmt numFmtId="165" formatCode="0.0000"/>
    <numFmt numFmtId="166" formatCode="0.000%"/>
    <numFmt numFmtId="167" formatCode="0.0000%"/>
    <numFmt numFmtId="168" formatCode="0.0"/>
    <numFmt numFmtId="169" formatCode="ddd\,\ d\-mmm\-yyyy"/>
    <numFmt numFmtId="177" formatCode="0.00000"/>
  </numFmts>
  <fonts count="35" x14ac:knownFonts="1">
    <font>
      <sz val="11"/>
      <color indexed="8"/>
      <name val="Calibri"/>
      <family val="2"/>
    </font>
    <font>
      <b/>
      <sz val="11"/>
      <color theme="1"/>
      <name val="Calibri"/>
      <family val="2"/>
      <scheme val="minor"/>
    </font>
    <font>
      <sz val="11"/>
      <color indexed="8"/>
      <name val="Calibri"/>
      <family val="2"/>
    </font>
    <font>
      <sz val="11"/>
      <color rgb="FF00B050"/>
      <name val="Calibri"/>
      <family val="2"/>
      <scheme val="minor"/>
    </font>
    <font>
      <sz val="11"/>
      <color rgb="FF0070C0"/>
      <name val="Calibri"/>
      <family val="2"/>
      <scheme val="minor"/>
    </font>
    <font>
      <sz val="11"/>
      <color rgb="FF7030A0"/>
      <name val="Calibri"/>
      <family val="2"/>
      <scheme val="minor"/>
    </font>
    <font>
      <sz val="10"/>
      <color indexed="8"/>
      <name val="Arial"/>
      <family val="2"/>
    </font>
    <font>
      <b/>
      <sz val="10"/>
      <name val="Arial"/>
      <family val="2"/>
    </font>
    <font>
      <b/>
      <sz val="10"/>
      <color indexed="20"/>
      <name val="Arial"/>
      <family val="2"/>
    </font>
    <font>
      <b/>
      <sz val="10"/>
      <color indexed="8"/>
      <name val="Arial"/>
      <family val="2"/>
    </font>
    <font>
      <b/>
      <sz val="10"/>
      <color indexed="36"/>
      <name val="Arial"/>
      <family val="2"/>
    </font>
    <font>
      <sz val="10"/>
      <color indexed="17"/>
      <name val="Arial"/>
      <family val="2"/>
    </font>
    <font>
      <sz val="10"/>
      <name val="Arial"/>
      <family val="2"/>
    </font>
    <font>
      <sz val="10"/>
      <color indexed="36"/>
      <name val="Arial"/>
      <family val="2"/>
    </font>
    <font>
      <sz val="10"/>
      <color indexed="10"/>
      <name val="Arial"/>
      <family val="2"/>
    </font>
    <font>
      <sz val="10"/>
      <color indexed="20"/>
      <name val="Arial"/>
      <family val="2"/>
    </font>
    <font>
      <b/>
      <sz val="10"/>
      <color indexed="17"/>
      <name val="Arial"/>
      <family val="2"/>
    </font>
    <font>
      <sz val="10"/>
      <color rgb="FF0070C0"/>
      <name val="Arial"/>
      <family val="2"/>
    </font>
    <font>
      <sz val="10"/>
      <color rgb="FF00B050"/>
      <name val="Arial"/>
      <family val="2"/>
    </font>
    <font>
      <sz val="10"/>
      <color indexed="12"/>
      <name val="Arial"/>
      <family val="2"/>
    </font>
    <font>
      <sz val="10"/>
      <color rgb="FFFF0000"/>
      <name val="Arial"/>
      <family val="2"/>
    </font>
    <font>
      <sz val="8"/>
      <color indexed="81"/>
      <name val="Tahoma"/>
      <family val="2"/>
    </font>
    <font>
      <b/>
      <sz val="12"/>
      <color indexed="8"/>
      <name val="Arial"/>
      <family val="2"/>
    </font>
    <font>
      <b/>
      <sz val="11"/>
      <color indexed="8"/>
      <name val="Calibri"/>
      <family val="2"/>
    </font>
    <font>
      <b/>
      <sz val="8"/>
      <name val="Arial"/>
      <family val="2"/>
    </font>
    <font>
      <sz val="8"/>
      <color rgb="FF0070C0"/>
      <name val="Arial"/>
      <family val="2"/>
    </font>
    <font>
      <sz val="8"/>
      <name val="Arial"/>
      <family val="2"/>
    </font>
    <font>
      <sz val="11"/>
      <color rgb="FF00B050"/>
      <name val="Calibri"/>
      <family val="2"/>
    </font>
    <font>
      <sz val="8"/>
      <color indexed="10"/>
      <name val="Arial"/>
      <family val="2"/>
    </font>
    <font>
      <sz val="8"/>
      <color rgb="FF00B050"/>
      <name val="Arial"/>
      <family val="2"/>
    </font>
    <font>
      <sz val="8"/>
      <color rgb="FF7030A0"/>
      <name val="Arial"/>
      <family val="2"/>
    </font>
    <font>
      <b/>
      <sz val="11"/>
      <color rgb="FF7030A0"/>
      <name val="Calibri"/>
      <family val="2"/>
    </font>
    <font>
      <sz val="11"/>
      <color rgb="FF7030A0"/>
      <name val="Calibri"/>
      <family val="2"/>
    </font>
    <font>
      <sz val="11"/>
      <color rgb="FF0070C0"/>
      <name val="Calibri"/>
      <family val="2"/>
    </font>
    <font>
      <b/>
      <sz val="11"/>
      <name val="Calibri"/>
      <family val="2"/>
    </font>
  </fonts>
  <fills count="8">
    <fill>
      <patternFill patternType="none"/>
    </fill>
    <fill>
      <patternFill patternType="gray125"/>
    </fill>
    <fill>
      <patternFill patternType="solid">
        <fgColor indexed="22"/>
        <bgColor indexed="64"/>
      </patternFill>
    </fill>
    <fill>
      <patternFill patternType="gray0625">
        <fgColor indexed="22"/>
        <bgColor indexed="26"/>
      </patternFill>
    </fill>
    <fill>
      <patternFill patternType="solid">
        <fgColor indexed="55"/>
        <bgColor indexed="64"/>
      </patternFill>
    </fill>
    <fill>
      <patternFill patternType="solid">
        <fgColor rgb="FFFFFF00"/>
        <bgColor indexed="64"/>
      </patternFill>
    </fill>
    <fill>
      <patternFill patternType="solid">
        <fgColor indexed="65"/>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style="thin">
        <color indexed="64"/>
      </bottom>
      <diagonal/>
    </border>
  </borders>
  <cellStyleXfs count="5">
    <xf numFmtId="0" fontId="0" fillId="0" borderId="0"/>
    <xf numFmtId="9" fontId="2" fillId="0" borderId="0" applyFont="0" applyFill="0" applyBorder="0" applyAlignment="0" applyProtection="0"/>
    <xf numFmtId="0" fontId="12" fillId="0" borderId="0"/>
    <xf numFmtId="0" fontId="12" fillId="0" borderId="0">
      <alignment horizontal="left" wrapText="1"/>
    </xf>
    <xf numFmtId="9" fontId="12" fillId="0" borderId="0" applyFont="0" applyFill="0" applyBorder="0" applyAlignment="0" applyProtection="0"/>
  </cellStyleXfs>
  <cellXfs count="175">
    <xf numFmtId="0" fontId="0" fillId="0" borderId="0" xfId="0"/>
    <xf numFmtId="0" fontId="1" fillId="0" borderId="0" xfId="0" applyFont="1"/>
    <xf numFmtId="164" fontId="3" fillId="0" borderId="0" xfId="0" applyNumberFormat="1" applyFont="1"/>
    <xf numFmtId="0" fontId="3" fillId="0" borderId="0" xfId="0" applyFont="1" applyAlignment="1">
      <alignment horizontal="right"/>
    </xf>
    <xf numFmtId="0" fontId="0" fillId="0" borderId="0" xfId="0" applyAlignment="1">
      <alignment horizontal="right"/>
    </xf>
    <xf numFmtId="0" fontId="1" fillId="0" borderId="0" xfId="0" applyFont="1" applyAlignment="1">
      <alignment horizontal="center"/>
    </xf>
    <xf numFmtId="0" fontId="3" fillId="0" borderId="0" xfId="0" applyFont="1"/>
    <xf numFmtId="0" fontId="4" fillId="0" borderId="0" xfId="0" applyFont="1"/>
    <xf numFmtId="165" fontId="5" fillId="0" borderId="0" xfId="0" applyNumberFormat="1" applyFont="1"/>
    <xf numFmtId="165" fontId="3" fillId="0" borderId="0" xfId="0" applyNumberFormat="1" applyFont="1"/>
    <xf numFmtId="2" fontId="4" fillId="0" borderId="0" xfId="0" applyNumberFormat="1" applyFont="1"/>
    <xf numFmtId="0" fontId="6" fillId="0" borderId="0" xfId="0" applyFont="1"/>
    <xf numFmtId="0" fontId="7" fillId="2" borderId="1" xfId="0" applyFont="1" applyFill="1" applyBorder="1" applyAlignment="1">
      <alignment horizontal="left"/>
    </xf>
    <xf numFmtId="0" fontId="8" fillId="3" borderId="1" xfId="0" quotePrefix="1" applyFont="1" applyFill="1" applyBorder="1" applyAlignment="1"/>
    <xf numFmtId="0" fontId="9" fillId="0" borderId="0" xfId="0" applyFont="1"/>
    <xf numFmtId="0" fontId="9" fillId="0" borderId="0" xfId="0" applyFont="1" applyAlignment="1">
      <alignment horizontal="center"/>
    </xf>
    <xf numFmtId="0" fontId="10" fillId="4" borderId="2" xfId="0" applyFont="1" applyFill="1" applyBorder="1" applyAlignment="1"/>
    <xf numFmtId="0" fontId="10" fillId="4" borderId="3" xfId="0" applyFont="1" applyFill="1" applyBorder="1" applyAlignment="1"/>
    <xf numFmtId="0" fontId="9" fillId="4" borderId="1" xfId="0" applyFont="1" applyFill="1" applyBorder="1" applyAlignment="1">
      <alignment horizontal="center"/>
    </xf>
    <xf numFmtId="14" fontId="11" fillId="0" borderId="1" xfId="0" applyNumberFormat="1" applyFont="1" applyBorder="1"/>
    <xf numFmtId="0" fontId="12" fillId="0" borderId="0" xfId="0" applyFont="1"/>
    <xf numFmtId="0" fontId="7" fillId="0" borderId="0" xfId="0" applyFont="1"/>
    <xf numFmtId="0" fontId="7" fillId="4" borderId="1" xfId="0" applyFont="1" applyFill="1" applyBorder="1"/>
    <xf numFmtId="0" fontId="13" fillId="0" borderId="1" xfId="0" applyFont="1" applyBorder="1"/>
    <xf numFmtId="0" fontId="7" fillId="0" borderId="0" xfId="0" applyFont="1" applyFill="1" applyBorder="1"/>
    <xf numFmtId="0" fontId="7" fillId="2" borderId="4" xfId="0" applyFont="1" applyFill="1" applyBorder="1" applyAlignment="1">
      <alignment horizontal="center"/>
    </xf>
    <xf numFmtId="0" fontId="7" fillId="2" borderId="5" xfId="0" applyFont="1" applyFill="1" applyBorder="1" applyAlignment="1"/>
    <xf numFmtId="0" fontId="7" fillId="2" borderId="6" xfId="0" applyFont="1" applyFill="1" applyBorder="1" applyAlignment="1"/>
    <xf numFmtId="0" fontId="7" fillId="2" borderId="7" xfId="0" applyFont="1" applyFill="1" applyBorder="1" applyAlignment="1">
      <alignment horizontal="center"/>
    </xf>
    <xf numFmtId="0" fontId="7" fillId="2" borderId="4" xfId="0" applyFont="1" applyFill="1" applyBorder="1" applyAlignment="1">
      <alignment horizontal="left"/>
    </xf>
    <xf numFmtId="0" fontId="8" fillId="3" borderId="4" xfId="0" applyFont="1" applyFill="1" applyBorder="1" applyAlignment="1">
      <alignment horizontal="right"/>
    </xf>
    <xf numFmtId="0" fontId="7" fillId="2" borderId="1" xfId="0" applyFont="1" applyFill="1" applyBorder="1" applyAlignment="1">
      <alignment horizontal="center"/>
    </xf>
    <xf numFmtId="0" fontId="7" fillId="0" borderId="0" xfId="0" applyFont="1" applyFill="1" applyBorder="1" applyAlignment="1">
      <alignment horizontal="center"/>
    </xf>
    <xf numFmtId="0" fontId="7" fillId="2" borderId="8" xfId="0" applyFont="1" applyFill="1" applyBorder="1" applyAlignment="1">
      <alignment horizontal="center"/>
    </xf>
    <xf numFmtId="0" fontId="7" fillId="2" borderId="8" xfId="0" applyFont="1" applyFill="1" applyBorder="1" applyAlignment="1">
      <alignment horizontal="left"/>
    </xf>
    <xf numFmtId="0" fontId="14" fillId="3" borderId="8" xfId="0" applyFont="1" applyFill="1" applyBorder="1" applyAlignment="1">
      <alignment horizontal="center"/>
    </xf>
    <xf numFmtId="14" fontId="15" fillId="0" borderId="4" xfId="0" applyNumberFormat="1" applyFont="1" applyBorder="1"/>
    <xf numFmtId="14" fontId="15" fillId="0" borderId="9" xfId="0" applyNumberFormat="1" applyFont="1" applyBorder="1"/>
    <xf numFmtId="14" fontId="15" fillId="0" borderId="8" xfId="0" applyNumberFormat="1" applyFont="1" applyBorder="1"/>
    <xf numFmtId="166" fontId="15" fillId="0" borderId="4" xfId="1" applyNumberFormat="1" applyFont="1" applyBorder="1"/>
    <xf numFmtId="166" fontId="15" fillId="0" borderId="9" xfId="1" applyNumberFormat="1" applyFont="1" applyBorder="1"/>
    <xf numFmtId="166" fontId="15" fillId="0" borderId="8" xfId="1" applyNumberFormat="1" applyFont="1" applyBorder="1"/>
    <xf numFmtId="0" fontId="16" fillId="0" borderId="4" xfId="0" applyNumberFormat="1" applyFont="1" applyFill="1" applyBorder="1" applyAlignment="1">
      <alignment horizontal="center"/>
    </xf>
    <xf numFmtId="165" fontId="11" fillId="0" borderId="9" xfId="0" applyNumberFormat="1" applyFont="1" applyFill="1" applyBorder="1" applyAlignment="1">
      <alignment horizontal="center"/>
    </xf>
    <xf numFmtId="166" fontId="17" fillId="0" borderId="9" xfId="1" applyNumberFormat="1" applyFont="1" applyBorder="1"/>
    <xf numFmtId="166" fontId="15" fillId="0" borderId="0" xfId="1" applyNumberFormat="1" applyFont="1" applyBorder="1"/>
    <xf numFmtId="10" fontId="6" fillId="0" borderId="0" xfId="1" applyNumberFormat="1" applyFont="1"/>
    <xf numFmtId="167" fontId="17" fillId="0" borderId="4" xfId="1" applyNumberFormat="1" applyFont="1" applyFill="1" applyBorder="1" applyAlignment="1"/>
    <xf numFmtId="0" fontId="16" fillId="0" borderId="4" xfId="0" applyFont="1" applyFill="1" applyBorder="1" applyAlignment="1">
      <alignment horizontal="center"/>
    </xf>
    <xf numFmtId="165" fontId="11" fillId="0" borderId="4" xfId="0" applyNumberFormat="1" applyFont="1" applyFill="1" applyBorder="1" applyAlignment="1">
      <alignment horizontal="center"/>
    </xf>
    <xf numFmtId="167" fontId="18" fillId="0" borderId="4" xfId="1" applyNumberFormat="1" applyFont="1" applyFill="1" applyBorder="1" applyAlignment="1"/>
    <xf numFmtId="0" fontId="11" fillId="0" borderId="4" xfId="0" applyFont="1" applyFill="1" applyBorder="1" applyAlignment="1">
      <alignment horizontal="center"/>
    </xf>
    <xf numFmtId="0" fontId="19" fillId="0" borderId="4" xfId="0" applyFont="1" applyFill="1" applyBorder="1" applyAlignment="1">
      <alignment horizontal="center"/>
    </xf>
    <xf numFmtId="0" fontId="11" fillId="0" borderId="4" xfId="0" applyFont="1" applyBorder="1"/>
    <xf numFmtId="0" fontId="8" fillId="3" borderId="4" xfId="0" applyFont="1" applyFill="1" applyBorder="1" applyAlignment="1">
      <alignment horizontal="left"/>
    </xf>
    <xf numFmtId="0" fontId="14" fillId="3" borderId="4" xfId="0" applyFont="1" applyFill="1" applyBorder="1" applyAlignment="1">
      <alignment horizontal="left"/>
    </xf>
    <xf numFmtId="0" fontId="7" fillId="0" borderId="4" xfId="0" applyFont="1" applyBorder="1"/>
    <xf numFmtId="0" fontId="11" fillId="0" borderId="4" xfId="0" applyFont="1" applyBorder="1" applyAlignment="1">
      <alignment horizontal="right"/>
    </xf>
    <xf numFmtId="0" fontId="16" fillId="0" borderId="9" xfId="0" applyFont="1" applyFill="1" applyBorder="1" applyAlignment="1">
      <alignment horizontal="center"/>
    </xf>
    <xf numFmtId="167" fontId="17" fillId="0" borderId="9" xfId="1" applyNumberFormat="1" applyFont="1" applyFill="1" applyBorder="1" applyAlignment="1"/>
    <xf numFmtId="167" fontId="18" fillId="0" borderId="9" xfId="1" applyNumberFormat="1" applyFont="1" applyFill="1" applyBorder="1" applyAlignment="1"/>
    <xf numFmtId="0" fontId="11" fillId="0" borderId="9" xfId="0" applyFont="1" applyFill="1" applyBorder="1" applyAlignment="1">
      <alignment horizontal="center"/>
    </xf>
    <xf numFmtId="0" fontId="19" fillId="0" borderId="9" xfId="0" applyFont="1" applyFill="1" applyBorder="1" applyAlignment="1">
      <alignment horizontal="center"/>
    </xf>
    <xf numFmtId="0" fontId="11" fillId="0" borderId="9" xfId="0" applyFont="1" applyBorder="1"/>
    <xf numFmtId="0" fontId="8" fillId="3" borderId="9" xfId="0" applyFont="1" applyFill="1" applyBorder="1" applyAlignment="1">
      <alignment horizontal="left"/>
    </xf>
    <xf numFmtId="0" fontId="14" fillId="3" borderId="9" xfId="0" applyFont="1" applyFill="1" applyBorder="1" applyAlignment="1">
      <alignment horizontal="center"/>
    </xf>
    <xf numFmtId="0" fontId="7" fillId="0" borderId="9" xfId="0" applyFont="1" applyBorder="1"/>
    <xf numFmtId="0" fontId="11" fillId="0" borderId="9" xfId="0" applyFont="1" applyBorder="1" applyAlignment="1">
      <alignment horizontal="right"/>
    </xf>
    <xf numFmtId="14" fontId="12" fillId="2" borderId="9" xfId="0" applyNumberFormat="1" applyFont="1" applyFill="1" applyBorder="1" applyAlignment="1">
      <alignment horizontal="right"/>
    </xf>
    <xf numFmtId="0" fontId="11" fillId="0" borderId="9" xfId="0" applyFont="1" applyFill="1" applyBorder="1" applyAlignment="1">
      <alignment horizontal="right"/>
    </xf>
    <xf numFmtId="0" fontId="7" fillId="0" borderId="8" xfId="0" applyFont="1" applyBorder="1"/>
    <xf numFmtId="0" fontId="11" fillId="0" borderId="8" xfId="0" applyFont="1" applyBorder="1" applyAlignment="1">
      <alignment horizontal="right"/>
    </xf>
    <xf numFmtId="0" fontId="7" fillId="0" borderId="9" xfId="0" applyFont="1" applyFill="1" applyBorder="1"/>
    <xf numFmtId="167" fontId="17" fillId="0" borderId="8" xfId="1" applyNumberFormat="1" applyFont="1" applyFill="1" applyBorder="1" applyAlignment="1"/>
    <xf numFmtId="0" fontId="16" fillId="0" borderId="8" xfId="0" applyFont="1" applyFill="1" applyBorder="1" applyAlignment="1">
      <alignment horizontal="center"/>
    </xf>
    <xf numFmtId="165" fontId="11" fillId="0" borderId="8" xfId="0" applyNumberFormat="1" applyFont="1" applyFill="1" applyBorder="1" applyAlignment="1">
      <alignment horizontal="center"/>
    </xf>
    <xf numFmtId="167" fontId="18" fillId="0" borderId="8" xfId="1" applyNumberFormat="1" applyFont="1" applyFill="1" applyBorder="1" applyAlignment="1"/>
    <xf numFmtId="0" fontId="11" fillId="0" borderId="8" xfId="0" applyFont="1" applyFill="1" applyBorder="1" applyAlignment="1">
      <alignment horizontal="center"/>
    </xf>
    <xf numFmtId="0" fontId="19" fillId="0" borderId="8" xfId="0" applyFont="1" applyFill="1" applyBorder="1" applyAlignment="1">
      <alignment horizontal="center"/>
    </xf>
    <xf numFmtId="0" fontId="11" fillId="0" borderId="8" xfId="0" applyFont="1" applyBorder="1"/>
    <xf numFmtId="0" fontId="8" fillId="3" borderId="8" xfId="0" applyFont="1" applyFill="1" applyBorder="1" applyAlignment="1">
      <alignment horizontal="left"/>
    </xf>
    <xf numFmtId="166" fontId="17" fillId="0" borderId="8" xfId="1" applyNumberFormat="1" applyFont="1" applyBorder="1"/>
    <xf numFmtId="166" fontId="17" fillId="0" borderId="4" xfId="1" applyNumberFormat="1" applyFont="1" applyBorder="1"/>
    <xf numFmtId="0" fontId="15" fillId="3" borderId="4" xfId="0" applyFont="1" applyFill="1" applyBorder="1" applyAlignment="1">
      <alignment horizontal="left"/>
    </xf>
    <xf numFmtId="0" fontId="14" fillId="3" borderId="4" xfId="0" applyFont="1" applyFill="1" applyBorder="1" applyAlignment="1">
      <alignment horizontal="center"/>
    </xf>
    <xf numFmtId="0" fontId="15" fillId="3" borderId="9" xfId="0" applyFont="1" applyFill="1" applyBorder="1" applyAlignment="1">
      <alignment horizontal="left"/>
    </xf>
    <xf numFmtId="0" fontId="14" fillId="3" borderId="9" xfId="0" applyFont="1" applyFill="1" applyBorder="1" applyAlignment="1">
      <alignment horizontal="left"/>
    </xf>
    <xf numFmtId="10" fontId="15" fillId="0" borderId="0" xfId="1" applyNumberFormat="1" applyFont="1" applyBorder="1"/>
    <xf numFmtId="0" fontId="15" fillId="3" borderId="8" xfId="0" applyFont="1" applyFill="1" applyBorder="1" applyAlignment="1">
      <alignment horizontal="left"/>
    </xf>
    <xf numFmtId="14" fontId="15" fillId="0" borderId="0" xfId="0" applyNumberFormat="1" applyFont="1" applyBorder="1"/>
    <xf numFmtId="0" fontId="11" fillId="0" borderId="0" xfId="0" applyFont="1" applyFill="1" applyBorder="1" applyAlignment="1">
      <alignment horizontal="center"/>
    </xf>
    <xf numFmtId="165" fontId="11" fillId="0" borderId="0" xfId="0" applyNumberFormat="1" applyFont="1" applyFill="1" applyBorder="1" applyAlignment="1">
      <alignment horizontal="center"/>
    </xf>
    <xf numFmtId="166" fontId="17" fillId="0" borderId="0" xfId="1" applyNumberFormat="1" applyFont="1" applyBorder="1"/>
    <xf numFmtId="167" fontId="20" fillId="0" borderId="8" xfId="1" applyNumberFormat="1" applyFont="1" applyFill="1" applyBorder="1" applyAlignment="1"/>
    <xf numFmtId="167" fontId="20" fillId="0" borderId="9" xfId="1" applyNumberFormat="1" applyFont="1" applyFill="1" applyBorder="1" applyAlignment="1"/>
    <xf numFmtId="0" fontId="17" fillId="0" borderId="1" xfId="0" applyFont="1" applyBorder="1"/>
    <xf numFmtId="0" fontId="18" fillId="5" borderId="1" xfId="0" applyFont="1" applyFill="1" applyBorder="1"/>
    <xf numFmtId="0" fontId="19" fillId="0" borderId="4" xfId="0" applyFont="1" applyFill="1" applyBorder="1" applyAlignment="1">
      <alignment horizontal="left"/>
    </xf>
    <xf numFmtId="0" fontId="19" fillId="0" borderId="9" xfId="0" applyFont="1" applyFill="1" applyBorder="1" applyAlignment="1">
      <alignment horizontal="left"/>
    </xf>
    <xf numFmtId="0" fontId="19" fillId="0" borderId="8" xfId="0" applyFont="1" applyFill="1" applyBorder="1" applyAlignment="1">
      <alignment horizontal="left"/>
    </xf>
    <xf numFmtId="168" fontId="17" fillId="0" borderId="4" xfId="1" applyNumberFormat="1" applyFont="1" applyBorder="1"/>
    <xf numFmtId="168" fontId="17" fillId="0" borderId="9" xfId="1" applyNumberFormat="1" applyFont="1" applyBorder="1"/>
    <xf numFmtId="168" fontId="17" fillId="0" borderId="8" xfId="1" applyNumberFormat="1" applyFont="1" applyBorder="1"/>
    <xf numFmtId="0" fontId="22" fillId="0" borderId="0" xfId="0" applyFont="1"/>
    <xf numFmtId="0" fontId="22" fillId="5" borderId="0" xfId="0" applyFont="1" applyFill="1"/>
    <xf numFmtId="0" fontId="6" fillId="5" borderId="0" xfId="0" applyFont="1" applyFill="1"/>
    <xf numFmtId="165" fontId="0" fillId="0" borderId="0" xfId="0" applyNumberFormat="1"/>
    <xf numFmtId="0" fontId="7" fillId="2" borderId="5" xfId="0" applyFont="1" applyFill="1" applyBorder="1" applyAlignment="1">
      <alignment horizontal="center"/>
    </xf>
    <xf numFmtId="0" fontId="19" fillId="0" borderId="4" xfId="0" applyFont="1" applyFill="1" applyBorder="1" applyAlignment="1">
      <alignment horizontal="left" indent="1"/>
    </xf>
    <xf numFmtId="0" fontId="19" fillId="0" borderId="9" xfId="0" applyFont="1" applyFill="1" applyBorder="1" applyAlignment="1">
      <alignment horizontal="left" indent="1"/>
    </xf>
    <xf numFmtId="0" fontId="19" fillId="0" borderId="8" xfId="0" applyFont="1" applyFill="1" applyBorder="1" applyAlignment="1">
      <alignment horizontal="left" indent="1"/>
    </xf>
    <xf numFmtId="0" fontId="23" fillId="0" borderId="0" xfId="0" applyFont="1"/>
    <xf numFmtId="0" fontId="24" fillId="2" borderId="10" xfId="0" applyFont="1" applyFill="1" applyBorder="1" applyAlignment="1">
      <alignment horizontal="right"/>
    </xf>
    <xf numFmtId="169" fontId="25" fillId="6" borderId="10" xfId="0" applyNumberFormat="1" applyFont="1" applyFill="1" applyBorder="1" applyAlignment="1">
      <alignment horizontal="center"/>
    </xf>
    <xf numFmtId="0" fontId="24" fillId="2" borderId="11" xfId="0" applyFont="1" applyFill="1" applyBorder="1" applyAlignment="1">
      <alignment horizontal="right"/>
    </xf>
    <xf numFmtId="0" fontId="27" fillId="0" borderId="11" xfId="0" applyFont="1" applyBorder="1" applyAlignment="1">
      <alignment horizontal="right"/>
    </xf>
    <xf numFmtId="0" fontId="24" fillId="2" borderId="12" xfId="0" applyFont="1" applyFill="1" applyBorder="1" applyAlignment="1">
      <alignment horizontal="right"/>
    </xf>
    <xf numFmtId="0" fontId="28" fillId="3" borderId="12" xfId="0" applyFont="1" applyFill="1" applyBorder="1" applyAlignment="1">
      <alignment horizontal="center"/>
    </xf>
    <xf numFmtId="0" fontId="27" fillId="0" borderId="12" xfId="0" applyFont="1" applyBorder="1" applyAlignment="1">
      <alignment horizontal="right"/>
    </xf>
    <xf numFmtId="0" fontId="26" fillId="6" borderId="10" xfId="0" applyFont="1" applyFill="1" applyBorder="1" applyAlignment="1">
      <alignment horizontal="center"/>
    </xf>
    <xf numFmtId="0" fontId="29" fillId="6" borderId="11" xfId="0" applyFont="1" applyFill="1" applyBorder="1" applyAlignment="1">
      <alignment horizontal="center"/>
    </xf>
    <xf numFmtId="0" fontId="29" fillId="6" borderId="10" xfId="0" applyFont="1" applyFill="1" applyBorder="1" applyAlignment="1">
      <alignment horizontal="center"/>
    </xf>
    <xf numFmtId="169" fontId="25" fillId="6" borderId="11" xfId="0" applyNumberFormat="1" applyFont="1" applyFill="1" applyBorder="1" applyAlignment="1">
      <alignment horizontal="center"/>
    </xf>
    <xf numFmtId="0" fontId="25" fillId="6" borderId="11" xfId="0" applyFont="1" applyFill="1" applyBorder="1" applyAlignment="1">
      <alignment horizontal="center"/>
    </xf>
    <xf numFmtId="169" fontId="25" fillId="6" borderId="12" xfId="0" applyNumberFormat="1" applyFont="1" applyFill="1" applyBorder="1" applyAlignment="1">
      <alignment horizontal="center"/>
    </xf>
    <xf numFmtId="0" fontId="30" fillId="3" borderId="10" xfId="0" applyFont="1" applyFill="1" applyBorder="1" applyAlignment="1">
      <alignment horizontal="center"/>
    </xf>
    <xf numFmtId="0" fontId="26" fillId="6" borderId="11" xfId="0" applyFont="1" applyFill="1" applyBorder="1" applyAlignment="1">
      <alignment horizontal="center"/>
    </xf>
    <xf numFmtId="0" fontId="26" fillId="6" borderId="12" xfId="0" applyFont="1" applyFill="1" applyBorder="1" applyAlignment="1">
      <alignment horizontal="center"/>
    </xf>
    <xf numFmtId="169" fontId="26" fillId="6" borderId="11" xfId="0" applyNumberFormat="1" applyFont="1" applyFill="1" applyBorder="1" applyAlignment="1">
      <alignment horizontal="center"/>
    </xf>
    <xf numFmtId="169" fontId="30" fillId="6" borderId="11" xfId="0" applyNumberFormat="1" applyFont="1" applyFill="1" applyBorder="1" applyAlignment="1">
      <alignment horizontal="center"/>
    </xf>
    <xf numFmtId="169" fontId="29" fillId="6" borderId="11" xfId="0" applyNumberFormat="1" applyFont="1" applyFill="1" applyBorder="1" applyAlignment="1">
      <alignment horizontal="center"/>
    </xf>
    <xf numFmtId="0" fontId="29" fillId="6" borderId="12" xfId="0" applyFont="1" applyFill="1" applyBorder="1" applyAlignment="1">
      <alignment horizontal="center"/>
    </xf>
    <xf numFmtId="3" fontId="29" fillId="6" borderId="11" xfId="0" applyNumberFormat="1" applyFont="1" applyFill="1" applyBorder="1" applyAlignment="1">
      <alignment horizontal="center"/>
    </xf>
    <xf numFmtId="0" fontId="25" fillId="6" borderId="11" xfId="0" applyFont="1" applyFill="1" applyBorder="1" applyAlignment="1">
      <alignment horizontal="right"/>
    </xf>
    <xf numFmtId="0" fontId="30" fillId="6" borderId="10" xfId="0" applyFont="1" applyFill="1" applyBorder="1" applyAlignment="1">
      <alignment horizontal="center"/>
    </xf>
    <xf numFmtId="3" fontId="30" fillId="6" borderId="11" xfId="0" applyNumberFormat="1" applyFont="1" applyFill="1" applyBorder="1" applyAlignment="1">
      <alignment horizontal="center"/>
    </xf>
    <xf numFmtId="167" fontId="30" fillId="6" borderId="12" xfId="1" applyNumberFormat="1" applyFont="1" applyFill="1" applyBorder="1" applyAlignment="1">
      <alignment horizontal="center"/>
    </xf>
    <xf numFmtId="167" fontId="0" fillId="0" borderId="0" xfId="1" applyNumberFormat="1" applyFont="1"/>
    <xf numFmtId="167" fontId="29" fillId="6" borderId="11" xfId="1" applyNumberFormat="1" applyFont="1" applyFill="1" applyBorder="1" applyAlignment="1">
      <alignment horizontal="center"/>
    </xf>
    <xf numFmtId="0" fontId="24" fillId="2" borderId="13" xfId="0" applyFont="1" applyFill="1" applyBorder="1" applyAlignment="1">
      <alignment horizontal="right"/>
    </xf>
    <xf numFmtId="10" fontId="30" fillId="6" borderId="13" xfId="1" applyNumberFormat="1" applyFont="1" applyFill="1" applyBorder="1" applyAlignment="1">
      <alignment horizontal="center"/>
    </xf>
    <xf numFmtId="10" fontId="25" fillId="6" borderId="11" xfId="0" applyNumberFormat="1" applyFont="1" applyFill="1" applyBorder="1" applyAlignment="1">
      <alignment horizontal="center"/>
    </xf>
    <xf numFmtId="14" fontId="0" fillId="0" borderId="0" xfId="0" applyNumberFormat="1"/>
    <xf numFmtId="0" fontId="31" fillId="0" borderId="5" xfId="0" applyFont="1" applyBorder="1" applyAlignment="1">
      <alignment horizontal="center"/>
    </xf>
    <xf numFmtId="0" fontId="31" fillId="0" borderId="7" xfId="0" applyFont="1" applyBorder="1" applyAlignment="1">
      <alignment horizontal="center"/>
    </xf>
    <xf numFmtId="14" fontId="32" fillId="0" borderId="14" xfId="0" applyNumberFormat="1" applyFont="1" applyBorder="1"/>
    <xf numFmtId="14" fontId="32" fillId="0" borderId="16" xfId="0" applyNumberFormat="1" applyFont="1" applyBorder="1"/>
    <xf numFmtId="10" fontId="30" fillId="6" borderId="11" xfId="1" applyNumberFormat="1" applyFont="1" applyFill="1" applyBorder="1" applyAlignment="1">
      <alignment horizontal="center"/>
    </xf>
    <xf numFmtId="0" fontId="30" fillId="3" borderId="10" xfId="0" quotePrefix="1" applyFont="1" applyFill="1" applyBorder="1" applyAlignment="1">
      <alignment horizontal="center"/>
    </xf>
    <xf numFmtId="10" fontId="25" fillId="6" borderId="11" xfId="1" applyNumberFormat="1" applyFont="1" applyFill="1" applyBorder="1" applyAlignment="1">
      <alignment horizontal="center"/>
    </xf>
    <xf numFmtId="10" fontId="0" fillId="0" borderId="0" xfId="1" applyNumberFormat="1" applyFont="1"/>
    <xf numFmtId="14" fontId="33" fillId="0" borderId="4" xfId="0" applyNumberFormat="1" applyFont="1" applyBorder="1"/>
    <xf numFmtId="167" fontId="32" fillId="0" borderId="4" xfId="1" applyNumberFormat="1" applyFont="1" applyBorder="1"/>
    <xf numFmtId="14" fontId="33" fillId="0" borderId="9" xfId="0" applyNumberFormat="1" applyFont="1" applyBorder="1"/>
    <xf numFmtId="167" fontId="32" fillId="0" borderId="9" xfId="1" applyNumberFormat="1" applyFont="1" applyBorder="1"/>
    <xf numFmtId="14" fontId="33" fillId="0" borderId="8" xfId="0" applyNumberFormat="1" applyFont="1" applyBorder="1"/>
    <xf numFmtId="167" fontId="32" fillId="0" borderId="8" xfId="1" applyNumberFormat="1" applyFont="1" applyBorder="1"/>
    <xf numFmtId="0" fontId="23" fillId="7" borderId="1" xfId="0" applyFont="1" applyFill="1" applyBorder="1" applyAlignment="1">
      <alignment horizontal="center"/>
    </xf>
    <xf numFmtId="177" fontId="32" fillId="0" borderId="15" xfId="0" applyNumberFormat="1" applyFont="1" applyBorder="1"/>
    <xf numFmtId="177" fontId="32" fillId="0" borderId="17" xfId="0" applyNumberFormat="1" applyFont="1" applyBorder="1"/>
    <xf numFmtId="0" fontId="29" fillId="5" borderId="10" xfId="0" applyFont="1" applyFill="1" applyBorder="1" applyAlignment="1">
      <alignment horizontal="center"/>
    </xf>
    <xf numFmtId="0" fontId="30" fillId="0" borderId="0" xfId="0" quotePrefix="1" applyFont="1" applyFill="1" applyBorder="1" applyAlignment="1">
      <alignment horizontal="center"/>
    </xf>
    <xf numFmtId="0" fontId="28" fillId="0" borderId="0" xfId="0" applyFont="1" applyFill="1" applyBorder="1" applyAlignment="1">
      <alignment horizontal="center"/>
    </xf>
    <xf numFmtId="0" fontId="26" fillId="0" borderId="0" xfId="0" applyFont="1" applyFill="1" applyBorder="1" applyAlignment="1">
      <alignment horizontal="center"/>
    </xf>
    <xf numFmtId="10" fontId="25" fillId="0" borderId="0" xfId="0" applyNumberFormat="1" applyFont="1" applyFill="1" applyBorder="1" applyAlignment="1">
      <alignment horizontal="center"/>
    </xf>
    <xf numFmtId="0" fontId="25" fillId="0" borderId="0" xfId="0" applyFont="1" applyFill="1" applyBorder="1" applyAlignment="1">
      <alignment horizontal="center"/>
    </xf>
    <xf numFmtId="0" fontId="29" fillId="0" borderId="0" xfId="0" applyFont="1" applyFill="1" applyBorder="1" applyAlignment="1">
      <alignment horizontal="center"/>
    </xf>
    <xf numFmtId="0" fontId="0" fillId="0" borderId="0" xfId="0" applyFill="1"/>
    <xf numFmtId="0" fontId="34" fillId="0" borderId="4" xfId="0" applyFont="1" applyBorder="1" applyAlignment="1">
      <alignment horizontal="center"/>
    </xf>
    <xf numFmtId="177" fontId="32" fillId="0" borderId="9" xfId="0" applyNumberFormat="1" applyFont="1" applyBorder="1"/>
    <xf numFmtId="177" fontId="32" fillId="0" borderId="8" xfId="0" applyNumberFormat="1" applyFont="1" applyBorder="1"/>
    <xf numFmtId="0" fontId="0" fillId="0" borderId="2" xfId="0" applyBorder="1"/>
    <xf numFmtId="0" fontId="0" fillId="0" borderId="18" xfId="0" applyBorder="1"/>
    <xf numFmtId="177" fontId="33" fillId="0" borderId="3" xfId="0" applyNumberFormat="1" applyFont="1" applyBorder="1"/>
    <xf numFmtId="177" fontId="33" fillId="0" borderId="13" xfId="0" applyNumberFormat="1" applyFont="1" applyBorder="1"/>
  </cellXfs>
  <cellStyles count="5">
    <cellStyle name="Normal" xfId="0" builtinId="0"/>
    <cellStyle name="Normal 2 2" xfId="2"/>
    <cellStyle name="Normal 4" xfId="3"/>
    <cellStyle name="Percent" xfId="1" builtinId="5"/>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bloomberg.rtd">
      <tp t="e">
        <v>#N/A</v>
        <stp/>
        <stp>##V3_BDHV12</stp>
        <stp>USSW7 CMPN Curncy</stp>
        <stp>PX_LAST</stp>
        <stp>07/31/2014</stp>
        <stp>07/31/2014</stp>
        <stp>[BasisSwap.xlsx]Bloomberg!R38C9</stp>
        <tr r="I38" s="1"/>
      </tp>
      <tp t="e">
        <v>#N/A</v>
        <stp/>
        <stp>##V3_BDHV12</stp>
        <stp>USSO7 CMPN Curncy</stp>
        <stp>PX_LAST</stp>
        <stp>07/31/2014</stp>
        <stp>07/31/2014</stp>
        <stp>[BasisSwap.xlsx]Bloomberg!R38C4</stp>
        <tr r="D38" s="1"/>
      </tp>
      <tp t="e">
        <v>#N/A</v>
        <stp/>
        <stp>##V3_BDHV12</stp>
        <stp>EUSA5 CBBT Curncy</stp>
        <stp>PX_LAST</stp>
        <stp>07/31/2014</stp>
        <stp>07/31/2014</stp>
        <stp>[BasisSwap.xlsx]Bloomberg!R14C14</stp>
        <tr r="N14" s="1"/>
      </tp>
      <tp t="e">
        <v>#N/A</v>
        <stp/>
        <stp>##V3_BDHV12</stp>
        <stp>EUSA1 CBBT Curncy</stp>
        <stp>PX_LAST</stp>
        <stp>07/31/2014</stp>
        <stp>07/31/2014</stp>
        <stp>[BasisSwap.xlsx]Bloomberg!R11C14</stp>
        <tr r="N11" s="1"/>
      </tp>
      <tp t="e">
        <v>#N/A</v>
        <stp/>
        <stp>##V3_BDHV12</stp>
        <stp>EUSA2 CBBT Curncy</stp>
        <stp>PX_LAST</stp>
        <stp>07/31/2014</stp>
        <stp>07/31/2014</stp>
        <stp>[BasisSwap.xlsx]Bloomberg!R12C14</stp>
        <tr r="N12" s="1"/>
      </tp>
      <tp t="e">
        <v>#N/A</v>
        <stp/>
        <stp>##V3_BDHV12</stp>
        <stp>EUSA3 CBBT Curncy</stp>
        <stp>PX_LAST</stp>
        <stp>07/31/2014</stp>
        <stp>07/31/2014</stp>
        <stp>[BasisSwap.xlsx]Bloomberg!R13C14</stp>
        <tr r="N13" s="1"/>
      </tp>
      <tp t="e">
        <v>#N/A</v>
        <stp/>
        <stp>##V3_BDHV12</stp>
        <stp>EUSA7 CBBT Curncy</stp>
        <stp>PX_LAST</stp>
        <stp>07/31/2014</stp>
        <stp>07/31/2014</stp>
        <stp>[BasisSwap.xlsx]Bloomberg!R15C14</stp>
        <tr r="N15" s="1"/>
      </tp>
      <tp t="e">
        <v>#N/A</v>
        <stp/>
        <stp>##V3_BDHV12</stp>
        <stp>USSW2 CMPN Curncy</stp>
        <stp>PX_LAST</stp>
        <stp>07/31/2014</stp>
        <stp>07/31/2014</stp>
        <stp>[BasisSwap.xlsx]Bloomberg!R35C9</stp>
        <tr r="I35" s="1"/>
      </tp>
      <tp t="e">
        <v>#N/A</v>
        <stp/>
        <stp>##V3_BDHV12</stp>
        <stp>USSO2 CMPN Curncy</stp>
        <stp>PX_LAST</stp>
        <stp>07/31/2014</stp>
        <stp>07/31/2014</stp>
        <stp>[BasisSwap.xlsx]Bloomberg!R35C4</stp>
        <tr r="D35" s="1"/>
      </tp>
      <tp t="e">
        <v>#N/A</v>
        <stp/>
        <stp>##V3_BDHV12</stp>
        <stp>USSW1 CMPN Curncy</stp>
        <stp>PX_LAST</stp>
        <stp>07/31/2014</stp>
        <stp>07/31/2014</stp>
        <stp>[BasisSwap.xlsx]Bloomberg!R34C9</stp>
        <tr r="I34" s="1"/>
      </tp>
      <tp t="e">
        <v>#N/A</v>
        <stp/>
        <stp>##V3_BDHV12</stp>
        <stp>USSW3 CMPN Curncy</stp>
        <stp>PX_LAST</stp>
        <stp>07/31/2014</stp>
        <stp>07/31/2014</stp>
        <stp>[BasisSwap.xlsx]Bloomberg!R36C9</stp>
        <tr r="I36" s="1"/>
      </tp>
      <tp t="e">
        <v>#N/A</v>
        <stp/>
        <stp>##V3_BDHV12</stp>
        <stp>USSO1 CMPN Curncy</stp>
        <stp>PX_LAST</stp>
        <stp>07/31/2014</stp>
        <stp>07/31/2014</stp>
        <stp>[BasisSwap.xlsx]Bloomberg!R34C4</stp>
        <tr r="D34" s="1"/>
      </tp>
      <tp t="e">
        <v>#N/A</v>
        <stp/>
        <stp>##V3_BDHV12</stp>
        <stp>USSO3 CMPN Curncy</stp>
        <stp>PX_LAST</stp>
        <stp>07/31/2014</stp>
        <stp>07/31/2014</stp>
        <stp>[BasisSwap.xlsx]Bloomberg!R36C4</stp>
        <tr r="D36" s="1"/>
      </tp>
      <tp t="e">
        <v>#N/A</v>
        <stp/>
        <stp>##V3_BDHV12</stp>
        <stp>USSW5 CMPN Curncy</stp>
        <stp>PX_LAST</stp>
        <stp>07/31/2014</stp>
        <stp>07/31/2014</stp>
        <stp>[BasisSwap.xlsx]Bloomberg!R37C9</stp>
        <tr r="I37" s="1"/>
      </tp>
      <tp t="e">
        <v>#N/A</v>
        <stp/>
        <stp>##V3_BDHV12</stp>
        <stp>USSO5 CMPN Curncy</stp>
        <stp>PX_LAST</stp>
        <stp>07/31/2014</stp>
        <stp>07/31/2014</stp>
        <stp>[BasisSwap.xlsx]Bloomberg!R37C4</stp>
        <tr r="D37" s="1"/>
      </tp>
      <tp t="e">
        <v>#N/A</v>
        <stp/>
        <stp>##V3_BDHV12</stp>
        <stp>EUSWE7 CBBT Curncy</stp>
        <stp>PX_LAST</stp>
        <stp>07/31/2014</stp>
        <stp>07/31/2014</stp>
        <stp>[BasisSwap.xlsx]Bloomberg!R15C4</stp>
        <tr r="D15" s="1"/>
      </tp>
      <tp t="e">
        <v>#N/A</v>
        <stp/>
        <stp>##V3_BDHV12</stp>
        <stp>EUSWE5 CBBT Curncy</stp>
        <stp>PX_LAST</stp>
        <stp>07/31/2014</stp>
        <stp>07/31/2014</stp>
        <stp>[BasisSwap.xlsx]Bloomberg!R14C4</stp>
        <tr r="D14" s="1"/>
      </tp>
      <tp t="e">
        <v>#N/A</v>
        <stp/>
        <stp>##V3_BDHV12</stp>
        <stp>EUSWE1 CBBT Curncy</stp>
        <stp>PX_LAST</stp>
        <stp>07/31/2014</stp>
        <stp>07/31/2014</stp>
        <stp>[BasisSwap.xlsx]Bloomberg!R11C4</stp>
        <tr r="D11" s="1"/>
      </tp>
      <tp t="e">
        <v>#N/A</v>
        <stp/>
        <stp>##V3_BDHV12</stp>
        <stp>EUSWE2 CBBT Curncy</stp>
        <stp>PX_LAST</stp>
        <stp>07/31/2014</stp>
        <stp>07/31/2014</stp>
        <stp>[BasisSwap.xlsx]Bloomberg!R12C4</stp>
        <tr r="D12" s="1"/>
      </tp>
      <tp t="e">
        <v>#N/A</v>
        <stp/>
        <stp>##V3_BDHV12</stp>
        <stp>EUSWE3 CBBT Curncy</stp>
        <stp>PX_LAST</stp>
        <stp>07/31/2014</stp>
        <stp>07/31/2014</stp>
        <stp>[BasisSwap.xlsx]Bloomberg!R13C4</stp>
        <tr r="D13" s="1"/>
      </tp>
      <tp t="e">
        <v>#N/A</v>
        <stp/>
        <stp>##V3_BDHV12</stp>
        <stp>USSW10 CMPN Curncy</stp>
        <stp>PX_LAST</stp>
        <stp>07/31/2014</stp>
        <stp>07/31/2014</stp>
        <stp>[BasisSwap.xlsx]Bloomberg!R39C9</stp>
        <tr r="I39" s="1"/>
      </tp>
      <tp t="e">
        <v>#N/A</v>
        <stp/>
        <stp>##V3_BDHV12</stp>
        <stp>USSO10 CMPN Curncy</stp>
        <stp>PX_LAST</stp>
        <stp>07/31/2014</stp>
        <stp>07/31/2014</stp>
        <stp>[BasisSwap.xlsx]Bloomberg!R39C4</stp>
        <tr r="D39" s="1"/>
      </tp>
      <tp t="e">
        <v>#N/A</v>
        <stp/>
        <stp>##V3_BDHV12</stp>
        <stp>EUBS2 CMPN Curncy</stp>
        <stp>PX_LAST</stp>
        <stp>07/31/2014</stp>
        <stp>07/31/2014</stp>
        <stp>[BasisSwap.xlsx]Bloomberg!R58C4</stp>
        <tr r="D58" s="1"/>
      </tp>
      <tp t="e">
        <v>#N/A</v>
        <stp/>
        <stp>##V3_BDHV12</stp>
        <stp>EUBS3 CMPN Curncy</stp>
        <stp>PX_LAST</stp>
        <stp>07/31/2014</stp>
        <stp>07/31/2014</stp>
        <stp>[BasisSwap.xlsx]Bloomberg!R59C4</stp>
        <tr r="D59" s="1"/>
      </tp>
      <tp t="e">
        <v>#N/A</v>
        <stp/>
        <stp>##V3_BDHV12</stp>
        <stp>EUBS50 CMPN Curncy</stp>
        <stp>PX_LAST</stp>
        <stp>07/31/2014</stp>
        <stp>07/31/2014</stp>
        <stp>[BasisSwap.xlsx]Bloomberg!R68C4</stp>
        <tr r="D68" s="1"/>
      </tp>
      <tp t="e">
        <v>#N/A</v>
        <stp/>
        <stp>##V3_BDHV12</stp>
        <stp>USSW30 CMPN Curncy</stp>
        <stp>PX_LAST</stp>
        <stp>07/31/2014</stp>
        <stp>07/31/2014</stp>
        <stp>[BasisSwap.xlsx]Bloomberg!R43C9</stp>
        <tr r="I43" s="1"/>
      </tp>
      <tp t="e">
        <v>#N/A</v>
        <stp/>
        <stp>##V3_BDHV12</stp>
        <stp>USSO30 CMPN Curncy</stp>
        <stp>PX_LAST</stp>
        <stp>07/31/2014</stp>
        <stp>07/31/2014</stp>
        <stp>[BasisSwap.xlsx]Bloomberg!R43C4</stp>
        <tr r="D43" s="1"/>
      </tp>
      <tp t="e">
        <v>#N/A</v>
        <stp/>
        <stp>##V3_BDHV12</stp>
        <stp>EUBS7 CMPN Curncy</stp>
        <stp>PX_LAST</stp>
        <stp>07/31/2014</stp>
        <stp>07/31/2014</stp>
        <stp>[BasisSwap.xlsx]Bloomberg!R61C4</stp>
        <tr r="D61" s="1"/>
      </tp>
      <tp t="e">
        <v>#N/A</v>
        <stp/>
        <stp>##V3_BDHV12</stp>
        <stp>EUBS1 CMPN Curncy</stp>
        <stp>PX_LAST</stp>
        <stp>07/31/2014</stp>
        <stp>07/31/2014</stp>
        <stp>[BasisSwap.xlsx]Bloomberg!R57C4</stp>
        <tr r="D57" s="1"/>
      </tp>
      <tp t="e">
        <v>#N/A</v>
        <stp/>
        <stp>##V3_BDHV12</stp>
        <stp>EUBS20 CMPN Curncy</stp>
        <stp>PX_LAST</stp>
        <stp>07/31/2014</stp>
        <stp>07/31/2014</stp>
        <stp>[BasisSwap.xlsx]Bloomberg!R64C4</stp>
        <tr r="D64" s="1"/>
      </tp>
      <tp t="e">
        <v>#N/A</v>
        <stp/>
        <stp>##V3_BDHV12</stp>
        <stp>EUBS5 CMPN Curncy</stp>
        <stp>PX_LAST</stp>
        <stp>07/31/2014</stp>
        <stp>07/31/2014</stp>
        <stp>[BasisSwap.xlsx]Bloomberg!R60C4</stp>
        <tr r="D60" s="1"/>
      </tp>
      <tp t="e">
        <v>#N/A</v>
        <stp/>
        <stp>##V3_BDHV12</stp>
        <stp>USSW20 CMPN Curncy</stp>
        <stp>PX_LAST</stp>
        <stp>07/31/2014</stp>
        <stp>07/31/2014</stp>
        <stp>[BasisSwap.xlsx]Bloomberg!R41C9</stp>
        <tr r="I41" s="1"/>
      </tp>
      <tp t="e">
        <v>#N/A</v>
        <stp/>
        <stp>##V3_BDHV12</stp>
        <stp>USSO20 CMPN Curncy</stp>
        <stp>PX_LAST</stp>
        <stp>07/31/2014</stp>
        <stp>07/31/2014</stp>
        <stp>[BasisSwap.xlsx]Bloomberg!R41C4</stp>
        <tr r="D41" s="1"/>
      </tp>
      <tp t="e">
        <v>#N/A</v>
        <stp/>
        <stp>##V3_BDHV12</stp>
        <stp>EUBS40 CMPN Curncy</stp>
        <stp>PX_LAST</stp>
        <stp>07/31/2014</stp>
        <stp>07/31/2014</stp>
        <stp>[BasisSwap.xlsx]Bloomberg!R67C4</stp>
        <tr r="D67" s="1"/>
      </tp>
      <tp t="e">
        <v>#N/A</v>
        <stp/>
        <stp>##V3_BDHV12</stp>
        <stp>EUBS15 CMPN Curncy</stp>
        <stp>PX_LAST</stp>
        <stp>07/31/2014</stp>
        <stp>07/31/2014</stp>
        <stp>[BasisSwap.xlsx]Bloomberg!R63C4</stp>
        <tr r="D63" s="1"/>
      </tp>
      <tp t="e">
        <v>#N/A</v>
        <stp/>
        <stp>##V3_BDHV12</stp>
        <stp>EUBS30 CMPN Curncy</stp>
        <stp>PX_LAST</stp>
        <stp>07/31/2014</stp>
        <stp>07/31/2014</stp>
        <stp>[BasisSwap.xlsx]Bloomberg!R66C4</stp>
        <tr r="D66" s="1"/>
      </tp>
      <tp t="e">
        <v>#N/A</v>
        <stp/>
        <stp>##V3_BDHV12</stp>
        <stp>USSW25 CMPN Curncy</stp>
        <stp>PX_LAST</stp>
        <stp>07/31/2014</stp>
        <stp>07/31/2014</stp>
        <stp>[BasisSwap.xlsx]Bloomberg!R42C9</stp>
        <tr r="I42" s="1"/>
      </tp>
      <tp t="e">
        <v>#N/A</v>
        <stp/>
        <stp>##V3_BDHV12</stp>
        <stp>USSO25 CMPN Curncy</stp>
        <stp>PX_LAST</stp>
        <stp>07/31/2014</stp>
        <stp>07/31/2014</stp>
        <stp>[BasisSwap.xlsx]Bloomberg!R42C4</stp>
        <tr r="D42" s="1"/>
      </tp>
      <tp t="e">
        <v>#N/A</v>
        <stp/>
        <stp>##V3_BDHV12</stp>
        <stp>EUBS25 CMPN Curncy</stp>
        <stp>PX_LAST</stp>
        <stp>07/31/2014</stp>
        <stp>07/31/2014</stp>
        <stp>[BasisSwap.xlsx]Bloomberg!R65C4</stp>
        <tr r="D65" s="1"/>
      </tp>
      <tp t="e">
        <v>#N/A</v>
        <stp/>
        <stp>##V3_BDHV12</stp>
        <stp>USSW15 CMPN Curncy</stp>
        <stp>PX_LAST</stp>
        <stp>07/31/2014</stp>
        <stp>07/31/2014</stp>
        <stp>[BasisSwap.xlsx]Bloomberg!R40C9</stp>
        <tr r="I40" s="1"/>
      </tp>
      <tp t="e">
        <v>#N/A</v>
        <stp/>
        <stp>##V3_BDHV12</stp>
        <stp>USSW50 CMPN Curncy</stp>
        <stp>PX_LAST</stp>
        <stp>07/31/2014</stp>
        <stp>07/31/2014</stp>
        <stp>[BasisSwap.xlsx]Bloomberg!R45C9</stp>
        <tr r="I45" s="1"/>
      </tp>
      <tp t="e">
        <v>#N/A</v>
        <stp/>
        <stp>##V3_BDHV12</stp>
        <stp>USSO15 CMPN Curncy</stp>
        <stp>PX_LAST</stp>
        <stp>07/31/2014</stp>
        <stp>07/31/2014</stp>
        <stp>[BasisSwap.xlsx]Bloomberg!R40C4</stp>
        <tr r="D40" s="1"/>
      </tp>
      <tp t="e">
        <v>#N/A</v>
        <stp/>
        <stp>##V3_BDHV12</stp>
        <stp>USSO50 CMPN Curncy</stp>
        <stp>PX_LAST</stp>
        <stp>07/31/2014</stp>
        <stp>07/31/2014</stp>
        <stp>[BasisSwap.xlsx]Bloomberg!R45C4</stp>
        <tr r="D45" s="1"/>
      </tp>
      <tp t="e">
        <v>#N/A</v>
        <stp/>
        <stp>##V3_BDHV12</stp>
        <stp>USBC7 CMPN Curncy</stp>
        <stp>PX_LAST</stp>
        <stp>07/31/2014</stp>
        <stp>07/31/2014</stp>
        <stp>[BasisSwap.xlsx]Bloomberg!R38C14</stp>
        <tr r="N38" s="1"/>
      </tp>
      <tp t="e">
        <v>#N/A</v>
        <stp/>
        <stp>##V3_BDHV12</stp>
        <stp>USBC2 CMPN Curncy</stp>
        <stp>PX_LAST</stp>
        <stp>07/31/2014</stp>
        <stp>07/31/2014</stp>
        <stp>[BasisSwap.xlsx]Bloomberg!R35C14</stp>
        <tr r="N35" s="1"/>
      </tp>
      <tp t="e">
        <v>#N/A</v>
        <stp/>
        <stp>##V3_BDHV12</stp>
        <stp>USBC1 CMPN Curncy</stp>
        <stp>PX_LAST</stp>
        <stp>07/31/2014</stp>
        <stp>07/31/2014</stp>
        <stp>[BasisSwap.xlsx]Bloomberg!R34C14</stp>
        <tr r="N34" s="1"/>
      </tp>
      <tp t="e">
        <v>#N/A</v>
        <stp/>
        <stp>##V3_BDHV12</stp>
        <stp>USBC3 CMPN Curncy</stp>
        <stp>PX_LAST</stp>
        <stp>07/31/2014</stp>
        <stp>07/31/2014</stp>
        <stp>[BasisSwap.xlsx]Bloomberg!R36C14</stp>
        <tr r="N36" s="1"/>
      </tp>
      <tp t="e">
        <v>#N/A</v>
        <stp/>
        <stp>##V3_BDHV12</stp>
        <stp>USBC5 CMPN Curncy</stp>
        <stp>PX_LAST</stp>
        <stp>07/31/2014</stp>
        <stp>07/31/2014</stp>
        <stp>[BasisSwap.xlsx]Bloomberg!R37C14</stp>
        <tr r="N37" s="1"/>
      </tp>
      <tp t="e">
        <v>#N/A</v>
        <stp/>
        <stp>##V3_BDHV12</stp>
        <stp>USSW40 CMPN Curncy</stp>
        <stp>PX_LAST</stp>
        <stp>07/31/2014</stp>
        <stp>07/31/2014</stp>
        <stp>[BasisSwap.xlsx]Bloomberg!R44C9</stp>
        <tr r="I44" s="1"/>
      </tp>
      <tp t="e">
        <v>#N/A</v>
        <stp/>
        <stp>##V3_BDHV12</stp>
        <stp>USSO40 CMPN Curncy</stp>
        <stp>PX_LAST</stp>
        <stp>07/31/2014</stp>
        <stp>07/31/2014</stp>
        <stp>[BasisSwap.xlsx]Bloomberg!R44C4</stp>
        <tr r="D44" s="1"/>
      </tp>
      <tp t="e">
        <v>#N/A</v>
        <stp/>
        <stp>##V3_BDHV12</stp>
        <stp>EUBS10 CMPN Curncy</stp>
        <stp>PX_LAST</stp>
        <stp>07/31/2014</stp>
        <stp>07/31/2014</stp>
        <stp>[BasisSwap.xlsx]Bloomberg!R62C4</stp>
        <tr r="D62" s="1"/>
      </tp>
      <tp t="e">
        <v>#N/A</v>
        <stp/>
        <stp>##V3_BDHV12</stp>
        <stp>EUSW20V3 CBBT Curncy</stp>
        <stp>PX_LAST</stp>
        <stp>07/31/2014</stp>
        <stp>07/31/2014</stp>
        <stp>[BasisSwap.xlsx]Bloomberg!R18C9</stp>
        <tr r="I18" s="1"/>
      </tp>
      <tp t="e">
        <v>#N/A</v>
        <stp/>
        <stp>##V3_BDHV12</stp>
        <stp>EUSW25V3 CBBT Curncy</stp>
        <stp>PX_LAST</stp>
        <stp>07/31/2014</stp>
        <stp>07/31/2014</stp>
        <stp>[BasisSwap.xlsx]Bloomberg!R19C9</stp>
        <tr r="I19" s="1"/>
      </tp>
      <tp t="e">
        <v>#N/A</v>
        <stp/>
        <stp>##V3_BDHV12</stp>
        <stp>EUSW10V3 CBBT Curncy</stp>
        <stp>PX_LAST</stp>
        <stp>07/31/2014</stp>
        <stp>07/31/2014</stp>
        <stp>[BasisSwap.xlsx]Bloomberg!R16C9</stp>
        <tr r="I16" s="1"/>
      </tp>
      <tp t="e">
        <v>#N/A</v>
        <stp/>
        <stp>##V3_BDHV12</stp>
        <stp>EUSW15V3 CBBT Curncy</stp>
        <stp>PX_LAST</stp>
        <stp>07/31/2014</stp>
        <stp>07/31/2014</stp>
        <stp>[BasisSwap.xlsx]Bloomberg!R17C9</stp>
        <tr r="I17" s="1"/>
      </tp>
      <tp t="e">
        <v>#N/A</v>
        <stp/>
        <stp>##V3_BDHV12</stp>
        <stp>EUSW50V3 CBBT Curncy</stp>
        <stp>PX_LAST</stp>
        <stp>07/31/2014</stp>
        <stp>07/31/2014</stp>
        <stp>[BasisSwap.xlsx]Bloomberg!R22C9</stp>
        <tr r="I22" s="1"/>
      </tp>
      <tp t="e">
        <v>#N/A</v>
        <stp/>
        <stp>##V3_BDHV12</stp>
        <stp>EUBSVT15 CMPN Curncy</stp>
        <stp>PX_LAST</stp>
        <stp>07/31/2014</stp>
        <stp>07/31/2014</stp>
        <stp>[BasisSwap.xlsx]Bloomberg!R17C19</stp>
        <tr r="S17" s="1"/>
      </tp>
      <tp t="e">
        <v>#N/A</v>
        <stp/>
        <stp>##V3_BDHV12</stp>
        <stp>EUBSVT10 CMPN Curncy</stp>
        <stp>PX_LAST</stp>
        <stp>07/31/2014</stp>
        <stp>07/31/2014</stp>
        <stp>[BasisSwap.xlsx]Bloomberg!R16C19</stp>
        <tr r="S16" s="1"/>
      </tp>
      <tp t="e">
        <v>#N/A</v>
        <stp/>
        <stp>##V3_BDHV12</stp>
        <stp>EUBSVT30 CMPN Curncy</stp>
        <stp>PX_LAST</stp>
        <stp>07/31/2014</stp>
        <stp>07/31/2014</stp>
        <stp>[BasisSwap.xlsx]Bloomberg!R20C19</stp>
        <tr r="S20" s="1"/>
      </tp>
      <tp t="e">
        <v>#N/A</v>
        <stp/>
        <stp>##V3_BDHV12</stp>
        <stp>EUBSVT20 CMPN Curncy</stp>
        <stp>PX_LAST</stp>
        <stp>07/31/2014</stp>
        <stp>07/31/2014</stp>
        <stp>[BasisSwap.xlsx]Bloomberg!R18C19</stp>
        <tr r="S18" s="1"/>
      </tp>
      <tp t="e">
        <v>#N/A</v>
        <stp/>
        <stp>##V3_BDHV12</stp>
        <stp>EUBSVT25 CMPN Curncy</stp>
        <stp>PX_LAST</stp>
        <stp>07/31/2014</stp>
        <stp>07/31/2014</stp>
        <stp>[BasisSwap.xlsx]Bloomberg!R19C19</stp>
        <tr r="S19" s="1"/>
      </tp>
      <tp t="e">
        <v>#N/A</v>
        <stp/>
        <stp>##V3_BDHV12</stp>
        <stp>EUBSVT40 CMPN Curncy</stp>
        <stp>PX_LAST</stp>
        <stp>07/31/2014</stp>
        <stp>07/31/2014</stp>
        <stp>[BasisSwap.xlsx]Bloomberg!R21C19</stp>
        <tr r="S21" s="1"/>
      </tp>
      <tp t="e">
        <v>#N/A</v>
        <stp/>
        <stp>##V3_BDHV12</stp>
        <stp>EUBSVT50 CMPN Curncy</stp>
        <stp>PX_LAST</stp>
        <stp>07/31/2014</stp>
        <stp>07/31/2014</stp>
        <stp>[BasisSwap.xlsx]Bloomberg!R22C19</stp>
        <tr r="S22" s="1"/>
      </tp>
      <tp t="e">
        <v>#N/A</v>
        <stp/>
        <stp>##V3_BDHV12</stp>
        <stp>EUSW30V3 CBBT Curncy</stp>
        <stp>PX_LAST</stp>
        <stp>07/31/2014</stp>
        <stp>07/31/2014</stp>
        <stp>[BasisSwap.xlsx]Bloomberg!R20C9</stp>
        <tr r="I20" s="1"/>
      </tp>
      <tp t="e">
        <v>#N/A</v>
        <stp/>
        <stp>##V3_BDHV12</stp>
        <stp>EUSW40V3 CBBT Curncy</stp>
        <stp>PX_LAST</stp>
        <stp>07/31/2014</stp>
        <stp>07/31/2014</stp>
        <stp>[BasisSwap.xlsx]Bloomberg!R21C9</stp>
        <tr r="I21" s="1"/>
      </tp>
      <tp t="e">
        <v>#N/A</v>
        <stp/>
        <stp>##V3_BDHV12</stp>
        <stp>EUBSV5 CMPN Curncy</stp>
        <stp>PX_LAST</stp>
        <stp>07/31/2014</stp>
        <stp>07/31/2014</stp>
        <stp>[BasisSwap.xlsx]Bloomberg!R14C25</stp>
        <tr r="Y14" s="1"/>
      </tp>
      <tp t="e">
        <v>#N/A</v>
        <stp/>
        <stp>##V3_BDHV12</stp>
        <stp>EUBSV1 CMPN Curncy</stp>
        <stp>PX_LAST</stp>
        <stp>07/31/2014</stp>
        <stp>07/31/2014</stp>
        <stp>[BasisSwap.xlsx]Bloomberg!R11C25</stp>
        <tr r="Y11" s="1"/>
      </tp>
      <tp t="e">
        <v>#N/A</v>
        <stp/>
        <stp>##V3_BDHV12</stp>
        <stp>EUBSV2 CMPN Curncy</stp>
        <stp>PX_LAST</stp>
        <stp>07/31/2014</stp>
        <stp>07/31/2014</stp>
        <stp>[BasisSwap.xlsx]Bloomberg!R12C25</stp>
        <tr r="Y12" s="1"/>
      </tp>
      <tp t="e">
        <v>#N/A</v>
        <stp/>
        <stp>##V3_BDHV12</stp>
        <stp>EUBSV3 CMPN Curncy</stp>
        <stp>PX_LAST</stp>
        <stp>07/31/2014</stp>
        <stp>07/31/2014</stp>
        <stp>[BasisSwap.xlsx]Bloomberg!R13C25</stp>
        <tr r="Y13" s="1"/>
      </tp>
      <tp t="e">
        <v>#N/A</v>
        <stp/>
        <stp>##V3_BDHV12</stp>
        <stp>EUBSV7 CMPN Curncy</stp>
        <stp>PX_LAST</stp>
        <stp>07/31/2014</stp>
        <stp>07/31/2014</stp>
        <stp>[BasisSwap.xlsx]Bloomberg!R15C25</stp>
        <tr r="Y15" s="1"/>
      </tp>
      <tp t="e">
        <v>#N/A</v>
        <stp/>
        <stp>##V3_BDHV12</stp>
        <stp>USBC15 CMPN Curncy</stp>
        <stp>PX_LAST</stp>
        <stp>07/31/2014</stp>
        <stp>07/31/2014</stp>
        <stp>[BasisSwap.xlsx]Bloomberg!R40C14</stp>
        <tr r="N40" s="1"/>
      </tp>
      <tp t="e">
        <v>#N/A</v>
        <stp/>
        <stp>##V3_BDHV12</stp>
        <stp>USBC20 CMPN Curncy</stp>
        <stp>PX_LAST</stp>
        <stp>07/31/2014</stp>
        <stp>07/31/2014</stp>
        <stp>[BasisSwap.xlsx]Bloomberg!R41C14</stp>
        <tr r="N41" s="1"/>
      </tp>
      <tp t="e">
        <v>#N/A</v>
        <stp/>
        <stp>##V3_BDHV12</stp>
        <stp>USBC25 CMPN Curncy</stp>
        <stp>PX_LAST</stp>
        <stp>07/31/2014</stp>
        <stp>07/31/2014</stp>
        <stp>[BasisSwap.xlsx]Bloomberg!R42C14</stp>
        <tr r="N42" s="1"/>
      </tp>
      <tp t="e">
        <v>#N/A</v>
        <stp/>
        <stp>##V3_BDHV12</stp>
        <stp>USBC30 CMPN Curncy</stp>
        <stp>PX_LAST</stp>
        <stp>07/31/2014</stp>
        <stp>07/31/2014</stp>
        <stp>[BasisSwap.xlsx]Bloomberg!R43C14</stp>
        <tr r="N43" s="1"/>
      </tp>
      <tp t="e">
        <v>#N/A</v>
        <stp/>
        <stp>##V3_BDHV12</stp>
        <stp>USBC40 CMPN Curncy</stp>
        <stp>PX_LAST</stp>
        <stp>07/31/2014</stp>
        <stp>07/31/2014</stp>
        <stp>[BasisSwap.xlsx]Bloomberg!R44C14</stp>
        <tr r="N44" s="1"/>
      </tp>
      <tp t="e">
        <v>#N/A</v>
        <stp/>
        <stp>##V3_BDHV12</stp>
        <stp>USBC50 CMPN Curncy</stp>
        <stp>PX_LAST</stp>
        <stp>07/31/2014</stp>
        <stp>07/31/2014</stp>
        <stp>[BasisSwap.xlsx]Bloomberg!R45C14</stp>
        <tr r="N45" s="1"/>
      </tp>
      <tp t="e">
        <v>#N/A</v>
        <stp/>
        <stp>##V3_BDHV12</stp>
        <stp>USBC10 CMPN Curncy</stp>
        <stp>PX_LAST</stp>
        <stp>07/31/2014</stp>
        <stp>07/31/2014</stp>
        <stp>[BasisSwap.xlsx]Bloomberg!R39C14</stp>
        <tr r="N39" s="1"/>
      </tp>
      <tp t="e">
        <v>#N/A</v>
        <stp/>
        <stp>##V3_BDHV12</stp>
        <stp>EUSW5V3 CBBT Curncy</stp>
        <stp>PX_LAST</stp>
        <stp>07/31/2014</stp>
        <stp>07/31/2014</stp>
        <stp>[BasisSwap.xlsx]Bloomberg!R14C9</stp>
        <tr r="I14" s="1"/>
      </tp>
      <tp t="e">
        <v>#N/A</v>
        <stp/>
        <stp>##V3_BDHV12</stp>
        <stp>EUSW7V3 CBBT Curncy</stp>
        <stp>PX_LAST</stp>
        <stp>07/31/2014</stp>
        <stp>07/31/2014</stp>
        <stp>[BasisSwap.xlsx]Bloomberg!R15C9</stp>
        <tr r="I15" s="1"/>
      </tp>
      <tp t="e">
        <v>#N/A</v>
        <stp/>
        <stp>##V3_BDHV12</stp>
        <stp>EUSWE10 CBBT Curncy</stp>
        <stp>PX_LAST</stp>
        <stp>07/31/2014</stp>
        <stp>07/31/2014</stp>
        <stp>[BasisSwap.xlsx]Bloomberg!R16C4</stp>
        <tr r="D16" s="1"/>
      </tp>
      <tp t="e">
        <v>#N/A</v>
        <stp/>
        <stp>##V3_BDHV12</stp>
        <stp>EUSW2V3 CBBT Curncy</stp>
        <stp>PX_LAST</stp>
        <stp>07/31/2014</stp>
        <stp>07/31/2014</stp>
        <stp>[BasisSwap.xlsx]Bloomberg!R12C9</stp>
        <tr r="I12" s="1"/>
      </tp>
      <tp t="e">
        <v>#N/A</v>
        <stp/>
        <stp>##V3_BDHV12</stp>
        <stp>EUSWE40 CBBT Curncy</stp>
        <stp>PX_LAST</stp>
        <stp>07/31/2014</stp>
        <stp>07/31/2014</stp>
        <stp>[BasisSwap.xlsx]Bloomberg!R21C4</stp>
        <tr r="D21" s="1"/>
      </tp>
      <tp t="e">
        <v>#N/A</v>
        <stp/>
        <stp>##V3_BDHV12</stp>
        <stp>EUSW3V3 CBBT Curncy</stp>
        <stp>PX_LAST</stp>
        <stp>07/31/2014</stp>
        <stp>07/31/2014</stp>
        <stp>[BasisSwap.xlsx]Bloomberg!R13C9</stp>
        <tr r="I13" s="1"/>
      </tp>
      <tp t="e">
        <v>#N/A</v>
        <stp/>
        <stp>##V3_BDHV12</stp>
        <stp>EUSWE30 CBBT Curncy</stp>
        <stp>PX_LAST</stp>
        <stp>07/31/2014</stp>
        <stp>07/31/2014</stp>
        <stp>[BasisSwap.xlsx]Bloomberg!R20C4</stp>
        <tr r="D20" s="1"/>
      </tp>
      <tp t="e">
        <v>#N/A</v>
        <stp/>
        <stp>##V3_BDHV12</stp>
        <stp>EUSW1V3 CBBT Curncy</stp>
        <stp>PX_LAST</stp>
        <stp>07/31/2014</stp>
        <stp>07/31/2014</stp>
        <stp>[BasisSwap.xlsx]Bloomberg!R11C9</stp>
        <tr r="I11" s="1"/>
      </tp>
      <tp t="e">
        <v>#N/A</v>
        <stp/>
        <stp>##V3_BDHV12</stp>
        <stp>EUSWE15 CBBT Curncy</stp>
        <stp>PX_LAST</stp>
        <stp>07/31/2014</stp>
        <stp>07/31/2014</stp>
        <stp>[BasisSwap.xlsx]Bloomberg!R17C4</stp>
        <tr r="D17" s="1"/>
      </tp>
      <tp t="e">
        <v>#N/A</v>
        <stp/>
        <stp>##V3_BDHV12</stp>
        <stp>EUSWE50 CBBT Curncy</stp>
        <stp>PX_LAST</stp>
        <stp>07/31/2014</stp>
        <stp>07/31/2014</stp>
        <stp>[BasisSwap.xlsx]Bloomberg!R22C4</stp>
        <tr r="D22" s="1"/>
      </tp>
      <tp t="e">
        <v>#N/A</v>
        <stp/>
        <stp>##V3_BDHV12</stp>
        <stp>EUBSVT7 CMPN Curncy</stp>
        <stp>PX_LAST</stp>
        <stp>07/31/2014</stp>
        <stp>07/31/2014</stp>
        <stp>[BasisSwap.xlsx]Bloomberg!R15C19</stp>
        <tr r="S15" s="1"/>
      </tp>
      <tp t="e">
        <v>#N/A</v>
        <stp/>
        <stp>##V3_BDHV12</stp>
        <stp>EUBSVT1 CMPN Curncy</stp>
        <stp>PX_LAST</stp>
        <stp>07/31/2014</stp>
        <stp>07/31/2014</stp>
        <stp>[BasisSwap.xlsx]Bloomberg!R11C19</stp>
        <tr r="S11" s="1"/>
      </tp>
      <tp t="e">
        <v>#N/A</v>
        <stp/>
        <stp>##V3_BDHV12</stp>
        <stp>EUBSVT2 CMPN Curncy</stp>
        <stp>PX_LAST</stp>
        <stp>07/31/2014</stp>
        <stp>07/31/2014</stp>
        <stp>[BasisSwap.xlsx]Bloomberg!R12C19</stp>
        <tr r="S12" s="1"/>
      </tp>
      <tp t="e">
        <v>#N/A</v>
        <stp/>
        <stp>##V3_BDHV12</stp>
        <stp>EUBSVT3 CMPN Curncy</stp>
        <stp>PX_LAST</stp>
        <stp>07/31/2014</stp>
        <stp>07/31/2014</stp>
        <stp>[BasisSwap.xlsx]Bloomberg!R13C19</stp>
        <tr r="S13" s="1"/>
      </tp>
      <tp t="e">
        <v>#N/A</v>
        <stp/>
        <stp>##V3_BDHV12</stp>
        <stp>EUBSVT5 CMPN Curncy</stp>
        <stp>PX_LAST</stp>
        <stp>07/31/2014</stp>
        <stp>07/31/2014</stp>
        <stp>[BasisSwap.xlsx]Bloomberg!R14C19</stp>
        <tr r="S14" s="1"/>
      </tp>
      <tp t="e">
        <v>#N/A</v>
        <stp/>
        <stp>##V3_BDHV12</stp>
        <stp>EUBSV50 CMPN Curncy</stp>
        <stp>PX_LAST</stp>
        <stp>07/31/2014</stp>
        <stp>07/31/2014</stp>
        <stp>[BasisSwap.xlsx]Bloomberg!R22C25</stp>
        <tr r="Y22" s="1"/>
      </tp>
      <tp t="e">
        <v>#N/A</v>
        <stp/>
        <stp>##V3_BDHV12</stp>
        <stp>EUBSV40 CMPN Curncy</stp>
        <stp>PX_LAST</stp>
        <stp>07/31/2014</stp>
        <stp>07/31/2014</stp>
        <stp>[BasisSwap.xlsx]Bloomberg!R21C25</stp>
        <tr r="Y21" s="1"/>
      </tp>
      <tp t="e">
        <v>#N/A</v>
        <stp/>
        <stp>##V3_BDHV12</stp>
        <stp>EUBSV25 CMPN Curncy</stp>
        <stp>PX_LAST</stp>
        <stp>07/31/2014</stp>
        <stp>07/31/2014</stp>
        <stp>[BasisSwap.xlsx]Bloomberg!R19C25</stp>
        <tr r="Y19" s="1"/>
      </tp>
      <tp t="e">
        <v>#N/A</v>
        <stp/>
        <stp>##V3_BDHV12</stp>
        <stp>EUBSV20 CMPN Curncy</stp>
        <stp>PX_LAST</stp>
        <stp>07/31/2014</stp>
        <stp>07/31/2014</stp>
        <stp>[BasisSwap.xlsx]Bloomberg!R18C25</stp>
        <tr r="Y18" s="1"/>
      </tp>
      <tp t="e">
        <v>#N/A</v>
        <stp/>
        <stp>##V3_BDHV12</stp>
        <stp>EUBSV30 CMPN Curncy</stp>
        <stp>PX_LAST</stp>
        <stp>07/31/2014</stp>
        <stp>07/31/2014</stp>
        <stp>[BasisSwap.xlsx]Bloomberg!R20C25</stp>
        <tr r="Y20" s="1"/>
      </tp>
      <tp t="e">
        <v>#N/A</v>
        <stp/>
        <stp>##V3_BDHV12</stp>
        <stp>EUBSV10 CMPN Curncy</stp>
        <stp>PX_LAST</stp>
        <stp>07/31/2014</stp>
        <stp>07/31/2014</stp>
        <stp>[BasisSwap.xlsx]Bloomberg!R16C25</stp>
        <tr r="Y16" s="1"/>
      </tp>
      <tp t="e">
        <v>#N/A</v>
        <stp/>
        <stp>##V3_BDHV12</stp>
        <stp>EUBSV15 CMPN Curncy</stp>
        <stp>PX_LAST</stp>
        <stp>07/31/2014</stp>
        <stp>07/31/2014</stp>
        <stp>[BasisSwap.xlsx]Bloomberg!R17C25</stp>
        <tr r="Y17" s="1"/>
      </tp>
      <tp t="e">
        <v>#N/A</v>
        <stp/>
        <stp>##V3_BDHV12</stp>
        <stp>EUSA25 CBBT Curncy</stp>
        <stp>PX_LAST</stp>
        <stp>07/31/2014</stp>
        <stp>07/31/2014</stp>
        <stp>[BasisSwap.xlsx]Bloomberg!R19C14</stp>
        <tr r="N19" s="1"/>
      </tp>
      <tp t="e">
        <v>#N/A</v>
        <stp/>
        <stp>##V3_BDHV12</stp>
        <stp>EUSA20 CBBT Curncy</stp>
        <stp>PX_LAST</stp>
        <stp>07/31/2014</stp>
        <stp>07/31/2014</stp>
        <stp>[BasisSwap.xlsx]Bloomberg!R18C14</stp>
        <tr r="N18" s="1"/>
      </tp>
      <tp t="e">
        <v>#N/A</v>
        <stp/>
        <stp>##V3_BDHV12</stp>
        <stp>EUSA30 CBBT Curncy</stp>
        <stp>PX_LAST</stp>
        <stp>07/31/2014</stp>
        <stp>07/31/2014</stp>
        <stp>[BasisSwap.xlsx]Bloomberg!R20C14</stp>
        <tr r="N20" s="1"/>
      </tp>
      <tp t="e">
        <v>#N/A</v>
        <stp/>
        <stp>##V3_BDHV12</stp>
        <stp>EUSA10 CBBT Curncy</stp>
        <stp>PX_LAST</stp>
        <stp>07/31/2014</stp>
        <stp>07/31/2014</stp>
        <stp>[BasisSwap.xlsx]Bloomberg!R16C14</stp>
        <tr r="N16" s="1"/>
      </tp>
      <tp t="e">
        <v>#N/A</v>
        <stp/>
        <stp>##V3_BDHV12</stp>
        <stp>EUSA15 CBBT Curncy</stp>
        <stp>PX_LAST</stp>
        <stp>07/31/2014</stp>
        <stp>07/31/2014</stp>
        <stp>[BasisSwap.xlsx]Bloomberg!R17C14</stp>
        <tr r="N17" s="1"/>
      </tp>
      <tp t="e">
        <v>#N/A</v>
        <stp/>
        <stp>##V3_BDHV12</stp>
        <stp>EUSA50 CBBT Curncy</stp>
        <stp>PX_LAST</stp>
        <stp>07/31/2014</stp>
        <stp>07/31/2014</stp>
        <stp>[BasisSwap.xlsx]Bloomberg!R22C14</stp>
        <tr r="N22" s="1"/>
      </tp>
      <tp t="e">
        <v>#N/A</v>
        <stp/>
        <stp>##V3_BDHV12</stp>
        <stp>EUSA40 CBBT Curncy</stp>
        <stp>PX_LAST</stp>
        <stp>07/31/2014</stp>
        <stp>07/31/2014</stp>
        <stp>[BasisSwap.xlsx]Bloomberg!R21C14</stp>
        <tr r="N21" s="1"/>
      </tp>
      <tp t="e">
        <v>#N/A</v>
        <stp/>
        <stp>##V3_BDHV12</stp>
        <stp>EUSWE25 CBBT Curncy</stp>
        <stp>PX_LAST</stp>
        <stp>07/31/2014</stp>
        <stp>07/31/2014</stp>
        <stp>[BasisSwap.xlsx]Bloomberg!R19C4</stp>
        <tr r="D19" s="1"/>
      </tp>
      <tp t="e">
        <v>#N/A</v>
        <stp/>
        <stp>##V3_BDHV12</stp>
        <stp>EUSWE20 CBBT Curncy</stp>
        <stp>PX_LAST</stp>
        <stp>07/31/2014</stp>
        <stp>07/31/2014</stp>
        <stp>[BasisSwap.xlsx]Bloomberg!R18C4</stp>
        <tr r="D18" s="1"/>
      </tp>
    </main>
  </volType>
</volTypes>
</file>

<file path=xl/_rels/workbook.xml.rels><?xml version="1.0" encoding="UTF-8" standalone="yes"?>
<Relationships xmlns="http://schemas.openxmlformats.org/package/2006/relationships"><Relationship Id="rId8" Type="http://schemas.openxmlformats.org/officeDocument/2006/relationships/volatileDependencies" Target="volatileDependencie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EUR Cross Currency Discount Kurve (USD Collateral)</a:t>
            </a:r>
          </a:p>
        </c:rich>
      </c:tx>
      <c:layout/>
      <c:overlay val="0"/>
    </c:title>
    <c:autoTitleDeleted val="0"/>
    <c:plotArea>
      <c:layout>
        <c:manualLayout>
          <c:layoutTarget val="inner"/>
          <c:xMode val="edge"/>
          <c:yMode val="edge"/>
          <c:x val="0.16311351706036745"/>
          <c:y val="0.14275663458734328"/>
          <c:w val="0.74298381452318463"/>
          <c:h val="0.80584281131525226"/>
        </c:manualLayout>
      </c:layout>
      <c:scatterChart>
        <c:scatterStyle val="smoothMarker"/>
        <c:varyColors val="0"/>
        <c:ser>
          <c:idx val="0"/>
          <c:order val="0"/>
          <c:tx>
            <c:v>Ohne FX Reset</c:v>
          </c:tx>
          <c:marker>
            <c:symbol val="none"/>
          </c:marker>
          <c:xVal>
            <c:numRef>
              <c:f>Curves!$V$155:$V$167</c:f>
              <c:numCache>
                <c:formatCode>m/d/yyyy</c:formatCode>
                <c:ptCount val="13"/>
                <c:pt idx="0">
                  <c:v>41851</c:v>
                </c:pt>
                <c:pt idx="1">
                  <c:v>42220</c:v>
                </c:pt>
                <c:pt idx="2">
                  <c:v>42586</c:v>
                </c:pt>
                <c:pt idx="3">
                  <c:v>42951</c:v>
                </c:pt>
                <c:pt idx="4">
                  <c:v>43682</c:v>
                </c:pt>
                <c:pt idx="5">
                  <c:v>44412</c:v>
                </c:pt>
                <c:pt idx="6">
                  <c:v>45509</c:v>
                </c:pt>
                <c:pt idx="7">
                  <c:v>47336</c:v>
                </c:pt>
                <c:pt idx="8">
                  <c:v>49160</c:v>
                </c:pt>
                <c:pt idx="9">
                  <c:v>50986</c:v>
                </c:pt>
                <c:pt idx="10">
                  <c:v>52813</c:v>
                </c:pt>
                <c:pt idx="11">
                  <c:v>56465</c:v>
                </c:pt>
                <c:pt idx="12">
                  <c:v>60118</c:v>
                </c:pt>
              </c:numCache>
            </c:numRef>
          </c:xVal>
          <c:yVal>
            <c:numRef>
              <c:f>Curves!$W$155:$W$167</c:f>
              <c:numCache>
                <c:formatCode>0,000%</c:formatCode>
                <c:ptCount val="13"/>
                <c:pt idx="0">
                  <c:v>-3.3518605825798542E-4</c:v>
                </c:pt>
                <c:pt idx="1">
                  <c:v>-3.3518605825798542E-4</c:v>
                </c:pt>
                <c:pt idx="2">
                  <c:v>-3.1585657253377754E-4</c:v>
                </c:pt>
                <c:pt idx="3">
                  <c:v>2.7128989351247546E-4</c:v>
                </c:pt>
                <c:pt idx="4">
                  <c:v>2.4919759484354613E-3</c:v>
                </c:pt>
                <c:pt idx="5">
                  <c:v>5.5970677206983732E-3</c:v>
                </c:pt>
                <c:pt idx="6">
                  <c:v>1.0168711395748922E-2</c:v>
                </c:pt>
                <c:pt idx="7">
                  <c:v>1.5147544983846137E-2</c:v>
                </c:pt>
                <c:pt idx="8">
                  <c:v>1.7479017652311531E-2</c:v>
                </c:pt>
                <c:pt idx="9">
                  <c:v>1.8391473523583678E-2</c:v>
                </c:pt>
                <c:pt idx="10">
                  <c:v>1.8618983344763647E-2</c:v>
                </c:pt>
                <c:pt idx="11">
                  <c:v>1.9283948431452109E-2</c:v>
                </c:pt>
                <c:pt idx="12">
                  <c:v>1.9803114045513878E-2</c:v>
                </c:pt>
              </c:numCache>
            </c:numRef>
          </c:yVal>
          <c:smooth val="1"/>
        </c:ser>
        <c:ser>
          <c:idx val="1"/>
          <c:order val="1"/>
          <c:tx>
            <c:v>Mit FX Reset</c:v>
          </c:tx>
          <c:marker>
            <c:symbol val="none"/>
          </c:marker>
          <c:xVal>
            <c:numRef>
              <c:f>Curves!$V$175:$V$187</c:f>
              <c:numCache>
                <c:formatCode>m/d/yyyy</c:formatCode>
                <c:ptCount val="13"/>
                <c:pt idx="0">
                  <c:v>41851</c:v>
                </c:pt>
                <c:pt idx="1">
                  <c:v>42220</c:v>
                </c:pt>
                <c:pt idx="2">
                  <c:v>42586</c:v>
                </c:pt>
                <c:pt idx="3">
                  <c:v>42951</c:v>
                </c:pt>
                <c:pt idx="4">
                  <c:v>43682</c:v>
                </c:pt>
                <c:pt idx="5">
                  <c:v>44412</c:v>
                </c:pt>
                <c:pt idx="6">
                  <c:v>45509</c:v>
                </c:pt>
                <c:pt idx="7">
                  <c:v>47336</c:v>
                </c:pt>
                <c:pt idx="8">
                  <c:v>49160</c:v>
                </c:pt>
                <c:pt idx="9">
                  <c:v>50986</c:v>
                </c:pt>
                <c:pt idx="10">
                  <c:v>52813</c:v>
                </c:pt>
                <c:pt idx="11">
                  <c:v>56465</c:v>
                </c:pt>
                <c:pt idx="12">
                  <c:v>60118</c:v>
                </c:pt>
              </c:numCache>
            </c:numRef>
          </c:xVal>
          <c:yVal>
            <c:numRef>
              <c:f>Curves!$W$175:$W$187</c:f>
              <c:numCache>
                <c:formatCode>0,000%</c:formatCode>
                <c:ptCount val="13"/>
                <c:pt idx="0">
                  <c:v>-3.3646707176369326E-4</c:v>
                </c:pt>
                <c:pt idx="1">
                  <c:v>-3.3646707176369326E-4</c:v>
                </c:pt>
                <c:pt idx="2">
                  <c:v>-3.2135140074251642E-4</c:v>
                </c:pt>
                <c:pt idx="3">
                  <c:v>2.5567636033040287E-4</c:v>
                </c:pt>
                <c:pt idx="4">
                  <c:v>2.4378106478767903E-3</c:v>
                </c:pt>
                <c:pt idx="5">
                  <c:v>5.5014697389777064E-3</c:v>
                </c:pt>
                <c:pt idx="6">
                  <c:v>1.001539429693046E-2</c:v>
                </c:pt>
                <c:pt idx="7">
                  <c:v>1.491129731281322E-2</c:v>
                </c:pt>
                <c:pt idx="8">
                  <c:v>1.7183728191257158E-2</c:v>
                </c:pt>
                <c:pt idx="9">
                  <c:v>1.8046048824290378E-2</c:v>
                </c:pt>
                <c:pt idx="10">
                  <c:v>1.8219581004532137E-2</c:v>
                </c:pt>
                <c:pt idx="11">
                  <c:v>1.8872055404339901E-2</c:v>
                </c:pt>
                <c:pt idx="12">
                  <c:v>1.9485632315540066E-2</c:v>
                </c:pt>
              </c:numCache>
            </c:numRef>
          </c:yVal>
          <c:smooth val="1"/>
        </c:ser>
        <c:dLbls>
          <c:showLegendKey val="0"/>
          <c:showVal val="0"/>
          <c:showCatName val="0"/>
          <c:showSerName val="0"/>
          <c:showPercent val="0"/>
          <c:showBubbleSize val="0"/>
        </c:dLbls>
        <c:axId val="147061760"/>
        <c:axId val="146952960"/>
      </c:scatterChart>
      <c:scatterChart>
        <c:scatterStyle val="smoothMarker"/>
        <c:varyColors val="0"/>
        <c:ser>
          <c:idx val="2"/>
          <c:order val="2"/>
          <c:tx>
            <c:v>Spread ohne/mit FX Reset</c:v>
          </c:tx>
          <c:marker>
            <c:symbol val="none"/>
          </c:marker>
          <c:xVal>
            <c:numRef>
              <c:f>Curves!$V$175:$V$187</c:f>
              <c:numCache>
                <c:formatCode>m/d/yyyy</c:formatCode>
                <c:ptCount val="13"/>
                <c:pt idx="0">
                  <c:v>41851</c:v>
                </c:pt>
                <c:pt idx="1">
                  <c:v>42220</c:v>
                </c:pt>
                <c:pt idx="2">
                  <c:v>42586</c:v>
                </c:pt>
                <c:pt idx="3">
                  <c:v>42951</c:v>
                </c:pt>
                <c:pt idx="4">
                  <c:v>43682</c:v>
                </c:pt>
                <c:pt idx="5">
                  <c:v>44412</c:v>
                </c:pt>
                <c:pt idx="6">
                  <c:v>45509</c:v>
                </c:pt>
                <c:pt idx="7">
                  <c:v>47336</c:v>
                </c:pt>
                <c:pt idx="8">
                  <c:v>49160</c:v>
                </c:pt>
                <c:pt idx="9">
                  <c:v>50986</c:v>
                </c:pt>
                <c:pt idx="10">
                  <c:v>52813</c:v>
                </c:pt>
                <c:pt idx="11">
                  <c:v>56465</c:v>
                </c:pt>
                <c:pt idx="12">
                  <c:v>60118</c:v>
                </c:pt>
              </c:numCache>
            </c:numRef>
          </c:xVal>
          <c:yVal>
            <c:numRef>
              <c:f>Curves!$Z$193:$Z$205</c:f>
              <c:numCache>
                <c:formatCode>#,#00</c:formatCode>
                <c:ptCount val="13"/>
                <c:pt idx="0">
                  <c:v>1.2810135057078403E-2</c:v>
                </c:pt>
                <c:pt idx="1">
                  <c:v>1.2810135057078403E-2</c:v>
                </c:pt>
                <c:pt idx="2">
                  <c:v>5.4948282087388799E-2</c:v>
                </c:pt>
                <c:pt idx="3">
                  <c:v>0.15613533182072592</c:v>
                </c:pt>
                <c:pt idx="4">
                  <c:v>0.54165300558670948</c:v>
                </c:pt>
                <c:pt idx="5">
                  <c:v>0.9559798172066678</c:v>
                </c:pt>
                <c:pt idx="6">
                  <c:v>1.5331709881846214</c:v>
                </c:pt>
                <c:pt idx="7">
                  <c:v>2.3624767103291693</c:v>
                </c:pt>
                <c:pt idx="8">
                  <c:v>2.9528946105437242</c:v>
                </c:pt>
                <c:pt idx="9">
                  <c:v>3.4542469929330077</c:v>
                </c:pt>
                <c:pt idx="10">
                  <c:v>3.9940234023150971</c:v>
                </c:pt>
                <c:pt idx="11">
                  <c:v>4.1189302711220828</c:v>
                </c:pt>
                <c:pt idx="12">
                  <c:v>3.1748172997381197</c:v>
                </c:pt>
              </c:numCache>
            </c:numRef>
          </c:yVal>
          <c:smooth val="1"/>
        </c:ser>
        <c:dLbls>
          <c:showLegendKey val="0"/>
          <c:showVal val="0"/>
          <c:showCatName val="0"/>
          <c:showSerName val="0"/>
          <c:showPercent val="0"/>
          <c:showBubbleSize val="0"/>
        </c:dLbls>
        <c:axId val="146961152"/>
        <c:axId val="146954880"/>
      </c:scatterChart>
      <c:valAx>
        <c:axId val="147061760"/>
        <c:scaling>
          <c:orientation val="minMax"/>
          <c:max val="60200"/>
          <c:min val="41851"/>
        </c:scaling>
        <c:delete val="0"/>
        <c:axPos val="b"/>
        <c:numFmt formatCode="[$-407]mmm/\ yy;@" sourceLinked="0"/>
        <c:majorTickMark val="out"/>
        <c:minorTickMark val="none"/>
        <c:tickLblPos val="nextTo"/>
        <c:crossAx val="146952960"/>
        <c:crosses val="autoZero"/>
        <c:crossBetween val="midCat"/>
        <c:majorUnit val="3652.5"/>
      </c:valAx>
      <c:valAx>
        <c:axId val="146952960"/>
        <c:scaling>
          <c:orientation val="minMax"/>
          <c:min val="-5.000000000000001E-3"/>
        </c:scaling>
        <c:delete val="0"/>
        <c:axPos val="l"/>
        <c:majorGridlines/>
        <c:title>
          <c:tx>
            <c:rich>
              <a:bodyPr rot="-5400000" vert="horz"/>
              <a:lstStyle/>
              <a:p>
                <a:pPr>
                  <a:defRPr/>
                </a:pPr>
                <a:r>
                  <a:rPr lang="en-US"/>
                  <a:t>Zero Raten (stetig verzinst, act/365)</a:t>
                </a:r>
              </a:p>
            </c:rich>
          </c:tx>
          <c:layout/>
          <c:overlay val="0"/>
        </c:title>
        <c:numFmt formatCode="0.00%" sourceLinked="0"/>
        <c:majorTickMark val="out"/>
        <c:minorTickMark val="none"/>
        <c:tickLblPos val="nextTo"/>
        <c:crossAx val="147061760"/>
        <c:crosses val="autoZero"/>
        <c:crossBetween val="midCat"/>
      </c:valAx>
      <c:valAx>
        <c:axId val="146954880"/>
        <c:scaling>
          <c:orientation val="minMax"/>
          <c:max val="5"/>
          <c:min val="-1"/>
        </c:scaling>
        <c:delete val="0"/>
        <c:axPos val="r"/>
        <c:title>
          <c:tx>
            <c:rich>
              <a:bodyPr rot="-5400000" vert="horz"/>
              <a:lstStyle/>
              <a:p>
                <a:pPr>
                  <a:defRPr/>
                </a:pPr>
                <a:r>
                  <a:rPr lang="en-US"/>
                  <a:t>Zero Raten Spread [ohne - mit] FX Reset</a:t>
                </a:r>
              </a:p>
            </c:rich>
          </c:tx>
          <c:layout/>
          <c:overlay val="0"/>
        </c:title>
        <c:numFmt formatCode="#,##0" sourceLinked="0"/>
        <c:majorTickMark val="out"/>
        <c:minorTickMark val="none"/>
        <c:tickLblPos val="nextTo"/>
        <c:crossAx val="146961152"/>
        <c:crosses val="max"/>
        <c:crossBetween val="midCat"/>
      </c:valAx>
      <c:valAx>
        <c:axId val="146961152"/>
        <c:scaling>
          <c:orientation val="minMax"/>
        </c:scaling>
        <c:delete val="1"/>
        <c:axPos val="b"/>
        <c:numFmt formatCode="m/d/yyyy" sourceLinked="1"/>
        <c:majorTickMark val="out"/>
        <c:minorTickMark val="none"/>
        <c:tickLblPos val="nextTo"/>
        <c:crossAx val="146954880"/>
        <c:crosses val="autoZero"/>
        <c:crossBetween val="midCat"/>
      </c:valAx>
    </c:plotArea>
    <c:legend>
      <c:legendPos val="t"/>
      <c:layout>
        <c:manualLayout>
          <c:xMode val="edge"/>
          <c:yMode val="edge"/>
          <c:x val="0.15996010539464253"/>
          <c:y val="0.16666666666666666"/>
          <c:w val="0.73448541793035549"/>
          <c:h val="8.3717191601049873E-2"/>
        </c:manualLayout>
      </c:layout>
      <c:overlay val="0"/>
    </c:legend>
    <c:plotVisOnly val="1"/>
    <c:dispBlanksAs val="gap"/>
    <c:showDLblsOverMax val="0"/>
  </c:chart>
  <c:txPr>
    <a:bodyPr/>
    <a:lstStyle/>
    <a:p>
      <a:pPr>
        <a:defRPr sz="1000"/>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29</xdr:col>
      <xdr:colOff>0</xdr:colOff>
      <xdr:row>3</xdr:row>
      <xdr:rowOff>0</xdr:rowOff>
    </xdr:from>
    <xdr:to>
      <xdr:col>40</xdr:col>
      <xdr:colOff>342900</xdr:colOff>
      <xdr:row>29</xdr:row>
      <xdr:rowOff>66675</xdr:rowOff>
    </xdr:to>
    <xdr:pic>
      <xdr:nvPicPr>
        <xdr:cNvPr id="2" name="Grafik 1" descr="C:\Users\blpgr\AppData\Local\Temp\Bloomberg\Temp\bfm67E2.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11675" y="571500"/>
          <a:ext cx="704850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43</xdr:col>
      <xdr:colOff>295275</xdr:colOff>
      <xdr:row>3</xdr:row>
      <xdr:rowOff>0</xdr:rowOff>
    </xdr:from>
    <xdr:to>
      <xdr:col>55</xdr:col>
      <xdr:colOff>47625</xdr:colOff>
      <xdr:row>29</xdr:row>
      <xdr:rowOff>66675</xdr:rowOff>
    </xdr:to>
    <xdr:pic>
      <xdr:nvPicPr>
        <xdr:cNvPr id="3" name="Grafik 2" descr="C:\Users\blpgr\AppData\Local\Temp\Bloomberg\Temp\bfmCB99.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041350" y="571500"/>
          <a:ext cx="706755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56</xdr:col>
      <xdr:colOff>352425</xdr:colOff>
      <xdr:row>3</xdr:row>
      <xdr:rowOff>0</xdr:rowOff>
    </xdr:from>
    <xdr:to>
      <xdr:col>68</xdr:col>
      <xdr:colOff>104774</xdr:colOff>
      <xdr:row>29</xdr:row>
      <xdr:rowOff>66675</xdr:rowOff>
    </xdr:to>
    <xdr:pic>
      <xdr:nvPicPr>
        <xdr:cNvPr id="4" name="Grafik 3" descr="C:\Users\blpgr\AppData\Local\Temp\Bloomberg\Temp\bfm12AA.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023300" y="571500"/>
          <a:ext cx="706755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69</xdr:col>
      <xdr:colOff>114300</xdr:colOff>
      <xdr:row>3</xdr:row>
      <xdr:rowOff>0</xdr:rowOff>
    </xdr:from>
    <xdr:to>
      <xdr:col>80</xdr:col>
      <xdr:colOff>466725</xdr:colOff>
      <xdr:row>29</xdr:row>
      <xdr:rowOff>66675</xdr:rowOff>
    </xdr:to>
    <xdr:pic>
      <xdr:nvPicPr>
        <xdr:cNvPr id="5" name="Grafik 4" descr="C:\Users\blpgr\AppData\Local\Temp\Bloomberg\Temp\bfm54B3.gif"/>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709975" y="571500"/>
          <a:ext cx="7058025"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0</xdr:colOff>
      <xdr:row>31</xdr:row>
      <xdr:rowOff>0</xdr:rowOff>
    </xdr:from>
    <xdr:to>
      <xdr:col>40</xdr:col>
      <xdr:colOff>266700</xdr:colOff>
      <xdr:row>57</xdr:row>
      <xdr:rowOff>66675</xdr:rowOff>
    </xdr:to>
    <xdr:pic>
      <xdr:nvPicPr>
        <xdr:cNvPr id="6" name="Grafik 1" descr="C:\Users\blpgr\AppData\Local\Temp\Bloomberg\Temp\bfmD720.gif"/>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7211675" y="5905500"/>
          <a:ext cx="697230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41</xdr:col>
      <xdr:colOff>466725</xdr:colOff>
      <xdr:row>31</xdr:row>
      <xdr:rowOff>0</xdr:rowOff>
    </xdr:from>
    <xdr:to>
      <xdr:col>53</xdr:col>
      <xdr:colOff>123826</xdr:colOff>
      <xdr:row>57</xdr:row>
      <xdr:rowOff>66675</xdr:rowOff>
    </xdr:to>
    <xdr:pic>
      <xdr:nvPicPr>
        <xdr:cNvPr id="7" name="Grafik 2" descr="C:\Users\blpgr\AppData\Local\Temp\Bloomberg\Temp\bfm605D.gif"/>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993600" y="5905500"/>
          <a:ext cx="6972300"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54</xdr:col>
      <xdr:colOff>123825</xdr:colOff>
      <xdr:row>31</xdr:row>
      <xdr:rowOff>0</xdr:rowOff>
    </xdr:from>
    <xdr:to>
      <xdr:col>65</xdr:col>
      <xdr:colOff>400051</xdr:colOff>
      <xdr:row>57</xdr:row>
      <xdr:rowOff>66675</xdr:rowOff>
    </xdr:to>
    <xdr:pic>
      <xdr:nvPicPr>
        <xdr:cNvPr id="8" name="Grafik 3" descr="C:\Users\blpgr\AppData\Local\Temp\Bloomberg\Temp\bfm2015.gif"/>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2575500" y="5905500"/>
          <a:ext cx="6981825"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29</xdr:col>
      <xdr:colOff>0</xdr:colOff>
      <xdr:row>60</xdr:row>
      <xdr:rowOff>0</xdr:rowOff>
    </xdr:from>
    <xdr:to>
      <xdr:col>40</xdr:col>
      <xdr:colOff>276225</xdr:colOff>
      <xdr:row>86</xdr:row>
      <xdr:rowOff>66675</xdr:rowOff>
    </xdr:to>
    <xdr:pic>
      <xdr:nvPicPr>
        <xdr:cNvPr id="9" name="Grafik 1" descr="C:\Users\blpgr\AppData\Local\Temp\Bloomberg\Temp\bfmEE65.gif"/>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211675" y="11430000"/>
          <a:ext cx="6981825" cy="5019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1004927</xdr:colOff>
      <xdr:row>189</xdr:row>
      <xdr:rowOff>101973</xdr:rowOff>
    </xdr:from>
    <xdr:to>
      <xdr:col>22</xdr:col>
      <xdr:colOff>448235</xdr:colOff>
      <xdr:row>211</xdr:row>
      <xdr:rowOff>11204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AA68"/>
  <sheetViews>
    <sheetView showGridLines="0" topLeftCell="L1" zoomScale="85" zoomScaleNormal="85" workbookViewId="0">
      <selection activeCell="U26" sqref="U26"/>
    </sheetView>
  </sheetViews>
  <sheetFormatPr defaultColWidth="9.140625" defaultRowHeight="15" x14ac:dyDescent="0.25"/>
  <cols>
    <col min="3" max="3" width="20.7109375" bestFit="1" customWidth="1"/>
    <col min="8" max="8" width="22.140625" bestFit="1" customWidth="1"/>
    <col min="13" max="13" width="19.140625" bestFit="1" customWidth="1"/>
    <col min="18" max="18" width="22.42578125" bestFit="1" customWidth="1"/>
    <col min="24" max="24" width="22.42578125" bestFit="1" customWidth="1"/>
  </cols>
  <sheetData>
    <row r="3" spans="2:27" x14ac:dyDescent="0.25">
      <c r="B3" s="1" t="s">
        <v>0</v>
      </c>
      <c r="C3" s="2">
        <v>41851</v>
      </c>
    </row>
    <row r="4" spans="2:27" x14ac:dyDescent="0.25">
      <c r="B4" s="1" t="s">
        <v>1</v>
      </c>
      <c r="C4" s="3" t="s">
        <v>2</v>
      </c>
    </row>
    <row r="6" spans="2:27" x14ac:dyDescent="0.25">
      <c r="B6" s="1" t="s">
        <v>3</v>
      </c>
      <c r="C6" s="3" t="s">
        <v>4</v>
      </c>
      <c r="G6" s="1" t="s">
        <v>3</v>
      </c>
      <c r="H6" s="3" t="s">
        <v>5</v>
      </c>
      <c r="L6" s="1" t="s">
        <v>3</v>
      </c>
      <c r="M6" s="3" t="s">
        <v>6</v>
      </c>
      <c r="Q6" s="1" t="s">
        <v>3</v>
      </c>
      <c r="R6" s="3" t="s">
        <v>7</v>
      </c>
      <c r="W6" s="1" t="s">
        <v>3</v>
      </c>
      <c r="X6" s="3" t="s">
        <v>121</v>
      </c>
    </row>
    <row r="7" spans="2:27" x14ac:dyDescent="0.25">
      <c r="B7" s="1" t="s">
        <v>8</v>
      </c>
      <c r="C7" s="3" t="s">
        <v>9</v>
      </c>
      <c r="G7" s="1" t="s">
        <v>8</v>
      </c>
      <c r="H7" s="3" t="s">
        <v>10</v>
      </c>
      <c r="L7" s="1" t="s">
        <v>8</v>
      </c>
      <c r="M7" s="3" t="s">
        <v>9</v>
      </c>
      <c r="Q7" s="1" t="s">
        <v>8</v>
      </c>
      <c r="R7" s="3" t="s">
        <v>11</v>
      </c>
      <c r="W7" s="1" t="s">
        <v>8</v>
      </c>
      <c r="X7" s="3" t="s">
        <v>11</v>
      </c>
    </row>
    <row r="8" spans="2:27" x14ac:dyDescent="0.25">
      <c r="B8" s="1" t="s">
        <v>12</v>
      </c>
      <c r="C8" s="3" t="s">
        <v>13</v>
      </c>
      <c r="G8" s="1" t="s">
        <v>12</v>
      </c>
      <c r="H8" s="3" t="s">
        <v>13</v>
      </c>
      <c r="L8" s="1" t="s">
        <v>12</v>
      </c>
      <c r="M8" s="3" t="s">
        <v>13</v>
      </c>
      <c r="Q8" s="1" t="s">
        <v>12</v>
      </c>
      <c r="R8" s="3" t="s">
        <v>13</v>
      </c>
      <c r="W8" s="1" t="s">
        <v>12</v>
      </c>
      <c r="X8" s="3" t="s">
        <v>13</v>
      </c>
    </row>
    <row r="9" spans="2:27" x14ac:dyDescent="0.25">
      <c r="C9" s="4"/>
    </row>
    <row r="10" spans="2:27" x14ac:dyDescent="0.25">
      <c r="B10" s="5" t="s">
        <v>14</v>
      </c>
      <c r="C10" s="5" t="s">
        <v>15</v>
      </c>
      <c r="D10" s="5" t="s">
        <v>16</v>
      </c>
      <c r="E10" s="5" t="s">
        <v>17</v>
      </c>
      <c r="G10" s="5" t="s">
        <v>14</v>
      </c>
      <c r="H10" s="5" t="s">
        <v>15</v>
      </c>
      <c r="I10" s="5" t="s">
        <v>16</v>
      </c>
      <c r="J10" s="5" t="s">
        <v>17</v>
      </c>
      <c r="L10" s="5" t="s">
        <v>14</v>
      </c>
      <c r="M10" s="5" t="s">
        <v>15</v>
      </c>
      <c r="N10" s="5" t="s">
        <v>16</v>
      </c>
      <c r="O10" s="5" t="s">
        <v>17</v>
      </c>
      <c r="Q10" s="5" t="s">
        <v>14</v>
      </c>
      <c r="R10" s="5" t="s">
        <v>15</v>
      </c>
      <c r="S10" s="5" t="s">
        <v>16</v>
      </c>
      <c r="T10" s="5" t="s">
        <v>17</v>
      </c>
      <c r="U10" s="5" t="s">
        <v>18</v>
      </c>
      <c r="W10" s="5" t="s">
        <v>14</v>
      </c>
      <c r="X10" s="5" t="s">
        <v>15</v>
      </c>
      <c r="Y10" s="5" t="s">
        <v>16</v>
      </c>
      <c r="Z10" s="5" t="s">
        <v>17</v>
      </c>
      <c r="AA10" s="5" t="s">
        <v>18</v>
      </c>
    </row>
    <row r="11" spans="2:27" x14ac:dyDescent="0.25">
      <c r="B11" s="6">
        <v>1</v>
      </c>
      <c r="C11" s="7" t="str">
        <f t="shared" ref="C11:C22" ca="1" si="0">C$6&amp;B11&amp;C$7&amp;C$8</f>
        <v>EUSWE1 CBBT Curncy</v>
      </c>
      <c r="D11" s="8">
        <f ca="1">_xll.BDH(C11,$C$4,$C$3)</f>
        <v>0.06</v>
      </c>
      <c r="E11" s="9">
        <v>0.06</v>
      </c>
      <c r="G11" s="6">
        <v>1</v>
      </c>
      <c r="H11" s="7" t="str">
        <f t="shared" ref="H11:H22" ca="1" si="1">H$6&amp;G11&amp;H$7&amp;H$8</f>
        <v>EUSW1V3 CBBT Curncy</v>
      </c>
      <c r="I11" s="8">
        <f ca="1">_xll.BDH(H11,$C$4,$C$3)</f>
        <v>0.20399999999999999</v>
      </c>
      <c r="J11" s="9">
        <v>0.20399999999999999</v>
      </c>
      <c r="L11" s="6">
        <v>1</v>
      </c>
      <c r="M11" s="7" t="str">
        <f t="shared" ref="M11:M22" ca="1" si="2">M$6&amp;L11&amp;M$7&amp;M$8</f>
        <v>EUSA1 CBBT Curncy</v>
      </c>
      <c r="N11" s="8">
        <f ca="1">_xll.BDH(M11,$C$4,$C$3)</f>
        <v>0.31</v>
      </c>
      <c r="O11" s="9">
        <v>0.31</v>
      </c>
      <c r="Q11" s="6">
        <v>1</v>
      </c>
      <c r="R11" s="7" t="str">
        <f t="shared" ref="R11:R22" ca="1" si="3">R$6&amp;Q11&amp;R$7&amp;R$8</f>
        <v>EUBSVT1 CMPN Curncy</v>
      </c>
      <c r="S11" s="8">
        <f ca="1">_xll.BDH(R11,$C$4,$C$3)</f>
        <v>10.55</v>
      </c>
      <c r="T11" s="9">
        <v>10.55</v>
      </c>
      <c r="U11" s="10">
        <f t="shared" ref="U11:U22" ca="1" si="4">(O11-J11)*100</f>
        <v>10.600000000000001</v>
      </c>
      <c r="W11" s="6">
        <v>1</v>
      </c>
      <c r="X11" s="7" t="str">
        <f t="shared" ref="X11:X22" ca="1" si="5">X$6&amp;W11&amp;X$7&amp;X$8</f>
        <v>EUBSV1 CMPN Curncy</v>
      </c>
      <c r="Y11" s="8">
        <f ca="1">_xll.BDH(X11,$C$4,$C$3)</f>
        <v>10.5</v>
      </c>
      <c r="Z11" s="9">
        <v>10.5</v>
      </c>
      <c r="AA11" s="10">
        <f t="shared" ref="AA11:AA22" ca="1" si="6">T11-Z11</f>
        <v>5.0000000000000711E-2</v>
      </c>
    </row>
    <row r="12" spans="2:27" x14ac:dyDescent="0.25">
      <c r="B12" s="6">
        <v>2</v>
      </c>
      <c r="C12" s="7" t="str">
        <f t="shared" ca="1" si="0"/>
        <v>EUSWE2 CBBT Curncy</v>
      </c>
      <c r="D12" s="8">
        <f ca="1">_xll.BDH(C12,$C$4,$C$3)</f>
        <v>7.0999999999999994E-2</v>
      </c>
      <c r="E12" s="9">
        <v>7.0999999999999994E-2</v>
      </c>
      <c r="G12" s="6">
        <v>2</v>
      </c>
      <c r="H12" s="7" t="str">
        <f t="shared" ca="1" si="1"/>
        <v>EUSW2V3 CBBT Curncy</v>
      </c>
      <c r="I12" s="8">
        <f ca="1">_xll.BDH(H12,$C$4,$C$3)</f>
        <v>0.221</v>
      </c>
      <c r="J12" s="9">
        <v>0.221</v>
      </c>
      <c r="L12" s="6">
        <v>2</v>
      </c>
      <c r="M12" s="7" t="str">
        <f t="shared" ca="1" si="2"/>
        <v>EUSA2 CBBT Curncy</v>
      </c>
      <c r="N12" s="8">
        <f ca="1">_xll.BDH(M12,$C$4,$C$3)</f>
        <v>0.33600000000000002</v>
      </c>
      <c r="O12" s="9">
        <v>0.33600000000000002</v>
      </c>
      <c r="Q12" s="6">
        <v>2</v>
      </c>
      <c r="R12" s="7" t="str">
        <f t="shared" ca="1" si="3"/>
        <v>EUBSVT2 CMPN Curncy</v>
      </c>
      <c r="S12" s="8">
        <f ca="1">_xll.BDH(R12,$C$4,$C$3)</f>
        <v>11.5</v>
      </c>
      <c r="T12" s="9">
        <v>11.5</v>
      </c>
      <c r="U12" s="10">
        <f t="shared" ca="1" si="4"/>
        <v>11.500000000000002</v>
      </c>
      <c r="W12" s="6">
        <v>2</v>
      </c>
      <c r="X12" s="7" t="str">
        <f t="shared" ca="1" si="5"/>
        <v>EUBSV2 CMPN Curncy</v>
      </c>
      <c r="Y12" s="8">
        <f ca="1">_xll.BDH(X12,$C$4,$C$3)</f>
        <v>11.225</v>
      </c>
      <c r="Z12" s="9">
        <v>11.225</v>
      </c>
      <c r="AA12" s="10">
        <f t="shared" ca="1" si="6"/>
        <v>0.27500000000000036</v>
      </c>
    </row>
    <row r="13" spans="2:27" x14ac:dyDescent="0.25">
      <c r="B13" s="6">
        <v>3</v>
      </c>
      <c r="C13" s="7" t="str">
        <f t="shared" ca="1" si="0"/>
        <v>EUSWE3 CBBT Curncy</v>
      </c>
      <c r="D13" s="8">
        <f ca="1">_xll.BDH(C13,$C$4,$C$3)</f>
        <v>0.124</v>
      </c>
      <c r="E13" s="9">
        <v>0.124</v>
      </c>
      <c r="G13" s="6">
        <v>3</v>
      </c>
      <c r="H13" s="7" t="str">
        <f t="shared" ca="1" si="1"/>
        <v>EUSW3V3 CBBT Curncy</v>
      </c>
      <c r="I13" s="8">
        <f ca="1">_xll.BDH(H13,$C$4,$C$3)</f>
        <v>0.28499999999999998</v>
      </c>
      <c r="J13" s="9">
        <v>0.28499999999999998</v>
      </c>
      <c r="L13" s="6">
        <v>3</v>
      </c>
      <c r="M13" s="7" t="str">
        <f t="shared" ca="1" si="2"/>
        <v>EUSA3 CBBT Curncy</v>
      </c>
      <c r="N13" s="8">
        <f ca="1">_xll.BDH(M13,$C$4,$C$3)</f>
        <v>0.40500000000000003</v>
      </c>
      <c r="O13" s="9">
        <v>0.40500000000000003</v>
      </c>
      <c r="Q13" s="6">
        <v>3</v>
      </c>
      <c r="R13" s="7" t="str">
        <f t="shared" ca="1" si="3"/>
        <v>EUBSVT3 CMPN Curncy</v>
      </c>
      <c r="S13" s="8">
        <f ca="1">_xll.BDH(R13,$C$4,$C$3)</f>
        <v>12.1</v>
      </c>
      <c r="T13" s="9">
        <v>12.1</v>
      </c>
      <c r="U13" s="10">
        <f t="shared" ca="1" si="4"/>
        <v>12.000000000000005</v>
      </c>
      <c r="W13" s="6">
        <v>3</v>
      </c>
      <c r="X13" s="7" t="str">
        <f t="shared" ca="1" si="5"/>
        <v>EUBSV3 CMPN Curncy</v>
      </c>
      <c r="Y13" s="8">
        <f ca="1">_xll.BDH(X13,$C$4,$C$3)</f>
        <v>11.875</v>
      </c>
      <c r="Z13" s="9">
        <v>11.875</v>
      </c>
      <c r="AA13" s="10">
        <f t="shared" ca="1" si="6"/>
        <v>0.22499999999999964</v>
      </c>
    </row>
    <row r="14" spans="2:27" x14ac:dyDescent="0.25">
      <c r="B14" s="6">
        <v>5</v>
      </c>
      <c r="C14" s="7" t="str">
        <f t="shared" ca="1" si="0"/>
        <v>EUSWE5 CBBT Curncy</v>
      </c>
      <c r="D14" s="8">
        <f ca="1">_xll.BDH(C14,$C$4,$C$3)</f>
        <v>0.33700000000000002</v>
      </c>
      <c r="E14" s="9">
        <v>0.33700000000000002</v>
      </c>
      <c r="G14" s="6">
        <v>5</v>
      </c>
      <c r="H14" s="7" t="str">
        <f t="shared" ca="1" si="1"/>
        <v>EUSW5V3 CBBT Curncy</v>
      </c>
      <c r="I14" s="8">
        <f ca="1">_xll.BDH(H14,$C$4,$C$3)</f>
        <v>0.51600000000000001</v>
      </c>
      <c r="J14" s="9">
        <v>0.51600000000000001</v>
      </c>
      <c r="L14" s="6">
        <v>5</v>
      </c>
      <c r="M14" s="7" t="str">
        <f t="shared" ca="1" si="2"/>
        <v>EUSA5 CBBT Curncy</v>
      </c>
      <c r="N14" s="8">
        <f ca="1">_xll.BDH(M14,$C$4,$C$3)</f>
        <v>0.64400000000000002</v>
      </c>
      <c r="O14" s="9">
        <v>0.64400000000000002</v>
      </c>
      <c r="Q14" s="6">
        <v>5</v>
      </c>
      <c r="R14" s="7" t="str">
        <f t="shared" ca="1" si="3"/>
        <v>EUBSVT5 CMPN Curncy</v>
      </c>
      <c r="S14" s="8">
        <f ca="1">_xll.BDH(R14,$C$4,$C$3)</f>
        <v>12.85</v>
      </c>
      <c r="T14" s="9">
        <v>12.85</v>
      </c>
      <c r="U14" s="10">
        <f t="shared" ca="1" si="4"/>
        <v>12.8</v>
      </c>
      <c r="W14" s="6">
        <v>5</v>
      </c>
      <c r="X14" s="7" t="str">
        <f t="shared" ca="1" si="5"/>
        <v>EUBSV5 CMPN Curncy</v>
      </c>
      <c r="Y14" s="8">
        <f ca="1">_xll.BDH(X14,$C$4,$C$3)</f>
        <v>12.675000000000001</v>
      </c>
      <c r="Z14" s="9">
        <v>12.675000000000001</v>
      </c>
      <c r="AA14" s="10">
        <f t="shared" ca="1" si="6"/>
        <v>0.17499999999999893</v>
      </c>
    </row>
    <row r="15" spans="2:27" x14ac:dyDescent="0.25">
      <c r="B15" s="6">
        <v>7</v>
      </c>
      <c r="C15" s="7" t="str">
        <f t="shared" ca="1" si="0"/>
        <v>EUSWE7 CBBT Curncy</v>
      </c>
      <c r="D15" s="8">
        <f ca="1">_xll.BDH(C15,$C$4,$C$3)</f>
        <v>0.63100000000000001</v>
      </c>
      <c r="E15" s="9">
        <v>0.63100000000000001</v>
      </c>
      <c r="G15" s="6">
        <v>7</v>
      </c>
      <c r="H15" s="7" t="str">
        <f t="shared" ca="1" si="1"/>
        <v>EUSW7V3 CBBT Curncy</v>
      </c>
      <c r="I15" s="8">
        <f ca="1">_xll.BDH(H15,$C$4,$C$3)</f>
        <v>0.81799999999999995</v>
      </c>
      <c r="J15" s="9">
        <v>0.81799999999999995</v>
      </c>
      <c r="L15" s="6">
        <v>7</v>
      </c>
      <c r="M15" s="7" t="str">
        <f t="shared" ca="1" si="2"/>
        <v>EUSA7 CBBT Curncy</v>
      </c>
      <c r="N15" s="8">
        <f ca="1">_xll.BDH(M15,$C$4,$C$3)</f>
        <v>0.94699999999999995</v>
      </c>
      <c r="O15" s="9">
        <v>0.94699999999999995</v>
      </c>
      <c r="Q15" s="6">
        <v>7</v>
      </c>
      <c r="R15" s="7" t="str">
        <f t="shared" ca="1" si="3"/>
        <v>EUBSVT7 CMPN Curncy</v>
      </c>
      <c r="S15" s="8">
        <f ca="1">_xll.BDH(R15,$C$4,$C$3)</f>
        <v>12.85</v>
      </c>
      <c r="T15" s="9">
        <v>12.85</v>
      </c>
      <c r="U15" s="10">
        <f t="shared" ca="1" si="4"/>
        <v>12.9</v>
      </c>
      <c r="W15" s="6">
        <v>7</v>
      </c>
      <c r="X15" s="7" t="str">
        <f t="shared" ca="1" si="5"/>
        <v>EUBSV7 CMPN Curncy</v>
      </c>
      <c r="Y15" s="8">
        <f ca="1">_xll.BDH(X15,$C$4,$C$3)</f>
        <v>12.625</v>
      </c>
      <c r="Z15" s="9">
        <v>12.625</v>
      </c>
      <c r="AA15" s="10">
        <f t="shared" ca="1" si="6"/>
        <v>0.22499999999999964</v>
      </c>
    </row>
    <row r="16" spans="2:27" x14ac:dyDescent="0.25">
      <c r="B16" s="6">
        <v>10</v>
      </c>
      <c r="C16" s="7" t="str">
        <f t="shared" ca="1" si="0"/>
        <v>EUSWE10 CBBT Curncy</v>
      </c>
      <c r="D16" s="8">
        <f ca="1">_xll.BDH(C16,$C$4,$C$3)</f>
        <v>1.0489999999999999</v>
      </c>
      <c r="E16" s="9">
        <v>1.0489999999999999</v>
      </c>
      <c r="G16" s="6">
        <v>10</v>
      </c>
      <c r="H16" s="7" t="str">
        <f t="shared" ca="1" si="1"/>
        <v>EUSW10V3 CBBT Curncy</v>
      </c>
      <c r="I16" s="8">
        <f ca="1">_xll.BDH(H16,$C$4,$C$3)</f>
        <v>1.2450000000000001</v>
      </c>
      <c r="J16" s="9">
        <v>1.2450000000000001</v>
      </c>
      <c r="L16" s="6">
        <v>10</v>
      </c>
      <c r="M16" s="7" t="str">
        <f t="shared" ca="1" si="2"/>
        <v>EUSA10 CBBT Curncy</v>
      </c>
      <c r="N16" s="8">
        <f ca="1">_xll.BDH(M16,$C$4,$C$3)</f>
        <v>1.3660000000000001</v>
      </c>
      <c r="O16" s="9">
        <v>1.3660000000000001</v>
      </c>
      <c r="Q16" s="6">
        <v>10</v>
      </c>
      <c r="R16" s="7" t="str">
        <f t="shared" ca="1" si="3"/>
        <v>EUBSVT10 CMPN Curncy</v>
      </c>
      <c r="S16" s="8">
        <f ca="1">_xll.BDH(R16,$C$4,$C$3)</f>
        <v>12.25</v>
      </c>
      <c r="T16" s="9">
        <v>12.25</v>
      </c>
      <c r="U16" s="10">
        <f t="shared" ca="1" si="4"/>
        <v>12.1</v>
      </c>
      <c r="W16" s="6">
        <v>10</v>
      </c>
      <c r="X16" s="7" t="str">
        <f t="shared" ca="1" si="5"/>
        <v>EUBSV10 CMPN Curncy</v>
      </c>
      <c r="Y16" s="8">
        <f ca="1">_xll.BDH(X16,$C$4,$C$3)</f>
        <v>12.025</v>
      </c>
      <c r="Z16" s="9">
        <v>12.025</v>
      </c>
      <c r="AA16" s="10">
        <f t="shared" ca="1" si="6"/>
        <v>0.22499999999999964</v>
      </c>
    </row>
    <row r="17" spans="2:27" x14ac:dyDescent="0.25">
      <c r="B17" s="6">
        <v>15</v>
      </c>
      <c r="C17" s="7" t="str">
        <f t="shared" ca="1" si="0"/>
        <v>EUSWE15 CBBT Curncy</v>
      </c>
      <c r="D17" s="8">
        <f ca="1">_xll.BDH(C17,$C$4,$C$3)</f>
        <v>1.5089999999999999</v>
      </c>
      <c r="E17" s="9">
        <v>1.5089999999999999</v>
      </c>
      <c r="G17" s="6">
        <v>15</v>
      </c>
      <c r="H17" s="7" t="str">
        <f t="shared" ca="1" si="1"/>
        <v>EUSW15V3 CBBT Curncy</v>
      </c>
      <c r="I17" s="8">
        <f ca="1">_xll.BDH(H17,$C$4,$C$3)</f>
        <v>1.694</v>
      </c>
      <c r="J17" s="9">
        <v>1.694</v>
      </c>
      <c r="L17" s="6">
        <v>15</v>
      </c>
      <c r="M17" s="7" t="str">
        <f t="shared" ca="1" si="2"/>
        <v>EUSA15 CBBT Curncy</v>
      </c>
      <c r="N17" s="8">
        <f ca="1">_xll.BDH(M17,$C$4,$C$3)</f>
        <v>1.796</v>
      </c>
      <c r="O17" s="9">
        <v>1.796</v>
      </c>
      <c r="Q17" s="6">
        <v>15</v>
      </c>
      <c r="R17" s="7" t="str">
        <f t="shared" ca="1" si="3"/>
        <v>EUBSVT15 CMPN Curncy</v>
      </c>
      <c r="S17" s="8">
        <f ca="1">_xll.BDH(R17,$C$4,$C$3)</f>
        <v>10.1</v>
      </c>
      <c r="T17" s="9">
        <v>10.1</v>
      </c>
      <c r="U17" s="10">
        <f t="shared" ca="1" si="4"/>
        <v>10.20000000000001</v>
      </c>
      <c r="W17" s="6">
        <v>15</v>
      </c>
      <c r="X17" s="7" t="str">
        <f t="shared" ca="1" si="5"/>
        <v>EUBSV15 CMPN Curncy</v>
      </c>
      <c r="Y17" s="8">
        <f ca="1">_xll.BDH(X17,$C$4,$C$3)</f>
        <v>9.9</v>
      </c>
      <c r="Z17" s="9">
        <v>9.9</v>
      </c>
      <c r="AA17" s="10">
        <f t="shared" ca="1" si="6"/>
        <v>0.19999999999999929</v>
      </c>
    </row>
    <row r="18" spans="2:27" x14ac:dyDescent="0.25">
      <c r="B18" s="6">
        <v>20</v>
      </c>
      <c r="C18" s="7" t="str">
        <f t="shared" ca="1" si="0"/>
        <v>EUSWE20 CBBT Curncy</v>
      </c>
      <c r="D18" s="8">
        <f ca="1">_xll.BDH(C18,$C$4,$C$3)</f>
        <v>1.724</v>
      </c>
      <c r="E18" s="9">
        <v>1.724</v>
      </c>
      <c r="G18" s="6">
        <v>20</v>
      </c>
      <c r="H18" s="7" t="str">
        <f t="shared" ca="1" si="1"/>
        <v>EUSW20V3 CBBT Curncy</v>
      </c>
      <c r="I18" s="8">
        <f ca="1">_xll.BDH(H18,$C$4,$C$3)</f>
        <v>1.895</v>
      </c>
      <c r="J18" s="9">
        <v>1.895</v>
      </c>
      <c r="L18" s="6">
        <v>20</v>
      </c>
      <c r="M18" s="7" t="str">
        <f t="shared" ca="1" si="2"/>
        <v>EUSA20 CBBT Curncy</v>
      </c>
      <c r="N18" s="8">
        <f ca="1">_xll.BDH(M18,$C$4,$C$3)</f>
        <v>1.98</v>
      </c>
      <c r="O18" s="9">
        <v>1.98</v>
      </c>
      <c r="Q18" s="6">
        <v>20</v>
      </c>
      <c r="R18" s="7" t="str">
        <f t="shared" ca="1" si="3"/>
        <v>EUBSVT20 CMPN Curncy</v>
      </c>
      <c r="S18" s="8">
        <f ca="1">_xll.BDH(R18,$C$4,$C$3)</f>
        <v>8.4499999999999993</v>
      </c>
      <c r="T18" s="9">
        <v>8.4499999999999993</v>
      </c>
      <c r="U18" s="10">
        <f t="shared" ca="1" si="4"/>
        <v>8.4999999999999964</v>
      </c>
      <c r="W18" s="6">
        <v>20</v>
      </c>
      <c r="X18" s="7" t="str">
        <f t="shared" ca="1" si="5"/>
        <v>EUBSV20 CMPN Curncy</v>
      </c>
      <c r="Y18" s="8">
        <f ca="1">_xll.BDH(X18,$C$4,$C$3)</f>
        <v>8.2750000000000004</v>
      </c>
      <c r="Z18" s="9">
        <v>8.2750000000000004</v>
      </c>
      <c r="AA18" s="10">
        <f t="shared" ca="1" si="6"/>
        <v>0.17499999999999893</v>
      </c>
    </row>
    <row r="19" spans="2:27" x14ac:dyDescent="0.25">
      <c r="B19" s="6">
        <v>25</v>
      </c>
      <c r="C19" s="7" t="str">
        <f t="shared" ca="1" si="0"/>
        <v>EUSWE25 CBBT Curncy</v>
      </c>
      <c r="D19" s="8">
        <f ca="1">_xll.BDH(C19,$C$4,$C$3)</f>
        <v>1.8169999999999999</v>
      </c>
      <c r="E19" s="9">
        <v>1.8169999999999999</v>
      </c>
      <c r="G19" s="6">
        <v>25</v>
      </c>
      <c r="H19" s="7" t="str">
        <f t="shared" ca="1" si="1"/>
        <v>EUSW25V3 CBBT Curncy</v>
      </c>
      <c r="I19" s="8">
        <f ca="1">_xll.BDH(H19,$C$4,$C$3)</f>
        <v>1.9729999999999999</v>
      </c>
      <c r="J19" s="9">
        <v>1.9729999999999999</v>
      </c>
      <c r="L19" s="6">
        <v>25</v>
      </c>
      <c r="M19" s="7" t="str">
        <f t="shared" ca="1" si="2"/>
        <v>EUSA25 CBBT Curncy</v>
      </c>
      <c r="N19" s="8">
        <f ca="1">_xll.BDH(M19,$C$4,$C$3)</f>
        <v>2.0489999999999999</v>
      </c>
      <c r="O19" s="9">
        <v>2.0489999999999999</v>
      </c>
      <c r="Q19" s="6">
        <v>25</v>
      </c>
      <c r="R19" s="7" t="str">
        <f t="shared" ca="1" si="3"/>
        <v>EUBSVT25 CMPN Curncy</v>
      </c>
      <c r="S19" s="8">
        <f ca="1">_xll.BDH(R19,$C$4,$C$3)</f>
        <v>7.35</v>
      </c>
      <c r="T19" s="9">
        <v>7.35</v>
      </c>
      <c r="U19" s="10">
        <f t="shared" ca="1" si="4"/>
        <v>7.6000000000000068</v>
      </c>
      <c r="W19" s="6">
        <v>25</v>
      </c>
      <c r="X19" s="7" t="str">
        <f t="shared" ca="1" si="5"/>
        <v>EUBSV25 CMPN Curncy</v>
      </c>
      <c r="Y19" s="8">
        <f ca="1">_xll.BDH(X19,$C$4,$C$3)</f>
        <v>7.25</v>
      </c>
      <c r="Z19" s="9">
        <v>7.25</v>
      </c>
      <c r="AA19" s="10">
        <f t="shared" ca="1" si="6"/>
        <v>9.9999999999999645E-2</v>
      </c>
    </row>
    <row r="20" spans="2:27" x14ac:dyDescent="0.25">
      <c r="B20" s="6">
        <v>30</v>
      </c>
      <c r="C20" s="7" t="str">
        <f t="shared" ca="1" si="0"/>
        <v>EUSWE30 CBBT Curncy</v>
      </c>
      <c r="D20" s="8">
        <f ca="1">_xll.BDH(C20,$C$4,$C$3)</f>
        <v>1.853</v>
      </c>
      <c r="E20" s="9">
        <v>1.853</v>
      </c>
      <c r="G20" s="6">
        <v>30</v>
      </c>
      <c r="H20" s="7" t="str">
        <f t="shared" ca="1" si="1"/>
        <v>EUSW30V3 CBBT Curncy</v>
      </c>
      <c r="I20" s="8">
        <f ca="1">_xll.BDH(H20,$C$4,$C$3)</f>
        <v>2</v>
      </c>
      <c r="J20" s="9">
        <v>2</v>
      </c>
      <c r="L20" s="6">
        <v>30</v>
      </c>
      <c r="M20" s="7" t="str">
        <f t="shared" ca="1" si="2"/>
        <v>EUSA30 CBBT Curncy</v>
      </c>
      <c r="N20" s="8">
        <f ca="1">_xll.BDH(M20,$C$4,$C$3)</f>
        <v>2.0659999999999998</v>
      </c>
      <c r="O20" s="9">
        <v>2.0659999999999998</v>
      </c>
      <c r="Q20" s="6">
        <v>30</v>
      </c>
      <c r="R20" s="7" t="str">
        <f t="shared" ca="1" si="3"/>
        <v>EUBSVT30 CMPN Curncy</v>
      </c>
      <c r="S20" s="8">
        <f ca="1">_xll.BDH(R20,$C$4,$C$3)</f>
        <v>6.65</v>
      </c>
      <c r="T20" s="9">
        <v>6.65</v>
      </c>
      <c r="U20" s="10">
        <f t="shared" ca="1" si="4"/>
        <v>6.5999999999999837</v>
      </c>
      <c r="W20" s="6">
        <v>30</v>
      </c>
      <c r="X20" s="7" t="str">
        <f t="shared" ca="1" si="5"/>
        <v>EUBSV30 CMPN Curncy</v>
      </c>
      <c r="Y20" s="8">
        <f ca="1">_xll.BDH(X20,$C$4,$C$3)</f>
        <v>6.5250000000000004</v>
      </c>
      <c r="Z20" s="9">
        <v>6.5250000000000004</v>
      </c>
      <c r="AA20" s="10">
        <f t="shared" ca="1" si="6"/>
        <v>0.125</v>
      </c>
    </row>
    <row r="21" spans="2:27" x14ac:dyDescent="0.25">
      <c r="B21" s="6">
        <v>40</v>
      </c>
      <c r="C21" s="7" t="str">
        <f t="shared" ca="1" si="0"/>
        <v>EUSWE40 CBBT Curncy</v>
      </c>
      <c r="D21" s="8">
        <f ca="1">_xll.BDH(C21,$C$4,$C$3)</f>
        <v>1.911</v>
      </c>
      <c r="E21" s="9">
        <v>1.911</v>
      </c>
      <c r="G21" s="6">
        <v>40</v>
      </c>
      <c r="H21" s="7" t="str">
        <f t="shared" ca="1" si="1"/>
        <v>EUSW40V3 CBBT Curncy</v>
      </c>
      <c r="I21" s="8">
        <f ca="1">_xll.BDH(H21,$C$4,$C$3)</f>
        <v>2.0459999999999998</v>
      </c>
      <c r="J21" s="9">
        <v>2.0459999999999998</v>
      </c>
      <c r="L21" s="6">
        <v>40</v>
      </c>
      <c r="M21" s="7" t="str">
        <f t="shared" ca="1" si="2"/>
        <v>EUSA40 CBBT Curncy</v>
      </c>
      <c r="N21" s="8">
        <f ca="1">_xll.BDH(M21,$C$4,$C$3)</f>
        <v>2.1040000000000001</v>
      </c>
      <c r="O21" s="9">
        <v>2.1040000000000001</v>
      </c>
      <c r="Q21" s="6">
        <v>40</v>
      </c>
      <c r="R21" s="7" t="str">
        <f t="shared" ca="1" si="3"/>
        <v>EUBSVT40 CMPN Curncy</v>
      </c>
      <c r="S21" s="8">
        <f ca="1">_xll.BDH(R21,$C$4,$C$3)</f>
        <v>5.7</v>
      </c>
      <c r="T21" s="9">
        <v>5.7</v>
      </c>
      <c r="U21" s="10">
        <f t="shared" ca="1" si="4"/>
        <v>5.8000000000000274</v>
      </c>
      <c r="W21" s="6">
        <v>40</v>
      </c>
      <c r="X21" s="7" t="str">
        <f t="shared" ca="1" si="5"/>
        <v>EUBSV40 CMPN Curncy</v>
      </c>
      <c r="Y21" s="8" t="str">
        <f ca="1">_xll.BDH(X21,$C$4,$C$3)</f>
        <v>#N/A N/A</v>
      </c>
      <c r="Z21" s="9" t="s">
        <v>22</v>
      </c>
      <c r="AA21" s="10" t="e">
        <f t="shared" ca="1" si="6"/>
        <v>#VALUE!</v>
      </c>
    </row>
    <row r="22" spans="2:27" x14ac:dyDescent="0.25">
      <c r="B22" s="6">
        <v>50</v>
      </c>
      <c r="C22" s="7" t="str">
        <f t="shared" ca="1" si="0"/>
        <v>EUSWE50 CBBT Curncy</v>
      </c>
      <c r="D22" s="8">
        <f ca="1">_xll.BDH(C22,$C$4,$C$3)</f>
        <v>1.931</v>
      </c>
      <c r="E22" s="9">
        <v>1.931</v>
      </c>
      <c r="G22" s="6">
        <v>50</v>
      </c>
      <c r="H22" s="7" t="str">
        <f t="shared" ca="1" si="1"/>
        <v>EUSW50V3 CBBT Curncy</v>
      </c>
      <c r="I22" s="8">
        <f ca="1">_xll.BDH(H22,$C$4,$C$3)</f>
        <v>2.0579999999999998</v>
      </c>
      <c r="J22" s="9">
        <v>2.0579999999999998</v>
      </c>
      <c r="L22" s="6">
        <v>50</v>
      </c>
      <c r="M22" s="7" t="str">
        <f t="shared" ca="1" si="2"/>
        <v>EUSA50 CBBT Curncy</v>
      </c>
      <c r="N22" s="8">
        <f ca="1">_xll.BDH(M22,$C$4,$C$3)</f>
        <v>2.1110000000000002</v>
      </c>
      <c r="O22" s="9">
        <v>2.1110000000000002</v>
      </c>
      <c r="Q22" s="6">
        <v>50</v>
      </c>
      <c r="R22" s="7" t="str">
        <f t="shared" ca="1" si="3"/>
        <v>EUBSVT50 CMPN Curncy</v>
      </c>
      <c r="S22" s="8">
        <f ca="1">_xll.BDH(R22,$C$4,$C$3)</f>
        <v>5.0999999999999996</v>
      </c>
      <c r="T22" s="9">
        <v>5.0999999999999996</v>
      </c>
      <c r="U22" s="10">
        <f t="shared" ca="1" si="4"/>
        <v>5.300000000000038</v>
      </c>
      <c r="W22" s="6">
        <v>50</v>
      </c>
      <c r="X22" s="7" t="str">
        <f t="shared" ca="1" si="5"/>
        <v>EUBSV50 CMPN Curncy</v>
      </c>
      <c r="Y22" s="8" t="str">
        <f ca="1">_xll.BDH(X22,$C$4,$C$3)</f>
        <v>#N/A N/A</v>
      </c>
      <c r="Z22" s="9" t="s">
        <v>22</v>
      </c>
      <c r="AA22" s="10" t="e">
        <f t="shared" ca="1" si="6"/>
        <v>#VALUE!</v>
      </c>
    </row>
    <row r="23" spans="2:27" x14ac:dyDescent="0.25">
      <c r="D23" s="106"/>
    </row>
    <row r="26" spans="2:27" x14ac:dyDescent="0.25">
      <c r="B26" s="1" t="s">
        <v>0</v>
      </c>
      <c r="C26" s="2">
        <v>41851</v>
      </c>
    </row>
    <row r="27" spans="2:27" x14ac:dyDescent="0.25">
      <c r="B27" s="1" t="s">
        <v>1</v>
      </c>
      <c r="C27" s="3" t="s">
        <v>2</v>
      </c>
    </row>
    <row r="29" spans="2:27" x14ac:dyDescent="0.25">
      <c r="B29" s="1" t="s">
        <v>3</v>
      </c>
      <c r="C29" s="3" t="s">
        <v>19</v>
      </c>
      <c r="G29" s="1" t="s">
        <v>3</v>
      </c>
      <c r="H29" s="3" t="s">
        <v>20</v>
      </c>
      <c r="L29" s="1" t="s">
        <v>3</v>
      </c>
      <c r="M29" s="3" t="s">
        <v>21</v>
      </c>
    </row>
    <row r="30" spans="2:27" x14ac:dyDescent="0.25">
      <c r="B30" s="1" t="s">
        <v>8</v>
      </c>
      <c r="C30" s="3" t="s">
        <v>11</v>
      </c>
      <c r="G30" s="1" t="s">
        <v>8</v>
      </c>
      <c r="H30" s="3" t="s">
        <v>11</v>
      </c>
      <c r="L30" s="1" t="s">
        <v>8</v>
      </c>
      <c r="M30" s="3" t="s">
        <v>11</v>
      </c>
    </row>
    <row r="31" spans="2:27" x14ac:dyDescent="0.25">
      <c r="B31" s="1" t="s">
        <v>12</v>
      </c>
      <c r="C31" s="3" t="s">
        <v>13</v>
      </c>
      <c r="G31" s="1" t="s">
        <v>12</v>
      </c>
      <c r="H31" s="3" t="s">
        <v>13</v>
      </c>
      <c r="L31" s="1" t="s">
        <v>12</v>
      </c>
      <c r="M31" s="3" t="s">
        <v>13</v>
      </c>
    </row>
    <row r="32" spans="2:27" x14ac:dyDescent="0.25">
      <c r="C32" s="4"/>
      <c r="H32" s="4"/>
      <c r="M32" s="4"/>
    </row>
    <row r="33" spans="2:15" x14ac:dyDescent="0.25">
      <c r="B33" s="5" t="s">
        <v>14</v>
      </c>
      <c r="C33" s="5" t="s">
        <v>15</v>
      </c>
      <c r="D33" s="5" t="s">
        <v>16</v>
      </c>
      <c r="E33" s="5" t="s">
        <v>17</v>
      </c>
      <c r="G33" s="5" t="s">
        <v>14</v>
      </c>
      <c r="H33" s="5" t="s">
        <v>15</v>
      </c>
      <c r="I33" s="5" t="s">
        <v>16</v>
      </c>
      <c r="J33" s="5" t="s">
        <v>17</v>
      </c>
      <c r="L33" s="5" t="s">
        <v>14</v>
      </c>
      <c r="M33" s="5" t="s">
        <v>15</v>
      </c>
      <c r="N33" s="5" t="s">
        <v>16</v>
      </c>
      <c r="O33" s="5" t="s">
        <v>17</v>
      </c>
    </row>
    <row r="34" spans="2:15" x14ac:dyDescent="0.25">
      <c r="B34" s="6">
        <v>1</v>
      </c>
      <c r="C34" s="7" t="str">
        <f t="shared" ref="C34:C45" ca="1" si="7">C$29&amp;B34&amp;C$30&amp;C$31</f>
        <v>USSO1 CMPN Curncy</v>
      </c>
      <c r="D34" s="8">
        <f ca="1">_xll.BDH(C34,$C$27,$C$26)</f>
        <v>0.1835</v>
      </c>
      <c r="E34" s="9">
        <v>0.1835</v>
      </c>
      <c r="G34" s="6">
        <v>1</v>
      </c>
      <c r="H34" s="7" t="str">
        <f t="shared" ref="H34:H45" ca="1" si="8">H$29&amp;G34&amp;H$30&amp;H$31</f>
        <v>USSW1 CMPN Curncy</v>
      </c>
      <c r="I34" s="8">
        <f ca="1">_xll.BDH(H34,$C$27,$C$26)</f>
        <v>0.33750000000000002</v>
      </c>
      <c r="J34" s="9">
        <v>0.33750000000000002</v>
      </c>
      <c r="L34" s="6">
        <v>1</v>
      </c>
      <c r="M34" s="7" t="str">
        <f t="shared" ref="M34:M45" ca="1" si="9">M$29&amp;L34&amp;M$30&amp;M$31</f>
        <v>USBC1 CMPN Curncy</v>
      </c>
      <c r="N34" s="8">
        <f ca="1">_xll.BDH(M34,$C$27,$C$26)</f>
        <v>8.5625</v>
      </c>
      <c r="O34" s="9">
        <v>8.5625</v>
      </c>
    </row>
    <row r="35" spans="2:15" x14ac:dyDescent="0.25">
      <c r="B35" s="6">
        <v>2</v>
      </c>
      <c r="C35" s="7" t="str">
        <f t="shared" ca="1" si="7"/>
        <v>USSO2 CMPN Curncy</v>
      </c>
      <c r="D35" s="8">
        <f ca="1">_xll.BDH(C35,$C$4,$C$3)</f>
        <v>0.55430000000000001</v>
      </c>
      <c r="E35" s="9">
        <v>0.55430000000000001</v>
      </c>
      <c r="G35" s="6">
        <v>2</v>
      </c>
      <c r="H35" s="7" t="str">
        <f t="shared" ca="1" si="8"/>
        <v>USSW2 CMPN Curncy</v>
      </c>
      <c r="I35" s="8">
        <f ca="1">_xll.BDH(H35,$C$4,$C$3)</f>
        <v>0.72899999999999998</v>
      </c>
      <c r="J35" s="9">
        <v>0.72899999999999998</v>
      </c>
      <c r="L35" s="6">
        <v>2</v>
      </c>
      <c r="M35" s="7" t="str">
        <f t="shared" ca="1" si="9"/>
        <v>USBC2 CMPN Curncy</v>
      </c>
      <c r="N35" s="8">
        <f ca="1">_xll.BDH(M35,$C$4,$C$3)</f>
        <v>8.875</v>
      </c>
      <c r="O35" s="9">
        <v>8.875</v>
      </c>
    </row>
    <row r="36" spans="2:15" x14ac:dyDescent="0.25">
      <c r="B36" s="6">
        <v>3</v>
      </c>
      <c r="C36" s="7" t="str">
        <f t="shared" ca="1" si="7"/>
        <v>USSO3 CMPN Curncy</v>
      </c>
      <c r="D36" s="8">
        <f ca="1">_xll.BDH(C36,$C$4,$C$3)</f>
        <v>1.0065</v>
      </c>
      <c r="E36" s="9">
        <v>1.0065</v>
      </c>
      <c r="G36" s="6">
        <v>3</v>
      </c>
      <c r="H36" s="7" t="str">
        <f t="shared" ca="1" si="8"/>
        <v>USSW3 CMPN Curncy</v>
      </c>
      <c r="I36" s="8">
        <f ca="1">_xll.BDH(H36,$C$4,$C$3)</f>
        <v>1.1970000000000001</v>
      </c>
      <c r="J36" s="9">
        <v>1.1970000000000001</v>
      </c>
      <c r="L36" s="6">
        <v>3</v>
      </c>
      <c r="M36" s="7" t="str">
        <f t="shared" ca="1" si="9"/>
        <v>USBC3 CMPN Curncy</v>
      </c>
      <c r="N36" s="8">
        <f ca="1">_xll.BDH(M36,$C$4,$C$3)</f>
        <v>8.875</v>
      </c>
      <c r="O36" s="9">
        <v>8.875</v>
      </c>
    </row>
    <row r="37" spans="2:15" x14ac:dyDescent="0.25">
      <c r="B37" s="6">
        <v>5</v>
      </c>
      <c r="C37" s="7" t="str">
        <f t="shared" ca="1" si="7"/>
        <v>USSO5 CMPN Curncy</v>
      </c>
      <c r="D37" s="8">
        <f ca="1">_xll.BDH(C37,$C$4,$C$3)</f>
        <v>1.663</v>
      </c>
      <c r="E37" s="9">
        <v>1.663</v>
      </c>
      <c r="G37" s="6">
        <v>5</v>
      </c>
      <c r="H37" s="7" t="str">
        <f t="shared" ca="1" si="8"/>
        <v>USSW5 CMPN Curncy</v>
      </c>
      <c r="I37" s="8">
        <f ca="1">_xll.BDH(H37,$C$4,$C$3)</f>
        <v>1.8841999999999999</v>
      </c>
      <c r="J37" s="9">
        <v>1.8841999999999999</v>
      </c>
      <c r="L37" s="6">
        <v>5</v>
      </c>
      <c r="M37" s="7" t="str">
        <f t="shared" ca="1" si="9"/>
        <v>USBC5 CMPN Curncy</v>
      </c>
      <c r="N37" s="8">
        <f ca="1">_xll.BDH(M37,$C$4,$C$3)</f>
        <v>9</v>
      </c>
      <c r="O37" s="9">
        <v>9</v>
      </c>
    </row>
    <row r="38" spans="2:15" x14ac:dyDescent="0.25">
      <c r="B38" s="6">
        <v>7</v>
      </c>
      <c r="C38" s="7" t="str">
        <f t="shared" ca="1" si="7"/>
        <v>USSO7 CMPN Curncy</v>
      </c>
      <c r="D38" s="8">
        <f ca="1">_xll.BDH(C38,$C$4,$C$3)</f>
        <v>2.0739999999999998</v>
      </c>
      <c r="E38" s="9">
        <v>2.0739999999999998</v>
      </c>
      <c r="G38" s="6">
        <v>7</v>
      </c>
      <c r="H38" s="7" t="str">
        <f t="shared" ca="1" si="8"/>
        <v>USSW7 CMPN Curncy</v>
      </c>
      <c r="I38" s="8">
        <f ca="1">_xll.BDH(H38,$C$4,$C$3)</f>
        <v>2.306</v>
      </c>
      <c r="J38" s="9">
        <v>2.306</v>
      </c>
      <c r="L38" s="6">
        <v>7</v>
      </c>
      <c r="M38" s="7" t="str">
        <f t="shared" ca="1" si="9"/>
        <v>USBC7 CMPN Curncy</v>
      </c>
      <c r="N38" s="8">
        <f ca="1">_xll.BDH(M38,$C$4,$C$3)</f>
        <v>9.0625</v>
      </c>
      <c r="O38" s="9">
        <v>9.0625</v>
      </c>
    </row>
    <row r="39" spans="2:15" x14ac:dyDescent="0.25">
      <c r="B39" s="6">
        <v>10</v>
      </c>
      <c r="C39" s="7" t="str">
        <f t="shared" ca="1" si="7"/>
        <v>USSO10 CMPN Curncy</v>
      </c>
      <c r="D39" s="8">
        <f ca="1">_xll.BDH(C39,$C$4,$C$3)</f>
        <v>2.456</v>
      </c>
      <c r="E39" s="9">
        <v>2.456</v>
      </c>
      <c r="G39" s="6">
        <v>10</v>
      </c>
      <c r="H39" s="7" t="str">
        <f t="shared" ca="1" si="8"/>
        <v>USSW10 CMPN Curncy</v>
      </c>
      <c r="I39" s="8">
        <f ca="1">_xll.BDH(H39,$C$4,$C$3)</f>
        <v>2.6973000000000003</v>
      </c>
      <c r="J39" s="9">
        <v>2.6973000000000003</v>
      </c>
      <c r="L39" s="6">
        <v>10</v>
      </c>
      <c r="M39" s="7" t="str">
        <f t="shared" ca="1" si="9"/>
        <v>USBC10 CMPN Curncy</v>
      </c>
      <c r="N39" s="8">
        <f ca="1">_xll.BDH(M39,$C$4,$C$3)</f>
        <v>9.1875</v>
      </c>
      <c r="O39" s="9">
        <v>9.1875</v>
      </c>
    </row>
    <row r="40" spans="2:15" x14ac:dyDescent="0.25">
      <c r="B40" s="6">
        <v>15</v>
      </c>
      <c r="C40" s="7" t="str">
        <f t="shared" ca="1" si="7"/>
        <v>USSO15 CMPN Curncy</v>
      </c>
      <c r="D40" s="8">
        <f ca="1">_xll.BDH(C40,$C$4,$C$3)</f>
        <v>2.7989999999999999</v>
      </c>
      <c r="E40" s="9">
        <v>2.7989999999999999</v>
      </c>
      <c r="G40" s="6">
        <v>15</v>
      </c>
      <c r="H40" s="7" t="str">
        <f t="shared" ca="1" si="8"/>
        <v>USSW15 CMPN Curncy</v>
      </c>
      <c r="I40" s="8">
        <f ca="1">_xll.BDH(H40,$C$4,$C$3)</f>
        <v>3.0480999999999998</v>
      </c>
      <c r="J40" s="9">
        <v>3.0480999999999998</v>
      </c>
      <c r="L40" s="6">
        <v>15</v>
      </c>
      <c r="M40" s="7" t="str">
        <f t="shared" ca="1" si="9"/>
        <v>USBC15 CMPN Curncy</v>
      </c>
      <c r="N40" s="8">
        <f ca="1">_xll.BDH(M40,$C$4,$C$3)</f>
        <v>9.4625000000000004</v>
      </c>
      <c r="O40" s="9">
        <v>9.4625000000000004</v>
      </c>
    </row>
    <row r="41" spans="2:15" x14ac:dyDescent="0.25">
      <c r="B41" s="6">
        <v>20</v>
      </c>
      <c r="C41" s="7" t="str">
        <f t="shared" ca="1" si="7"/>
        <v>USSO20 CMPN Curncy</v>
      </c>
      <c r="D41" s="8">
        <f ca="1">_xll.BDH(C41,$C$4,$C$3)</f>
        <v>2.9529999999999998</v>
      </c>
      <c r="E41" s="9">
        <v>2.9529999999999998</v>
      </c>
      <c r="G41" s="6">
        <v>20</v>
      </c>
      <c r="H41" s="7" t="str">
        <f t="shared" ca="1" si="8"/>
        <v>USSW20 CMPN Curncy</v>
      </c>
      <c r="I41" s="8">
        <f ca="1">_xll.BDH(H41,$C$4,$C$3)</f>
        <v>3.2010000000000001</v>
      </c>
      <c r="J41" s="9">
        <v>3.2010000000000001</v>
      </c>
      <c r="L41" s="6">
        <v>20</v>
      </c>
      <c r="M41" s="7" t="str">
        <f t="shared" ca="1" si="9"/>
        <v>USBC20 CMPN Curncy</v>
      </c>
      <c r="N41" s="8">
        <f ca="1">_xll.BDH(M41,$C$4,$C$3)</f>
        <v>9.1875</v>
      </c>
      <c r="O41" s="9">
        <v>9.1875</v>
      </c>
    </row>
    <row r="42" spans="2:15" x14ac:dyDescent="0.25">
      <c r="B42" s="6">
        <v>25</v>
      </c>
      <c r="C42" s="7" t="str">
        <f t="shared" ca="1" si="7"/>
        <v>USSO25 CMPN Curncy</v>
      </c>
      <c r="D42" s="8">
        <f ca="1">_xll.BDH(C42,$C$4,$C$3)</f>
        <v>3.0219999999999998</v>
      </c>
      <c r="E42" s="9">
        <v>3.0219999999999998</v>
      </c>
      <c r="G42" s="6">
        <v>25</v>
      </c>
      <c r="H42" s="7" t="str">
        <f t="shared" ca="1" si="8"/>
        <v>USSW25 CMPN Curncy</v>
      </c>
      <c r="I42" s="8">
        <f ca="1">_xll.BDH(H42,$C$4,$C$3)</f>
        <v>3.2683</v>
      </c>
      <c r="J42" s="9">
        <v>3.2683</v>
      </c>
      <c r="L42" s="6">
        <v>25</v>
      </c>
      <c r="M42" s="7" t="str">
        <f t="shared" ca="1" si="9"/>
        <v>USBC25 CMPN Curncy</v>
      </c>
      <c r="N42" s="8">
        <f ca="1">_xll.BDH(M42,$C$4,$C$3)</f>
        <v>9.1875</v>
      </c>
      <c r="O42" s="9">
        <v>9.1875</v>
      </c>
    </row>
    <row r="43" spans="2:15" x14ac:dyDescent="0.25">
      <c r="B43" s="6">
        <v>30</v>
      </c>
      <c r="C43" s="7" t="str">
        <f t="shared" ca="1" si="7"/>
        <v>USSO30 CMPN Curncy</v>
      </c>
      <c r="D43" s="8">
        <f ca="1">_xll.BDH(C43,$C$4,$C$3)</f>
        <v>3.0529999999999999</v>
      </c>
      <c r="E43" s="9">
        <v>3.0529999999999999</v>
      </c>
      <c r="G43" s="6">
        <v>30</v>
      </c>
      <c r="H43" s="7" t="str">
        <f t="shared" ca="1" si="8"/>
        <v>USSW30 CMPN Curncy</v>
      </c>
      <c r="I43" s="8">
        <f ca="1">_xll.BDH(H43,$C$4,$C$3)</f>
        <v>3.2993000000000001</v>
      </c>
      <c r="J43" s="9">
        <v>3.2993000000000001</v>
      </c>
      <c r="L43" s="6">
        <v>30</v>
      </c>
      <c r="M43" s="7" t="str">
        <f t="shared" ca="1" si="9"/>
        <v>USBC30 CMPN Curncy</v>
      </c>
      <c r="N43" s="8">
        <f ca="1">_xll.BDH(M43,$C$4,$C$3)</f>
        <v>9.3000000000000007</v>
      </c>
      <c r="O43" s="9">
        <v>9.3000000000000007</v>
      </c>
    </row>
    <row r="44" spans="2:15" x14ac:dyDescent="0.25">
      <c r="B44" s="6">
        <v>40</v>
      </c>
      <c r="C44" s="7" t="str">
        <f t="shared" ca="1" si="7"/>
        <v>USSO40 CMPN Curncy</v>
      </c>
      <c r="D44" s="8">
        <f ca="1">_xll.BDH(C44,$C$4,$C$3)</f>
        <v>3.0859999999999999</v>
      </c>
      <c r="E44" s="9">
        <v>3.0859999999999999</v>
      </c>
      <c r="G44" s="6">
        <v>40</v>
      </c>
      <c r="H44" s="7" t="str">
        <f t="shared" ca="1" si="8"/>
        <v>USSW40 CMPN Curncy</v>
      </c>
      <c r="I44" s="8">
        <f ca="1">_xll.BDH(H44,$C$4,$C$3)</f>
        <v>3.3185000000000002</v>
      </c>
      <c r="J44" s="9">
        <v>3.3185000000000002</v>
      </c>
      <c r="L44" s="6">
        <v>40</v>
      </c>
      <c r="M44" s="7" t="str">
        <f t="shared" ca="1" si="9"/>
        <v>USBC40 CMPN Curncy</v>
      </c>
      <c r="N44" s="8" t="str">
        <f ca="1">_xll.BDH(M44,$C$4,$C$3)</f>
        <v>#N/A N/A</v>
      </c>
      <c r="O44" s="9" t="s">
        <v>22</v>
      </c>
    </row>
    <row r="45" spans="2:15" x14ac:dyDescent="0.25">
      <c r="B45" s="6">
        <v>50</v>
      </c>
      <c r="C45" s="7" t="str">
        <f t="shared" ca="1" si="7"/>
        <v>USSO50 CMPN Curncy</v>
      </c>
      <c r="D45" s="8" t="str">
        <f ca="1">_xll.BDH(C45,$C$4,$C$3)</f>
        <v>#N/A N/A</v>
      </c>
      <c r="E45" s="9" t="s">
        <v>22</v>
      </c>
      <c r="G45" s="6">
        <v>50</v>
      </c>
      <c r="H45" s="7" t="str">
        <f t="shared" ca="1" si="8"/>
        <v>USSW50 CMPN Curncy</v>
      </c>
      <c r="I45" s="8">
        <f ca="1">_xll.BDH(H45,$C$4,$C$3)</f>
        <v>3.2978000000000001</v>
      </c>
      <c r="J45" s="9">
        <v>3.2978000000000001</v>
      </c>
      <c r="L45" s="6">
        <v>50</v>
      </c>
      <c r="M45" s="7" t="str">
        <f t="shared" ca="1" si="9"/>
        <v>USBC50 CMPN Curncy</v>
      </c>
      <c r="N45" s="8" t="str">
        <f ca="1">_xll.BDH(M45,$C$4,$C$3)</f>
        <v>#N/A N/A</v>
      </c>
      <c r="O45" s="9" t="s">
        <v>22</v>
      </c>
    </row>
    <row r="49" spans="2:5" x14ac:dyDescent="0.25">
      <c r="B49" s="1" t="s">
        <v>0</v>
      </c>
      <c r="C49" s="2">
        <v>41851</v>
      </c>
    </row>
    <row r="50" spans="2:5" x14ac:dyDescent="0.25">
      <c r="B50" s="1" t="s">
        <v>1</v>
      </c>
      <c r="C50" s="3" t="s">
        <v>2</v>
      </c>
    </row>
    <row r="52" spans="2:5" x14ac:dyDescent="0.25">
      <c r="B52" s="1" t="s">
        <v>3</v>
      </c>
      <c r="C52" s="3" t="s">
        <v>23</v>
      </c>
    </row>
    <row r="53" spans="2:5" x14ac:dyDescent="0.25">
      <c r="B53" s="1" t="s">
        <v>8</v>
      </c>
      <c r="C53" s="3" t="s">
        <v>11</v>
      </c>
    </row>
    <row r="54" spans="2:5" x14ac:dyDescent="0.25">
      <c r="B54" s="1" t="s">
        <v>12</v>
      </c>
      <c r="C54" s="3" t="s">
        <v>13</v>
      </c>
    </row>
    <row r="55" spans="2:5" x14ac:dyDescent="0.25">
      <c r="C55" s="4"/>
    </row>
    <row r="56" spans="2:5" x14ac:dyDescent="0.25">
      <c r="B56" s="5" t="s">
        <v>14</v>
      </c>
      <c r="C56" s="5" t="s">
        <v>15</v>
      </c>
      <c r="D56" s="5" t="s">
        <v>16</v>
      </c>
      <c r="E56" s="5" t="s">
        <v>17</v>
      </c>
    </row>
    <row r="57" spans="2:5" x14ac:dyDescent="0.25">
      <c r="B57" s="6">
        <v>1</v>
      </c>
      <c r="C57" s="7" t="str">
        <f t="shared" ref="C57:C68" ca="1" si="10">C$52&amp;B57&amp;C$53&amp;C$54</f>
        <v>EUBS1 CMPN Curncy</v>
      </c>
      <c r="D57" s="8">
        <f ca="1">_xll.BDH(C57,$C$50,$C$49)</f>
        <v>-8.5</v>
      </c>
      <c r="E57" s="9">
        <v>-8.5</v>
      </c>
    </row>
    <row r="58" spans="2:5" x14ac:dyDescent="0.25">
      <c r="B58" s="6">
        <v>2</v>
      </c>
      <c r="C58" s="7" t="str">
        <f t="shared" ca="1" si="10"/>
        <v>EUBS2 CMPN Curncy</v>
      </c>
      <c r="D58" s="8">
        <f ca="1">_xll.BDH(C58,$C$50,$C$49)</f>
        <v>-8.5</v>
      </c>
      <c r="E58" s="9">
        <v>-8.5</v>
      </c>
    </row>
    <row r="59" spans="2:5" x14ac:dyDescent="0.25">
      <c r="B59" s="6">
        <v>3</v>
      </c>
      <c r="C59" s="7" t="str">
        <f t="shared" ca="1" si="10"/>
        <v>EUBS3 CMPN Curncy</v>
      </c>
      <c r="D59" s="8">
        <f ca="1">_xll.BDH(C59,$C$50,$C$49)</f>
        <v>-8</v>
      </c>
      <c r="E59" s="9">
        <v>-8</v>
      </c>
    </row>
    <row r="60" spans="2:5" x14ac:dyDescent="0.25">
      <c r="B60" s="6">
        <v>5</v>
      </c>
      <c r="C60" s="7" t="str">
        <f t="shared" ca="1" si="10"/>
        <v>EUBS5 CMPN Curncy</v>
      </c>
      <c r="D60" s="8">
        <f ca="1">_xll.BDH(C60,$C$50,$C$49)</f>
        <v>-6.75</v>
      </c>
      <c r="E60" s="9">
        <v>-6.75</v>
      </c>
    </row>
    <row r="61" spans="2:5" x14ac:dyDescent="0.25">
      <c r="B61" s="6">
        <v>7</v>
      </c>
      <c r="C61" s="7" t="str">
        <f t="shared" ca="1" si="10"/>
        <v>EUBS7 CMPN Curncy</v>
      </c>
      <c r="D61" s="8">
        <f ca="1">_xll.BDH(C61,$C$50,$C$49)</f>
        <v>-5.75</v>
      </c>
      <c r="E61" s="9">
        <v>-5.75</v>
      </c>
    </row>
    <row r="62" spans="2:5" x14ac:dyDescent="0.25">
      <c r="B62" s="6">
        <v>10</v>
      </c>
      <c r="C62" s="7" t="str">
        <f t="shared" ca="1" si="10"/>
        <v>EUBS10 CMPN Curncy</v>
      </c>
      <c r="D62" s="8">
        <f ca="1">_xll.BDH(C62,$C$50,$C$49)</f>
        <v>-4</v>
      </c>
      <c r="E62" s="9">
        <v>-4</v>
      </c>
    </row>
    <row r="63" spans="2:5" x14ac:dyDescent="0.25">
      <c r="B63" s="6">
        <v>15</v>
      </c>
      <c r="C63" s="7" t="str">
        <f t="shared" ca="1" si="10"/>
        <v>EUBS15 CMPN Curncy</v>
      </c>
      <c r="D63" s="8">
        <f ca="1">_xll.BDH(C63,$C$50,$C$49)</f>
        <v>-2.5</v>
      </c>
      <c r="E63" s="9">
        <v>-2.5</v>
      </c>
    </row>
    <row r="64" spans="2:5" x14ac:dyDescent="0.25">
      <c r="B64" s="6">
        <v>20</v>
      </c>
      <c r="C64" s="7" t="str">
        <f t="shared" ca="1" si="10"/>
        <v>EUBS20 CMPN Curncy</v>
      </c>
      <c r="D64" s="8">
        <f ca="1">_xll.BDH(C64,$C$50,$C$49)</f>
        <v>-2</v>
      </c>
      <c r="E64" s="9">
        <v>-2</v>
      </c>
    </row>
    <row r="65" spans="2:5" x14ac:dyDescent="0.25">
      <c r="B65" s="6">
        <v>25</v>
      </c>
      <c r="C65" s="7" t="str">
        <f t="shared" ca="1" si="10"/>
        <v>EUBS25 CMPN Curncy</v>
      </c>
      <c r="D65" s="8">
        <f ca="1">_xll.BDH(C65,$C$50,$C$49)</f>
        <v>-1.75</v>
      </c>
      <c r="E65" s="9">
        <v>-1.75</v>
      </c>
    </row>
    <row r="66" spans="2:5" x14ac:dyDescent="0.25">
      <c r="B66" s="6">
        <v>30</v>
      </c>
      <c r="C66" s="7" t="str">
        <f t="shared" ca="1" si="10"/>
        <v>EUBS30 CMPN Curncy</v>
      </c>
      <c r="D66" s="8">
        <f ca="1">_xll.BDH(C66,$C$50,$C$49)</f>
        <v>-2</v>
      </c>
      <c r="E66" s="9">
        <v>-2</v>
      </c>
    </row>
    <row r="67" spans="2:5" x14ac:dyDescent="0.25">
      <c r="B67" s="6">
        <v>40</v>
      </c>
      <c r="C67" s="7" t="str">
        <f t="shared" ca="1" si="10"/>
        <v>EUBS40 CMPN Curncy</v>
      </c>
      <c r="D67" s="8">
        <f ca="1">_xll.BDH(C67,$C$50,$C$49)</f>
        <v>-2.25</v>
      </c>
      <c r="E67" s="9">
        <v>-2.25</v>
      </c>
    </row>
    <row r="68" spans="2:5" x14ac:dyDescent="0.25">
      <c r="B68" s="6">
        <v>50</v>
      </c>
      <c r="C68" s="7" t="str">
        <f t="shared" ca="1" si="10"/>
        <v>EUBS50 CMPN Curncy</v>
      </c>
      <c r="D68" s="8">
        <f ca="1">_xll.BDH(C68,$C$50,$C$49)</f>
        <v>-2.25</v>
      </c>
      <c r="E68" s="9">
        <v>-2.25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AC205"/>
  <sheetViews>
    <sheetView showGridLines="0" tabSelected="1" zoomScale="70" zoomScaleNormal="70" workbookViewId="0"/>
  </sheetViews>
  <sheetFormatPr defaultColWidth="11.42578125" defaultRowHeight="12.75" x14ac:dyDescent="0.2"/>
  <cols>
    <col min="1" max="4" width="11.42578125" style="11" customWidth="1"/>
    <col min="5" max="5" width="26" style="11" bestFit="1" customWidth="1"/>
    <col min="6" max="6" width="27.28515625" style="11" customWidth="1"/>
    <col min="7" max="7" width="11.42578125" style="11" customWidth="1"/>
    <col min="8" max="8" width="13" style="11" bestFit="1" customWidth="1"/>
    <col min="9" max="9" width="20.140625" style="11" customWidth="1"/>
    <col min="10" max="10" width="17.7109375" style="11" bestFit="1" customWidth="1"/>
    <col min="11" max="11" width="19.28515625" style="11" bestFit="1" customWidth="1"/>
    <col min="12" max="12" width="20.28515625" style="11" customWidth="1"/>
    <col min="13" max="13" width="16.7109375" style="11" customWidth="1"/>
    <col min="14" max="14" width="10.7109375" style="11" bestFit="1" customWidth="1"/>
    <col min="15" max="15" width="20.140625" style="11" customWidth="1"/>
    <col min="16" max="16" width="32" style="11" bestFit="1" customWidth="1"/>
    <col min="17" max="18" width="15.7109375" style="11" bestFit="1" customWidth="1"/>
    <col min="19" max="19" width="24" style="11" bestFit="1" customWidth="1"/>
    <col min="20" max="20" width="30.140625" style="11" bestFit="1" customWidth="1"/>
    <col min="21" max="21" width="13.5703125" style="11" customWidth="1"/>
    <col min="22" max="22" width="18.7109375" style="11" bestFit="1" customWidth="1"/>
    <col min="23" max="27" width="12.85546875" style="11" customWidth="1"/>
    <col min="28" max="28" width="20.85546875" style="11" bestFit="1" customWidth="1"/>
    <col min="29" max="29" width="29" style="11" bestFit="1" customWidth="1"/>
    <col min="30" max="30" width="10.42578125" style="11" bestFit="1" customWidth="1"/>
    <col min="31" max="31" width="11.42578125" style="11" customWidth="1"/>
    <col min="32" max="16384" width="11.42578125" style="11"/>
  </cols>
  <sheetData>
    <row r="3" spans="1:29" x14ac:dyDescent="0.2">
      <c r="B3" s="12" t="s">
        <v>24</v>
      </c>
      <c r="C3" s="13" t="s">
        <v>25</v>
      </c>
      <c r="I3" s="14"/>
    </row>
    <row r="5" spans="1:29" x14ac:dyDescent="0.2">
      <c r="I5" s="15"/>
      <c r="J5" s="15"/>
      <c r="K5" s="15"/>
      <c r="M5" s="11">
        <f ca="1">_xll.ohRepositoryObjectCount()</f>
        <v>148</v>
      </c>
    </row>
    <row r="6" spans="1:29" x14ac:dyDescent="0.2">
      <c r="B6" s="16" t="b">
        <f ca="1">_xll.qlSettingsSetEvaluationDate(C7)</f>
        <v>1</v>
      </c>
      <c r="C6" s="17"/>
      <c r="I6" s="14"/>
    </row>
    <row r="7" spans="1:29" x14ac:dyDescent="0.2">
      <c r="B7" s="18" t="s">
        <v>26</v>
      </c>
      <c r="C7" s="19">
        <v>41851</v>
      </c>
      <c r="I7" s="14"/>
    </row>
    <row r="8" spans="1:29" x14ac:dyDescent="0.2">
      <c r="I8" s="14"/>
    </row>
    <row r="10" spans="1:29" ht="15.75" x14ac:dyDescent="0.25">
      <c r="B10" s="103" t="s">
        <v>27</v>
      </c>
    </row>
    <row r="11" spans="1:29" x14ac:dyDescent="0.2">
      <c r="C11" s="20"/>
      <c r="E11" s="21"/>
      <c r="F11" s="20"/>
      <c r="G11" s="20"/>
      <c r="H11" s="20"/>
      <c r="I11" s="20"/>
      <c r="J11" s="20"/>
      <c r="K11" s="20"/>
      <c r="L11" s="20"/>
      <c r="M11" s="20"/>
      <c r="N11" s="20"/>
      <c r="O11" s="20"/>
      <c r="P11" s="20"/>
      <c r="Q11" s="20"/>
      <c r="R11" s="20"/>
    </row>
    <row r="12" spans="1:29" x14ac:dyDescent="0.2">
      <c r="B12" s="21" t="s">
        <v>28</v>
      </c>
      <c r="C12" s="20"/>
      <c r="E12" s="22" t="s">
        <v>29</v>
      </c>
      <c r="F12" s="23" t="str">
        <f ca="1">_xll.qlEonia("Eonia-Bootstrapindex")</f>
        <v>Eonia-Bootstrapindex#0007</v>
      </c>
      <c r="G12" s="20"/>
      <c r="H12" s="20"/>
      <c r="I12" s="20"/>
      <c r="J12" s="20"/>
      <c r="K12" s="20"/>
      <c r="L12" s="20"/>
      <c r="M12" s="20"/>
      <c r="N12" s="20"/>
      <c r="O12" s="20"/>
      <c r="P12" s="20"/>
      <c r="Q12" s="20"/>
      <c r="R12" s="20"/>
      <c r="S12" s="21" t="s">
        <v>30</v>
      </c>
      <c r="T12" s="20"/>
      <c r="V12" s="24" t="s">
        <v>31</v>
      </c>
      <c r="W12" s="20"/>
      <c r="X12" s="20"/>
      <c r="Y12" s="20"/>
      <c r="Z12" s="20"/>
      <c r="AA12" s="20"/>
      <c r="AB12" s="20"/>
      <c r="AC12" s="20"/>
    </row>
    <row r="13" spans="1:29" x14ac:dyDescent="0.2">
      <c r="C13" s="20"/>
      <c r="E13" s="20"/>
      <c r="F13" s="20"/>
      <c r="G13" s="20"/>
      <c r="H13" s="20"/>
      <c r="I13" s="20"/>
      <c r="J13" s="20"/>
      <c r="K13" s="20"/>
      <c r="L13" s="20"/>
      <c r="M13" s="20"/>
      <c r="N13" s="20"/>
      <c r="O13" s="20"/>
      <c r="P13" s="20"/>
      <c r="Q13" s="20"/>
      <c r="R13" s="20"/>
      <c r="S13" s="20"/>
      <c r="T13" s="20"/>
      <c r="V13" s="20"/>
      <c r="W13" s="20"/>
      <c r="X13" s="20"/>
      <c r="Y13" s="20"/>
      <c r="Z13" s="20"/>
      <c r="AA13" s="20"/>
      <c r="AB13" s="20"/>
      <c r="AC13" s="20"/>
    </row>
    <row r="14" spans="1:29" x14ac:dyDescent="0.2">
      <c r="B14" s="25" t="s">
        <v>32</v>
      </c>
      <c r="C14" s="25" t="s">
        <v>33</v>
      </c>
      <c r="D14" s="25" t="s">
        <v>34</v>
      </c>
      <c r="E14" s="25" t="s">
        <v>35</v>
      </c>
      <c r="F14" s="25" t="s">
        <v>36</v>
      </c>
      <c r="G14" s="25" t="s">
        <v>33</v>
      </c>
      <c r="H14" s="25" t="s">
        <v>37</v>
      </c>
      <c r="I14" s="25"/>
      <c r="J14" s="25"/>
      <c r="K14" s="25"/>
      <c r="L14" s="25" t="s">
        <v>122</v>
      </c>
      <c r="M14" s="26"/>
      <c r="N14" s="27"/>
      <c r="O14" s="28"/>
      <c r="P14" s="25" t="s">
        <v>52</v>
      </c>
      <c r="Q14" s="25" t="s">
        <v>41</v>
      </c>
      <c r="S14" s="29" t="s">
        <v>42</v>
      </c>
      <c r="T14" s="30" t="str">
        <f ca="1">_xll.qlPiecewiseYieldCurve(T16,T17,T18,_xll.ohPack(P16:P27),T20,T21,T22,T23,T24,T25,T26,T27,T28)</f>
        <v>EONIA-Curve-Par#0007</v>
      </c>
      <c r="V14" s="25" t="s">
        <v>43</v>
      </c>
      <c r="W14" s="25" t="s">
        <v>44</v>
      </c>
      <c r="X14" s="25" t="s">
        <v>33</v>
      </c>
      <c r="Y14" s="31" t="s">
        <v>45</v>
      </c>
      <c r="Z14" s="31" t="s">
        <v>46</v>
      </c>
      <c r="AA14" s="32"/>
      <c r="AB14" s="29" t="s">
        <v>42</v>
      </c>
      <c r="AC14" s="30" t="str">
        <f ca="1">_xll.qlZeroCurve(AC16,V15:V27,Z15:Z27,AC19)</f>
        <v>EONIA-Curve-Zero#0007</v>
      </c>
    </row>
    <row r="15" spans="1:29" x14ac:dyDescent="0.2">
      <c r="B15" s="33" t="s">
        <v>16</v>
      </c>
      <c r="C15" s="33" t="s">
        <v>47</v>
      </c>
      <c r="D15" s="33" t="s">
        <v>48</v>
      </c>
      <c r="E15" s="33"/>
      <c r="F15" s="33" t="s">
        <v>16</v>
      </c>
      <c r="G15" s="33" t="s">
        <v>47</v>
      </c>
      <c r="H15" s="33"/>
      <c r="I15" s="33"/>
      <c r="J15" s="33"/>
      <c r="K15" s="33"/>
      <c r="L15" s="33"/>
      <c r="M15" s="33"/>
      <c r="N15" s="33"/>
      <c r="O15" s="33"/>
      <c r="P15" s="33"/>
      <c r="Q15" s="33"/>
      <c r="S15" s="34" t="s">
        <v>41</v>
      </c>
      <c r="T15" s="35" t="str">
        <f ca="1">_xll.ohRangeRetrieveError(T14)</f>
        <v/>
      </c>
      <c r="V15" s="36">
        <f t="array" aca="1" ref="V15:V27" ca="1">_xll.qlPiecewiseYieldCurveDates(T14)</f>
        <v>41851</v>
      </c>
      <c r="W15" s="39">
        <f t="array" aca="1" ref="W15:W27" ca="1">_xll.qlPiecewiseYieldCurveData(T14)</f>
        <v>6.0814837361879885E-4</v>
      </c>
      <c r="X15" s="42" t="s">
        <v>53</v>
      </c>
      <c r="Y15" s="43">
        <v>0</v>
      </c>
      <c r="Z15" s="44">
        <f ca="1">W15+Y15</f>
        <v>6.0814837361879885E-4</v>
      </c>
      <c r="AA15" s="45"/>
      <c r="AB15" s="34" t="s">
        <v>41</v>
      </c>
      <c r="AC15" s="35" t="str">
        <f ca="1">_xll.ohRangeRetrieveError(AC14)</f>
        <v/>
      </c>
    </row>
    <row r="16" spans="1:29" x14ac:dyDescent="0.2">
      <c r="A16" s="46"/>
      <c r="B16" s="47">
        <f ca="1">Bloomberg!E11%</f>
        <v>5.9999999999999995E-4</v>
      </c>
      <c r="C16" s="48" t="s">
        <v>54</v>
      </c>
      <c r="D16" s="49">
        <v>0</v>
      </c>
      <c r="E16" s="50"/>
      <c r="F16" s="47">
        <f t="shared" ref="F16:F27" ca="1" si="0">B16+D16</f>
        <v>5.9999999999999995E-4</v>
      </c>
      <c r="G16" s="48" t="s">
        <v>54</v>
      </c>
      <c r="H16" s="51">
        <v>2</v>
      </c>
      <c r="I16" s="51"/>
      <c r="J16" s="51"/>
      <c r="K16" s="51"/>
      <c r="L16" s="108" t="str">
        <f t="shared" ref="L16:L27" ca="1" si="1">$F$12</f>
        <v>Eonia-Bootstrapindex#0007</v>
      </c>
      <c r="M16" s="53"/>
      <c r="N16" s="51"/>
      <c r="O16" s="52"/>
      <c r="P16" s="54" t="str">
        <f ca="1">_xll.qlOISRateHelper(E16,H16,G16,F16,L16)</f>
        <v>obj_0000b#0007</v>
      </c>
      <c r="Q16" s="55" t="str">
        <f ca="1">_xll.ohRangeRetrieveError(P16)</f>
        <v/>
      </c>
      <c r="S16" s="56" t="s">
        <v>35</v>
      </c>
      <c r="T16" s="57" t="s">
        <v>55</v>
      </c>
      <c r="V16" s="37">
        <f ca="1"/>
        <v>42220</v>
      </c>
      <c r="W16" s="40">
        <f ca="1"/>
        <v>6.0814837361879885E-4</v>
      </c>
      <c r="X16" s="58" t="s">
        <v>54</v>
      </c>
      <c r="Y16" s="43">
        <v>0</v>
      </c>
      <c r="Z16" s="44">
        <f t="shared" ref="Z16:Z27" ca="1" si="2">W16+Y16</f>
        <v>6.0814837361879885E-4</v>
      </c>
      <c r="AA16" s="45"/>
      <c r="AB16" s="56" t="s">
        <v>35</v>
      </c>
      <c r="AC16" s="57" t="s">
        <v>56</v>
      </c>
    </row>
    <row r="17" spans="1:29" x14ac:dyDescent="0.2">
      <c r="A17" s="46"/>
      <c r="B17" s="59">
        <f ca="1">Bloomberg!E12%</f>
        <v>7.0999999999999991E-4</v>
      </c>
      <c r="C17" s="58" t="s">
        <v>57</v>
      </c>
      <c r="D17" s="43">
        <v>0</v>
      </c>
      <c r="E17" s="60"/>
      <c r="F17" s="59">
        <f t="shared" ca="1" si="0"/>
        <v>7.0999999999999991E-4</v>
      </c>
      <c r="G17" s="58" t="s">
        <v>57</v>
      </c>
      <c r="H17" s="61">
        <v>2</v>
      </c>
      <c r="I17" s="61"/>
      <c r="J17" s="61"/>
      <c r="K17" s="61"/>
      <c r="L17" s="109" t="str">
        <f t="shared" ca="1" si="1"/>
        <v>Eonia-Bootstrapindex#0007</v>
      </c>
      <c r="M17" s="63"/>
      <c r="N17" s="61"/>
      <c r="O17" s="62"/>
      <c r="P17" s="64" t="str">
        <f ca="1">_xll.qlOISRateHelper(E17,H17,G17,F17,L17)</f>
        <v>obj_00018#0007</v>
      </c>
      <c r="Q17" s="65" t="str">
        <f ca="1">_xll.ohRangeRetrieveError(P17)</f>
        <v/>
      </c>
      <c r="S17" s="66" t="s">
        <v>58</v>
      </c>
      <c r="T17" s="67">
        <v>0</v>
      </c>
      <c r="V17" s="37">
        <f ca="1"/>
        <v>42586</v>
      </c>
      <c r="W17" s="40">
        <f ca="1"/>
        <v>7.1903507609163292E-4</v>
      </c>
      <c r="X17" s="58" t="s">
        <v>57</v>
      </c>
      <c r="Y17" s="43">
        <v>0</v>
      </c>
      <c r="Z17" s="44">
        <f t="shared" ca="1" si="2"/>
        <v>7.1903507609163292E-4</v>
      </c>
      <c r="AA17" s="45"/>
      <c r="AB17" s="66" t="s">
        <v>43</v>
      </c>
      <c r="AC17" s="68"/>
    </row>
    <row r="18" spans="1:29" x14ac:dyDescent="0.2">
      <c r="A18" s="46"/>
      <c r="B18" s="59">
        <f ca="1">Bloomberg!E13%</f>
        <v>1.24E-3</v>
      </c>
      <c r="C18" s="58" t="s">
        <v>59</v>
      </c>
      <c r="D18" s="43">
        <v>0</v>
      </c>
      <c r="E18" s="60"/>
      <c r="F18" s="59">
        <f t="shared" ca="1" si="0"/>
        <v>1.24E-3</v>
      </c>
      <c r="G18" s="58" t="s">
        <v>59</v>
      </c>
      <c r="H18" s="61">
        <v>2</v>
      </c>
      <c r="I18" s="61"/>
      <c r="J18" s="61"/>
      <c r="K18" s="61"/>
      <c r="L18" s="109" t="str">
        <f t="shared" ca="1" si="1"/>
        <v>Eonia-Bootstrapindex#0007</v>
      </c>
      <c r="M18" s="63"/>
      <c r="N18" s="61"/>
      <c r="O18" s="62"/>
      <c r="P18" s="64" t="str">
        <f ca="1">_xll.qlOISRateHelper(E18,H18,G18,F18,L18)</f>
        <v>obj_00007#0007</v>
      </c>
      <c r="Q18" s="65" t="str">
        <f ca="1">_xll.ohRangeRetrieveError(P18)</f>
        <v/>
      </c>
      <c r="S18" s="66" t="s">
        <v>38</v>
      </c>
      <c r="T18" s="69" t="s">
        <v>60</v>
      </c>
      <c r="V18" s="37">
        <f ca="1"/>
        <v>42951</v>
      </c>
      <c r="W18" s="40">
        <f ca="1"/>
        <v>1.2547952857585559E-3</v>
      </c>
      <c r="X18" s="58" t="s">
        <v>59</v>
      </c>
      <c r="Y18" s="43">
        <v>0</v>
      </c>
      <c r="Z18" s="44">
        <f t="shared" ca="1" si="2"/>
        <v>1.2547952857585559E-3</v>
      </c>
      <c r="AA18" s="45"/>
      <c r="AB18" s="66" t="s">
        <v>61</v>
      </c>
      <c r="AC18" s="68"/>
    </row>
    <row r="19" spans="1:29" x14ac:dyDescent="0.2">
      <c r="A19" s="46"/>
      <c r="B19" s="59">
        <f ca="1">Bloomberg!E14%</f>
        <v>3.3700000000000002E-3</v>
      </c>
      <c r="C19" s="58" t="s">
        <v>62</v>
      </c>
      <c r="D19" s="43">
        <v>0</v>
      </c>
      <c r="E19" s="60"/>
      <c r="F19" s="59">
        <f t="shared" ca="1" si="0"/>
        <v>3.3700000000000002E-3</v>
      </c>
      <c r="G19" s="58" t="s">
        <v>62</v>
      </c>
      <c r="H19" s="61">
        <v>2</v>
      </c>
      <c r="I19" s="61"/>
      <c r="J19" s="61"/>
      <c r="K19" s="61"/>
      <c r="L19" s="109" t="str">
        <f t="shared" ca="1" si="1"/>
        <v>Eonia-Bootstrapindex#0007</v>
      </c>
      <c r="M19" s="63"/>
      <c r="N19" s="61"/>
      <c r="O19" s="62"/>
      <c r="P19" s="64" t="str">
        <f ca="1">_xll.qlOISRateHelper(E19,H19,G19,F19,L19)</f>
        <v>obj_0000e#0007</v>
      </c>
      <c r="Q19" s="65" t="str">
        <f ca="1">_xll.ohRangeRetrieveError(P19)</f>
        <v/>
      </c>
      <c r="S19" s="66" t="s">
        <v>28</v>
      </c>
      <c r="T19" s="68"/>
      <c r="V19" s="37">
        <f ca="1"/>
        <v>43682</v>
      </c>
      <c r="W19" s="40">
        <f ca="1"/>
        <v>3.4178660892036704E-3</v>
      </c>
      <c r="X19" s="58" t="s">
        <v>62</v>
      </c>
      <c r="Y19" s="43">
        <v>0</v>
      </c>
      <c r="Z19" s="44">
        <f t="shared" ca="1" si="2"/>
        <v>3.4178660892036704E-3</v>
      </c>
      <c r="AA19" s="45"/>
      <c r="AB19" s="66" t="s">
        <v>63</v>
      </c>
      <c r="AC19" s="69" t="s">
        <v>64</v>
      </c>
    </row>
    <row r="20" spans="1:29" x14ac:dyDescent="0.2">
      <c r="A20" s="46"/>
      <c r="B20" s="59">
        <f ca="1">Bloomberg!E15%</f>
        <v>6.3099999999999996E-3</v>
      </c>
      <c r="C20" s="58" t="s">
        <v>65</v>
      </c>
      <c r="D20" s="43">
        <v>0</v>
      </c>
      <c r="E20" s="60"/>
      <c r="F20" s="59">
        <f t="shared" ca="1" si="0"/>
        <v>6.3099999999999996E-3</v>
      </c>
      <c r="G20" s="58" t="s">
        <v>65</v>
      </c>
      <c r="H20" s="61">
        <v>2</v>
      </c>
      <c r="I20" s="61"/>
      <c r="J20" s="61"/>
      <c r="K20" s="61"/>
      <c r="L20" s="109" t="str">
        <f t="shared" ca="1" si="1"/>
        <v>Eonia-Bootstrapindex#0007</v>
      </c>
      <c r="M20" s="63"/>
      <c r="N20" s="61"/>
      <c r="O20" s="62"/>
      <c r="P20" s="64" t="str">
        <f ca="1">_xll.qlOISRateHelper(E20,H20,G20,F20,L20)</f>
        <v>obj_00006#0007</v>
      </c>
      <c r="Q20" s="65" t="str">
        <f ca="1">_xll.ohRangeRetrieveError(P20)</f>
        <v/>
      </c>
      <c r="S20" s="66" t="s">
        <v>63</v>
      </c>
      <c r="T20" s="69" t="s">
        <v>64</v>
      </c>
      <c r="V20" s="37">
        <f ca="1"/>
        <v>44412</v>
      </c>
      <c r="W20" s="40">
        <f ca="1"/>
        <v>6.4354742376639528E-3</v>
      </c>
      <c r="X20" s="58" t="s">
        <v>65</v>
      </c>
      <c r="Y20" s="43">
        <v>0</v>
      </c>
      <c r="Z20" s="44">
        <f t="shared" ca="1" si="2"/>
        <v>6.4354742376639528E-3</v>
      </c>
      <c r="AA20" s="45"/>
      <c r="AB20" s="66" t="s">
        <v>66</v>
      </c>
      <c r="AC20" s="67"/>
    </row>
    <row r="21" spans="1:29" x14ac:dyDescent="0.2">
      <c r="A21" s="46"/>
      <c r="B21" s="59">
        <f ca="1">Bloomberg!E16%</f>
        <v>1.0489999999999999E-2</v>
      </c>
      <c r="C21" s="58" t="s">
        <v>67</v>
      </c>
      <c r="D21" s="43">
        <v>0</v>
      </c>
      <c r="E21" s="60"/>
      <c r="F21" s="59">
        <f t="shared" ca="1" si="0"/>
        <v>1.0489999999999999E-2</v>
      </c>
      <c r="G21" s="58" t="s">
        <v>67</v>
      </c>
      <c r="H21" s="61">
        <v>2</v>
      </c>
      <c r="I21" s="61"/>
      <c r="J21" s="61"/>
      <c r="K21" s="61"/>
      <c r="L21" s="109" t="str">
        <f t="shared" ca="1" si="1"/>
        <v>Eonia-Bootstrapindex#0007</v>
      </c>
      <c r="M21" s="63"/>
      <c r="N21" s="61"/>
      <c r="O21" s="62"/>
      <c r="P21" s="64" t="str">
        <f ca="1">_xll.qlOISRateHelper(E21,H21,G21,F21,L21)</f>
        <v>obj_0000f#0007</v>
      </c>
      <c r="Q21" s="65" t="str">
        <f ca="1">_xll.ohRangeRetrieveError(P21)</f>
        <v/>
      </c>
      <c r="S21" s="66" t="s">
        <v>68</v>
      </c>
      <c r="T21" s="67"/>
      <c r="V21" s="37">
        <f ca="1"/>
        <v>45509</v>
      </c>
      <c r="W21" s="40">
        <f ca="1"/>
        <v>1.0817969372129704E-2</v>
      </c>
      <c r="X21" s="58" t="s">
        <v>67</v>
      </c>
      <c r="Y21" s="43">
        <v>0</v>
      </c>
      <c r="Z21" s="44">
        <f t="shared" ca="1" si="2"/>
        <v>1.0817969372129704E-2</v>
      </c>
      <c r="AA21" s="45"/>
      <c r="AB21" s="66" t="s">
        <v>69</v>
      </c>
      <c r="AC21" s="67"/>
    </row>
    <row r="22" spans="1:29" x14ac:dyDescent="0.2">
      <c r="A22" s="46"/>
      <c r="B22" s="59">
        <f ca="1">Bloomberg!E17%</f>
        <v>1.5089999999999999E-2</v>
      </c>
      <c r="C22" s="58" t="s">
        <v>70</v>
      </c>
      <c r="D22" s="43">
        <v>0</v>
      </c>
      <c r="E22" s="60"/>
      <c r="F22" s="59">
        <f t="shared" ca="1" si="0"/>
        <v>1.5089999999999999E-2</v>
      </c>
      <c r="G22" s="58" t="s">
        <v>70</v>
      </c>
      <c r="H22" s="61">
        <v>2</v>
      </c>
      <c r="I22" s="61"/>
      <c r="J22" s="61"/>
      <c r="K22" s="61"/>
      <c r="L22" s="109" t="str">
        <f t="shared" ca="1" si="1"/>
        <v>Eonia-Bootstrapindex#0007</v>
      </c>
      <c r="M22" s="63"/>
      <c r="N22" s="61"/>
      <c r="O22" s="62"/>
      <c r="P22" s="64" t="str">
        <f ca="1">_xll.qlOISRateHelper(E22,H22,G22,F22,L22)</f>
        <v>obj_00009#0007</v>
      </c>
      <c r="Q22" s="65" t="str">
        <f ca="1">_xll.ohRangeRetrieveError(P22)</f>
        <v/>
      </c>
      <c r="S22" s="66" t="s">
        <v>71</v>
      </c>
      <c r="T22" s="67"/>
      <c r="V22" s="37">
        <f ca="1"/>
        <v>47336</v>
      </c>
      <c r="W22" s="40">
        <f ca="1"/>
        <v>1.5827811357511951E-2</v>
      </c>
      <c r="X22" s="58" t="s">
        <v>70</v>
      </c>
      <c r="Y22" s="43">
        <v>0</v>
      </c>
      <c r="Z22" s="44">
        <f t="shared" ca="1" si="2"/>
        <v>1.5827811357511951E-2</v>
      </c>
      <c r="AA22" s="45"/>
      <c r="AB22" s="70" t="s">
        <v>72</v>
      </c>
      <c r="AC22" s="71"/>
    </row>
    <row r="23" spans="1:29" x14ac:dyDescent="0.2">
      <c r="A23" s="46"/>
      <c r="B23" s="59">
        <f ca="1">Bloomberg!E18%</f>
        <v>1.7239999999999998E-2</v>
      </c>
      <c r="C23" s="58" t="s">
        <v>73</v>
      </c>
      <c r="D23" s="43">
        <v>0</v>
      </c>
      <c r="E23" s="60"/>
      <c r="F23" s="59">
        <f t="shared" ca="1" si="0"/>
        <v>1.7239999999999998E-2</v>
      </c>
      <c r="G23" s="58" t="s">
        <v>73</v>
      </c>
      <c r="H23" s="61">
        <v>2</v>
      </c>
      <c r="I23" s="61"/>
      <c r="J23" s="61"/>
      <c r="K23" s="61"/>
      <c r="L23" s="109" t="str">
        <f t="shared" ca="1" si="1"/>
        <v>Eonia-Bootstrapindex#0007</v>
      </c>
      <c r="M23" s="63"/>
      <c r="N23" s="61"/>
      <c r="O23" s="62"/>
      <c r="P23" s="64" t="str">
        <f ca="1">_xll.qlOISRateHelper(E23,H23,G23,F23,L23)</f>
        <v>obj_00019#0007</v>
      </c>
      <c r="Q23" s="65" t="str">
        <f ca="1">_xll.ohRangeRetrieveError(P23)</f>
        <v/>
      </c>
      <c r="S23" s="66" t="s">
        <v>74</v>
      </c>
      <c r="T23" s="67"/>
      <c r="V23" s="37">
        <f ca="1"/>
        <v>49160</v>
      </c>
      <c r="W23" s="40">
        <f ca="1"/>
        <v>1.8227666762532926E-2</v>
      </c>
      <c r="X23" s="58" t="s">
        <v>73</v>
      </c>
      <c r="Y23" s="43">
        <v>0</v>
      </c>
      <c r="Z23" s="44">
        <f t="shared" ca="1" si="2"/>
        <v>1.8227666762532926E-2</v>
      </c>
      <c r="AA23" s="45"/>
      <c r="AB23" s="45"/>
      <c r="AC23" s="45"/>
    </row>
    <row r="24" spans="1:29" x14ac:dyDescent="0.2">
      <c r="A24" s="46"/>
      <c r="B24" s="59">
        <f ca="1">Bloomberg!E19%</f>
        <v>1.8169999999999999E-2</v>
      </c>
      <c r="C24" s="58" t="s">
        <v>75</v>
      </c>
      <c r="D24" s="43">
        <v>0</v>
      </c>
      <c r="E24" s="60"/>
      <c r="F24" s="59">
        <f t="shared" ca="1" si="0"/>
        <v>1.8169999999999999E-2</v>
      </c>
      <c r="G24" s="58" t="s">
        <v>75</v>
      </c>
      <c r="H24" s="61">
        <v>2</v>
      </c>
      <c r="I24" s="61"/>
      <c r="J24" s="61"/>
      <c r="K24" s="61"/>
      <c r="L24" s="109" t="str">
        <f t="shared" ca="1" si="1"/>
        <v>Eonia-Bootstrapindex#0007</v>
      </c>
      <c r="M24" s="63"/>
      <c r="N24" s="61"/>
      <c r="O24" s="62"/>
      <c r="P24" s="64" t="str">
        <f ca="1">_xll.qlOISRateHelper(E24,H24,G24,F24,L24)</f>
        <v>obj_00012#0007</v>
      </c>
      <c r="Q24" s="65" t="str">
        <f ca="1">_xll.ohRangeRetrieveError(P24)</f>
        <v/>
      </c>
      <c r="S24" s="72" t="s">
        <v>76</v>
      </c>
      <c r="T24" s="69" t="s">
        <v>77</v>
      </c>
      <c r="V24" s="37">
        <f ca="1"/>
        <v>50986</v>
      </c>
      <c r="W24" s="40">
        <f ca="1"/>
        <v>1.9232649314765562E-2</v>
      </c>
      <c r="X24" s="58" t="s">
        <v>75</v>
      </c>
      <c r="Y24" s="43">
        <v>0</v>
      </c>
      <c r="Z24" s="44">
        <f t="shared" ca="1" si="2"/>
        <v>1.9232649314765562E-2</v>
      </c>
      <c r="AA24" s="45"/>
      <c r="AB24" s="45"/>
      <c r="AC24" s="45"/>
    </row>
    <row r="25" spans="1:29" x14ac:dyDescent="0.2">
      <c r="A25" s="46"/>
      <c r="B25" s="59">
        <f ca="1">Bloomberg!E20%</f>
        <v>1.8530000000000001E-2</v>
      </c>
      <c r="C25" s="58" t="s">
        <v>78</v>
      </c>
      <c r="D25" s="43">
        <v>0</v>
      </c>
      <c r="E25" s="60"/>
      <c r="F25" s="59">
        <f t="shared" ca="1" si="0"/>
        <v>1.8530000000000001E-2</v>
      </c>
      <c r="G25" s="58" t="s">
        <v>78</v>
      </c>
      <c r="H25" s="61">
        <v>2</v>
      </c>
      <c r="I25" s="61"/>
      <c r="J25" s="61"/>
      <c r="K25" s="61"/>
      <c r="L25" s="109" t="str">
        <f t="shared" ca="1" si="1"/>
        <v>Eonia-Bootstrapindex#0007</v>
      </c>
      <c r="M25" s="63"/>
      <c r="N25" s="61"/>
      <c r="O25" s="62"/>
      <c r="P25" s="64" t="str">
        <f ca="1">_xll.qlOISRateHelper(E25,H25,G25,F25,L25)</f>
        <v>obj_00014#0007</v>
      </c>
      <c r="Q25" s="65" t="str">
        <f ca="1">_xll.ohRangeRetrieveError(P25)</f>
        <v/>
      </c>
      <c r="S25" s="72" t="s">
        <v>79</v>
      </c>
      <c r="T25" s="69" t="s">
        <v>80</v>
      </c>
      <c r="V25" s="37">
        <f ca="1"/>
        <v>52813</v>
      </c>
      <c r="W25" s="40">
        <f ca="1"/>
        <v>1.9556024403393234E-2</v>
      </c>
      <c r="X25" s="58" t="s">
        <v>78</v>
      </c>
      <c r="Y25" s="43">
        <v>0</v>
      </c>
      <c r="Z25" s="44">
        <f t="shared" ca="1" si="2"/>
        <v>1.9556024403393234E-2</v>
      </c>
      <c r="AA25" s="45"/>
      <c r="AB25" s="45"/>
      <c r="AC25" s="45"/>
    </row>
    <row r="26" spans="1:29" x14ac:dyDescent="0.2">
      <c r="A26" s="46"/>
      <c r="B26" s="59">
        <f ca="1">Bloomberg!E21%</f>
        <v>1.9110000000000002E-2</v>
      </c>
      <c r="C26" s="58" t="s">
        <v>81</v>
      </c>
      <c r="D26" s="43">
        <v>0</v>
      </c>
      <c r="E26" s="60"/>
      <c r="F26" s="59">
        <f t="shared" ca="1" si="0"/>
        <v>1.9110000000000002E-2</v>
      </c>
      <c r="G26" s="58" t="s">
        <v>81</v>
      </c>
      <c r="H26" s="61">
        <v>2</v>
      </c>
      <c r="I26" s="61"/>
      <c r="J26" s="61"/>
      <c r="K26" s="61"/>
      <c r="L26" s="109" t="str">
        <f t="shared" ca="1" si="1"/>
        <v>Eonia-Bootstrapindex#0007</v>
      </c>
      <c r="M26" s="63"/>
      <c r="N26" s="61"/>
      <c r="O26" s="62"/>
      <c r="P26" s="64" t="str">
        <f ca="1">_xll.qlOISRateHelper(E26,H26,G26,F26,L26)</f>
        <v>obj_0000d#0007</v>
      </c>
      <c r="Q26" s="65" t="str">
        <f ca="1">_xll.ohRangeRetrieveError(P26)</f>
        <v/>
      </c>
      <c r="S26" s="66" t="s">
        <v>66</v>
      </c>
      <c r="T26" s="67"/>
      <c r="V26" s="37">
        <f ca="1"/>
        <v>56465</v>
      </c>
      <c r="W26" s="40">
        <f ca="1"/>
        <v>2.0158612590754545E-2</v>
      </c>
      <c r="X26" s="58" t="s">
        <v>81</v>
      </c>
      <c r="Y26" s="43">
        <v>0</v>
      </c>
      <c r="Z26" s="44">
        <f t="shared" ca="1" si="2"/>
        <v>2.0158612590754545E-2</v>
      </c>
      <c r="AA26" s="45"/>
      <c r="AB26" s="45"/>
      <c r="AC26" s="45"/>
    </row>
    <row r="27" spans="1:29" x14ac:dyDescent="0.2">
      <c r="A27" s="46"/>
      <c r="B27" s="73">
        <f ca="1">Bloomberg!E22%</f>
        <v>1.9310000000000001E-2</v>
      </c>
      <c r="C27" s="74" t="s">
        <v>82</v>
      </c>
      <c r="D27" s="75">
        <v>0</v>
      </c>
      <c r="E27" s="76"/>
      <c r="F27" s="73">
        <f t="shared" ca="1" si="0"/>
        <v>1.9310000000000001E-2</v>
      </c>
      <c r="G27" s="74" t="s">
        <v>82</v>
      </c>
      <c r="H27" s="77">
        <v>2</v>
      </c>
      <c r="I27" s="77"/>
      <c r="J27" s="77"/>
      <c r="K27" s="77"/>
      <c r="L27" s="110" t="str">
        <f t="shared" ca="1" si="1"/>
        <v>Eonia-Bootstrapindex#0007</v>
      </c>
      <c r="M27" s="79"/>
      <c r="N27" s="77"/>
      <c r="O27" s="78"/>
      <c r="P27" s="80" t="str">
        <f ca="1">_xll.qlOISRateHelper(E27,H27,G27,F27,L27)</f>
        <v>obj_00008#0007</v>
      </c>
      <c r="Q27" s="35" t="str">
        <f ca="1">_xll.ohRangeRetrieveError(P27)</f>
        <v/>
      </c>
      <c r="S27" s="66" t="s">
        <v>69</v>
      </c>
      <c r="T27" s="67"/>
      <c r="V27" s="38">
        <f ca="1"/>
        <v>60118</v>
      </c>
      <c r="W27" s="41">
        <f ca="1"/>
        <v>2.0290335864056853E-2</v>
      </c>
      <c r="X27" s="74" t="s">
        <v>82</v>
      </c>
      <c r="Y27" s="75">
        <v>0</v>
      </c>
      <c r="Z27" s="81">
        <f t="shared" ca="1" si="2"/>
        <v>2.0290335864056853E-2</v>
      </c>
      <c r="AA27" s="45"/>
      <c r="AB27" s="45"/>
      <c r="AC27" s="45"/>
    </row>
    <row r="28" spans="1:29" x14ac:dyDescent="0.2">
      <c r="A28" s="46"/>
      <c r="C28" s="20"/>
      <c r="G28" s="20"/>
      <c r="H28" s="20"/>
      <c r="I28" s="20"/>
      <c r="J28" s="20"/>
      <c r="K28" s="20"/>
      <c r="L28" s="20"/>
      <c r="M28" s="20"/>
      <c r="N28" s="20"/>
      <c r="O28" s="20"/>
      <c r="P28" s="20"/>
      <c r="Q28" s="20"/>
      <c r="S28" s="70" t="s">
        <v>72</v>
      </c>
      <c r="T28" s="71"/>
      <c r="AA28" s="45"/>
      <c r="AB28" s="45"/>
      <c r="AC28" s="45"/>
    </row>
    <row r="29" spans="1:29" x14ac:dyDescent="0.2">
      <c r="A29" s="46"/>
      <c r="C29" s="20"/>
      <c r="G29" s="20"/>
      <c r="H29" s="20"/>
      <c r="I29" s="20"/>
      <c r="J29" s="20"/>
      <c r="K29" s="20"/>
      <c r="L29" s="20"/>
      <c r="M29" s="20"/>
      <c r="N29" s="20"/>
      <c r="O29" s="20"/>
      <c r="P29" s="20"/>
      <c r="Q29" s="20"/>
      <c r="AA29" s="45"/>
      <c r="AB29" s="45"/>
      <c r="AC29" s="45"/>
    </row>
    <row r="30" spans="1:29" ht="15.75" x14ac:dyDescent="0.25">
      <c r="A30" s="46"/>
      <c r="B30" s="103" t="s">
        <v>83</v>
      </c>
      <c r="C30" s="20"/>
      <c r="G30" s="20"/>
      <c r="H30" s="20"/>
      <c r="I30" s="20"/>
      <c r="J30" s="20"/>
      <c r="K30" s="20"/>
      <c r="L30" s="20"/>
      <c r="M30" s="20"/>
      <c r="N30" s="20"/>
      <c r="O30" s="20"/>
      <c r="P30" s="20"/>
      <c r="Q30" s="20"/>
      <c r="AA30" s="45"/>
      <c r="AB30" s="45"/>
      <c r="AC30" s="45"/>
    </row>
    <row r="31" spans="1:29" x14ac:dyDescent="0.2">
      <c r="A31" s="46"/>
      <c r="C31" s="20"/>
      <c r="E31" s="21"/>
      <c r="F31" s="20"/>
      <c r="G31" s="20"/>
      <c r="H31" s="20"/>
      <c r="I31" s="20"/>
      <c r="J31" s="20"/>
      <c r="K31" s="20"/>
      <c r="L31" s="20"/>
      <c r="M31" s="20"/>
      <c r="N31" s="20"/>
      <c r="O31" s="20"/>
      <c r="P31" s="20"/>
      <c r="Q31" s="20"/>
      <c r="V31" s="20"/>
      <c r="W31" s="20"/>
      <c r="X31" s="20"/>
      <c r="Y31" s="20"/>
      <c r="Z31" s="20"/>
      <c r="AA31" s="45"/>
      <c r="AB31" s="45"/>
      <c r="AC31" s="45"/>
    </row>
    <row r="32" spans="1:29" x14ac:dyDescent="0.2">
      <c r="A32" s="46"/>
      <c r="B32" s="21" t="s">
        <v>28</v>
      </c>
      <c r="C32" s="20"/>
      <c r="E32" s="22" t="s">
        <v>29</v>
      </c>
      <c r="F32" s="23" t="str">
        <f ca="1">_xll.qlEuribor("3M-Euribor-BootstrapIndex","3M")</f>
        <v>3M-Euribor-BootstrapIndex#0007</v>
      </c>
      <c r="G32" s="20"/>
      <c r="H32" s="20"/>
      <c r="I32" s="20"/>
      <c r="J32" s="20"/>
      <c r="K32" s="20"/>
      <c r="L32" s="20"/>
      <c r="M32" s="20"/>
      <c r="N32" s="20"/>
      <c r="O32" s="20"/>
      <c r="P32" s="20"/>
      <c r="Q32" s="20"/>
      <c r="S32" s="21" t="s">
        <v>30</v>
      </c>
      <c r="T32" s="20"/>
      <c r="V32" s="24" t="s">
        <v>31</v>
      </c>
      <c r="AA32" s="45"/>
      <c r="AB32" s="45"/>
      <c r="AC32" s="45"/>
    </row>
    <row r="33" spans="1:29" x14ac:dyDescent="0.2">
      <c r="A33" s="46"/>
      <c r="C33" s="20"/>
      <c r="E33" s="20"/>
      <c r="F33" s="20"/>
      <c r="G33" s="20"/>
      <c r="H33" s="20"/>
      <c r="I33" s="20"/>
      <c r="J33" s="20"/>
      <c r="K33" s="20"/>
      <c r="L33" s="20"/>
      <c r="M33" s="20"/>
      <c r="N33" s="20"/>
      <c r="O33" s="20"/>
      <c r="P33" s="20"/>
      <c r="Q33" s="20"/>
      <c r="S33" s="20"/>
      <c r="T33" s="20"/>
      <c r="AA33" s="45"/>
      <c r="AB33" s="45"/>
      <c r="AC33" s="45"/>
    </row>
    <row r="34" spans="1:29" x14ac:dyDescent="0.2">
      <c r="A34" s="46"/>
      <c r="B34" s="25" t="s">
        <v>32</v>
      </c>
      <c r="C34" s="25" t="s">
        <v>33</v>
      </c>
      <c r="D34" s="25" t="s">
        <v>34</v>
      </c>
      <c r="E34" s="25" t="s">
        <v>35</v>
      </c>
      <c r="F34" s="25" t="s">
        <v>16</v>
      </c>
      <c r="G34" s="25" t="s">
        <v>33</v>
      </c>
      <c r="H34" s="25" t="s">
        <v>38</v>
      </c>
      <c r="I34" s="25" t="s">
        <v>123</v>
      </c>
      <c r="J34" s="25" t="s">
        <v>124</v>
      </c>
      <c r="K34" s="25" t="s">
        <v>125</v>
      </c>
      <c r="L34" s="25" t="s">
        <v>49</v>
      </c>
      <c r="M34" s="107" t="s">
        <v>50</v>
      </c>
      <c r="N34" s="27" t="s">
        <v>51</v>
      </c>
      <c r="O34" s="28" t="s">
        <v>127</v>
      </c>
      <c r="P34" s="25" t="s">
        <v>52</v>
      </c>
      <c r="Q34" s="25" t="s">
        <v>41</v>
      </c>
      <c r="S34" s="29" t="s">
        <v>42</v>
      </c>
      <c r="T34" s="30" t="str">
        <f ca="1">_xll.qlPiecewiseYieldCurve(T36,T37,T38,_xll.ohPack(P36:P47),T40,T41,T42,T43,T44,T45,T46,T47,T48)</f>
        <v>3M-EUR-Swap-Curve-Par#0007</v>
      </c>
      <c r="V34" s="31" t="s">
        <v>43</v>
      </c>
      <c r="W34" s="31" t="s">
        <v>44</v>
      </c>
      <c r="X34" s="25" t="s">
        <v>33</v>
      </c>
      <c r="Y34" s="31" t="s">
        <v>45</v>
      </c>
      <c r="Z34" s="31" t="s">
        <v>46</v>
      </c>
      <c r="AA34" s="45"/>
      <c r="AB34" s="29" t="s">
        <v>42</v>
      </c>
      <c r="AC34" s="30" t="str">
        <f ca="1">_xll.qlZeroCurve(AC36,V35:V47,Z35:Z47,AC39)</f>
        <v>3M-EUR-Swap-Curve-Zero#0007</v>
      </c>
    </row>
    <row r="35" spans="1:29" x14ac:dyDescent="0.2">
      <c r="A35" s="46"/>
      <c r="B35" s="33" t="s">
        <v>16</v>
      </c>
      <c r="C35" s="33" t="s">
        <v>47</v>
      </c>
      <c r="D35" s="33" t="s">
        <v>48</v>
      </c>
      <c r="E35" s="33"/>
      <c r="F35" s="33"/>
      <c r="G35" s="33"/>
      <c r="H35" s="33"/>
      <c r="I35" s="33"/>
      <c r="J35" s="33"/>
      <c r="K35" s="33"/>
      <c r="L35" s="33"/>
      <c r="M35" s="33"/>
      <c r="N35" s="33"/>
      <c r="O35" s="33"/>
      <c r="P35" s="33"/>
      <c r="Q35" s="33"/>
      <c r="S35" s="34" t="s">
        <v>41</v>
      </c>
      <c r="T35" s="35" t="str">
        <f ca="1">_xll.ohRangeRetrieveError(T34)</f>
        <v/>
      </c>
      <c r="V35" s="36">
        <f t="array" aca="1" ref="V35:V47" ca="1">_xll.qlPiecewiseYieldCurveDates(T34)</f>
        <v>41851</v>
      </c>
      <c r="W35" s="39">
        <f t="array" aca="1" ref="W35:W47" ca="1">_xll.qlPiecewiseYieldCurveData(T34)</f>
        <v>2.0390149298480575E-3</v>
      </c>
      <c r="X35" s="51" t="s">
        <v>53</v>
      </c>
      <c r="Y35" s="49">
        <v>0</v>
      </c>
      <c r="Z35" s="82">
        <f ca="1">W35+Y35</f>
        <v>2.0390149298480575E-3</v>
      </c>
      <c r="AA35" s="45"/>
      <c r="AB35" s="34" t="s">
        <v>41</v>
      </c>
      <c r="AC35" s="35" t="str">
        <f ca="1">_xll.ohRangeRetrieveError(AC34)</f>
        <v/>
      </c>
    </row>
    <row r="36" spans="1:29" x14ac:dyDescent="0.2">
      <c r="A36" s="46"/>
      <c r="B36" s="47">
        <f ca="1">Bloomberg!J11%</f>
        <v>2.0399999999999997E-3</v>
      </c>
      <c r="C36" s="48" t="s">
        <v>54</v>
      </c>
      <c r="D36" s="49">
        <v>0</v>
      </c>
      <c r="E36" s="51"/>
      <c r="F36" s="47">
        <f t="shared" ref="F36:F47" ca="1" si="3">B36+D36</f>
        <v>2.0399999999999997E-3</v>
      </c>
      <c r="G36" s="48" t="s">
        <v>54</v>
      </c>
      <c r="H36" s="51" t="s">
        <v>84</v>
      </c>
      <c r="I36" s="51" t="s">
        <v>85</v>
      </c>
      <c r="J36" s="51" t="s">
        <v>86</v>
      </c>
      <c r="K36" s="51" t="s">
        <v>87</v>
      </c>
      <c r="L36" s="108" t="str">
        <f t="shared" ref="L36:L47" ca="1" si="4">$F$32</f>
        <v>3M-Euribor-BootstrapIndex#0007</v>
      </c>
      <c r="M36" s="53">
        <v>0</v>
      </c>
      <c r="N36" s="51" t="s">
        <v>53</v>
      </c>
      <c r="O36" s="108" t="str">
        <f t="shared" ref="O36:O47" ca="1" si="5">$T$14</f>
        <v>EONIA-Curve-Par#0007</v>
      </c>
      <c r="P36" s="83" t="str">
        <f ca="1">_xll.qlSwapRateHelper2(E36,F36,G36,H36,I36,J36,K36,L36,M36,N36,O36)</f>
        <v>obj_00051#0007</v>
      </c>
      <c r="Q36" s="84" t="str">
        <f ca="1">_xll.ohRangeRetrieveError(P36)</f>
        <v/>
      </c>
      <c r="S36" s="56" t="s">
        <v>35</v>
      </c>
      <c r="T36" s="57" t="s">
        <v>88</v>
      </c>
      <c r="V36" s="37">
        <f ca="1"/>
        <v>42220</v>
      </c>
      <c r="W36" s="40">
        <f ca="1"/>
        <v>2.0390149298480575E-3</v>
      </c>
      <c r="X36" s="58" t="s">
        <v>54</v>
      </c>
      <c r="Y36" s="43">
        <v>0</v>
      </c>
      <c r="Z36" s="44">
        <f t="shared" ref="Z36:Z47" ca="1" si="6">W36+Y36</f>
        <v>2.0390149298480575E-3</v>
      </c>
      <c r="AA36" s="45"/>
      <c r="AB36" s="56" t="s">
        <v>35</v>
      </c>
      <c r="AC36" s="57" t="s">
        <v>89</v>
      </c>
    </row>
    <row r="37" spans="1:29" x14ac:dyDescent="0.2">
      <c r="A37" s="46"/>
      <c r="B37" s="59">
        <f ca="1">Bloomberg!J12%</f>
        <v>2.2100000000000002E-3</v>
      </c>
      <c r="C37" s="58" t="s">
        <v>57</v>
      </c>
      <c r="D37" s="43">
        <v>0</v>
      </c>
      <c r="E37" s="61"/>
      <c r="F37" s="59">
        <f t="shared" ca="1" si="3"/>
        <v>2.2100000000000002E-3</v>
      </c>
      <c r="G37" s="58" t="s">
        <v>57</v>
      </c>
      <c r="H37" s="61" t="s">
        <v>84</v>
      </c>
      <c r="I37" s="61" t="s">
        <v>85</v>
      </c>
      <c r="J37" s="61" t="s">
        <v>86</v>
      </c>
      <c r="K37" s="61" t="s">
        <v>87</v>
      </c>
      <c r="L37" s="109" t="str">
        <f t="shared" ca="1" si="4"/>
        <v>3M-Euribor-BootstrapIndex#0007</v>
      </c>
      <c r="M37" s="63">
        <v>0</v>
      </c>
      <c r="N37" s="61" t="s">
        <v>53</v>
      </c>
      <c r="O37" s="109" t="str">
        <f t="shared" ca="1" si="5"/>
        <v>EONIA-Curve-Par#0007</v>
      </c>
      <c r="P37" s="85" t="str">
        <f ca="1">_xll.qlSwapRateHelper2(E37,F37,G37,H37,I37,J37,K37,L37,M37,N37,O37)</f>
        <v>obj_00037#0007</v>
      </c>
      <c r="Q37" s="65" t="str">
        <f ca="1">_xll.ohRangeRetrieveError(P37)</f>
        <v/>
      </c>
      <c r="S37" s="66" t="s">
        <v>58</v>
      </c>
      <c r="T37" s="67">
        <v>0</v>
      </c>
      <c r="V37" s="37">
        <f ca="1"/>
        <v>42586</v>
      </c>
      <c r="W37" s="40">
        <f ca="1"/>
        <v>2.2049133712187794E-3</v>
      </c>
      <c r="X37" s="58" t="s">
        <v>57</v>
      </c>
      <c r="Y37" s="43">
        <v>0</v>
      </c>
      <c r="Z37" s="44">
        <f t="shared" ca="1" si="6"/>
        <v>2.2049133712187794E-3</v>
      </c>
      <c r="AA37" s="45"/>
      <c r="AB37" s="66" t="s">
        <v>43</v>
      </c>
      <c r="AC37" s="68"/>
    </row>
    <row r="38" spans="1:29" x14ac:dyDescent="0.2">
      <c r="A38" s="46"/>
      <c r="B38" s="59">
        <f ca="1">Bloomberg!J13%</f>
        <v>2.8499999999999997E-3</v>
      </c>
      <c r="C38" s="58" t="s">
        <v>59</v>
      </c>
      <c r="D38" s="43">
        <v>0</v>
      </c>
      <c r="E38" s="61"/>
      <c r="F38" s="59">
        <f t="shared" ca="1" si="3"/>
        <v>2.8499999999999997E-3</v>
      </c>
      <c r="G38" s="58" t="s">
        <v>59</v>
      </c>
      <c r="H38" s="61" t="s">
        <v>84</v>
      </c>
      <c r="I38" s="61" t="s">
        <v>85</v>
      </c>
      <c r="J38" s="61" t="s">
        <v>86</v>
      </c>
      <c r="K38" s="61" t="s">
        <v>87</v>
      </c>
      <c r="L38" s="109" t="str">
        <f t="shared" ca="1" si="4"/>
        <v>3M-Euribor-BootstrapIndex#0007</v>
      </c>
      <c r="M38" s="63">
        <v>0</v>
      </c>
      <c r="N38" s="61" t="s">
        <v>53</v>
      </c>
      <c r="O38" s="109" t="str">
        <f t="shared" ca="1" si="5"/>
        <v>EONIA-Curve-Par#0007</v>
      </c>
      <c r="P38" s="85" t="str">
        <f ca="1">_xll.qlSwapRateHelper2(E38,F38,G38,H38,I38,J38,K38,L38,M38,N38,O38)</f>
        <v>obj_00047#0007</v>
      </c>
      <c r="Q38" s="86" t="str">
        <f ca="1">_xll.ohRangeRetrieveError(P38)</f>
        <v/>
      </c>
      <c r="S38" s="66" t="s">
        <v>38</v>
      </c>
      <c r="T38" s="69" t="s">
        <v>60</v>
      </c>
      <c r="V38" s="37">
        <f ca="1"/>
        <v>42951</v>
      </c>
      <c r="W38" s="40">
        <f ca="1"/>
        <v>2.8429166046155985E-3</v>
      </c>
      <c r="X38" s="58" t="s">
        <v>59</v>
      </c>
      <c r="Y38" s="43">
        <v>0</v>
      </c>
      <c r="Z38" s="44">
        <f t="shared" ca="1" si="6"/>
        <v>2.8429166046155985E-3</v>
      </c>
      <c r="AA38" s="45"/>
      <c r="AB38" s="66" t="s">
        <v>61</v>
      </c>
      <c r="AC38" s="68"/>
    </row>
    <row r="39" spans="1:29" x14ac:dyDescent="0.2">
      <c r="A39" s="46"/>
      <c r="B39" s="59">
        <f ca="1">Bloomberg!J14%</f>
        <v>5.1600000000000005E-3</v>
      </c>
      <c r="C39" s="58" t="s">
        <v>62</v>
      </c>
      <c r="D39" s="43">
        <v>0</v>
      </c>
      <c r="E39" s="61"/>
      <c r="F39" s="59">
        <f t="shared" ca="1" si="3"/>
        <v>5.1600000000000005E-3</v>
      </c>
      <c r="G39" s="58" t="s">
        <v>62</v>
      </c>
      <c r="H39" s="61" t="s">
        <v>84</v>
      </c>
      <c r="I39" s="61" t="s">
        <v>85</v>
      </c>
      <c r="J39" s="61" t="s">
        <v>86</v>
      </c>
      <c r="K39" s="61" t="s">
        <v>87</v>
      </c>
      <c r="L39" s="109" t="str">
        <f t="shared" ca="1" si="4"/>
        <v>3M-Euribor-BootstrapIndex#0007</v>
      </c>
      <c r="M39" s="63">
        <v>0</v>
      </c>
      <c r="N39" s="61" t="s">
        <v>53</v>
      </c>
      <c r="O39" s="109" t="str">
        <f t="shared" ca="1" si="5"/>
        <v>EONIA-Curve-Par#0007</v>
      </c>
      <c r="P39" s="85" t="str">
        <f ca="1">_xll.qlSwapRateHelper2(E39,F39,G39,H39,I39,J39,K39,L39,M39,N39,O39)</f>
        <v>obj_00045#0007</v>
      </c>
      <c r="Q39" s="65" t="str">
        <f ca="1">_xll.ohRangeRetrieveError(P39)</f>
        <v/>
      </c>
      <c r="R39" s="20"/>
      <c r="S39" s="66" t="s">
        <v>28</v>
      </c>
      <c r="T39" s="68"/>
      <c r="V39" s="37">
        <f ca="1"/>
        <v>43682</v>
      </c>
      <c r="W39" s="40">
        <f ca="1"/>
        <v>5.1513702632948804E-3</v>
      </c>
      <c r="X39" s="58" t="s">
        <v>62</v>
      </c>
      <c r="Y39" s="43">
        <v>0</v>
      </c>
      <c r="Z39" s="44">
        <f t="shared" ca="1" si="6"/>
        <v>5.1513702632948804E-3</v>
      </c>
      <c r="AA39" s="45"/>
      <c r="AB39" s="66" t="s">
        <v>63</v>
      </c>
      <c r="AC39" s="69" t="s">
        <v>64</v>
      </c>
    </row>
    <row r="40" spans="1:29" x14ac:dyDescent="0.2">
      <c r="B40" s="59">
        <f ca="1">Bloomberg!J15%</f>
        <v>8.1799999999999998E-3</v>
      </c>
      <c r="C40" s="58" t="s">
        <v>65</v>
      </c>
      <c r="D40" s="43">
        <v>0</v>
      </c>
      <c r="E40" s="61"/>
      <c r="F40" s="59">
        <f t="shared" ca="1" si="3"/>
        <v>8.1799999999999998E-3</v>
      </c>
      <c r="G40" s="58" t="s">
        <v>65</v>
      </c>
      <c r="H40" s="61" t="s">
        <v>84</v>
      </c>
      <c r="I40" s="61" t="s">
        <v>85</v>
      </c>
      <c r="J40" s="61" t="s">
        <v>86</v>
      </c>
      <c r="K40" s="61" t="s">
        <v>87</v>
      </c>
      <c r="L40" s="109" t="str">
        <f t="shared" ca="1" si="4"/>
        <v>3M-Euribor-BootstrapIndex#0007</v>
      </c>
      <c r="M40" s="63">
        <v>0</v>
      </c>
      <c r="N40" s="61" t="s">
        <v>53</v>
      </c>
      <c r="O40" s="109" t="str">
        <f t="shared" ca="1" si="5"/>
        <v>EONIA-Curve-Par#0007</v>
      </c>
      <c r="P40" s="85" t="str">
        <f ca="1">_xll.qlSwapRateHelper2(E40,F40,G40,H40,I40,J40,K40,L40,M40,N40,O40)</f>
        <v>obj_0004d#0007</v>
      </c>
      <c r="Q40" s="65" t="str">
        <f ca="1">_xll.ohRangeRetrieveError(P40)</f>
        <v/>
      </c>
      <c r="R40" s="20"/>
      <c r="S40" s="66" t="s">
        <v>63</v>
      </c>
      <c r="T40" s="69" t="s">
        <v>64</v>
      </c>
      <c r="V40" s="37">
        <f ca="1"/>
        <v>44412</v>
      </c>
      <c r="W40" s="40">
        <f ca="1"/>
        <v>8.2044186037474598E-3</v>
      </c>
      <c r="X40" s="58" t="s">
        <v>65</v>
      </c>
      <c r="Y40" s="43">
        <v>0</v>
      </c>
      <c r="Z40" s="44">
        <f t="shared" ca="1" si="6"/>
        <v>8.2044186037474598E-3</v>
      </c>
      <c r="AB40" s="66" t="s">
        <v>66</v>
      </c>
      <c r="AC40" s="67"/>
    </row>
    <row r="41" spans="1:29" x14ac:dyDescent="0.2">
      <c r="B41" s="59">
        <f ca="1">Bloomberg!J16%</f>
        <v>1.2450000000000001E-2</v>
      </c>
      <c r="C41" s="58" t="s">
        <v>67</v>
      </c>
      <c r="D41" s="43">
        <v>0</v>
      </c>
      <c r="E41" s="61"/>
      <c r="F41" s="59">
        <f t="shared" ca="1" si="3"/>
        <v>1.2450000000000001E-2</v>
      </c>
      <c r="G41" s="58" t="s">
        <v>67</v>
      </c>
      <c r="H41" s="61" t="s">
        <v>84</v>
      </c>
      <c r="I41" s="61" t="s">
        <v>85</v>
      </c>
      <c r="J41" s="61" t="s">
        <v>86</v>
      </c>
      <c r="K41" s="61" t="s">
        <v>87</v>
      </c>
      <c r="L41" s="109" t="str">
        <f t="shared" ca="1" si="4"/>
        <v>3M-Euribor-BootstrapIndex#0007</v>
      </c>
      <c r="M41" s="63">
        <v>0</v>
      </c>
      <c r="N41" s="61" t="s">
        <v>53</v>
      </c>
      <c r="O41" s="109" t="str">
        <f t="shared" ca="1" si="5"/>
        <v>EONIA-Curve-Par#0007</v>
      </c>
      <c r="P41" s="85" t="str">
        <f ca="1">_xll.qlSwapRateHelper2(E41,F41,G41,H41,I41,J41,K41,L41,M41,N41,O41)</f>
        <v>obj_00044#0007</v>
      </c>
      <c r="Q41" s="65" t="str">
        <f ca="1">_xll.ohRangeRetrieveError(P41)</f>
        <v/>
      </c>
      <c r="R41" s="20"/>
      <c r="S41" s="66" t="s">
        <v>68</v>
      </c>
      <c r="T41" s="67"/>
      <c r="V41" s="37">
        <f ca="1"/>
        <v>45509</v>
      </c>
      <c r="W41" s="40">
        <f ca="1"/>
        <v>1.2607774886647709E-2</v>
      </c>
      <c r="X41" s="58" t="s">
        <v>67</v>
      </c>
      <c r="Y41" s="43">
        <v>0</v>
      </c>
      <c r="Z41" s="44">
        <f t="shared" ca="1" si="6"/>
        <v>1.2607774886647709E-2</v>
      </c>
      <c r="AB41" s="66" t="s">
        <v>69</v>
      </c>
      <c r="AC41" s="67"/>
    </row>
    <row r="42" spans="1:29" x14ac:dyDescent="0.2">
      <c r="B42" s="59">
        <f ca="1">Bloomberg!J17%</f>
        <v>1.694E-2</v>
      </c>
      <c r="C42" s="58" t="s">
        <v>70</v>
      </c>
      <c r="D42" s="43">
        <v>0</v>
      </c>
      <c r="E42" s="61"/>
      <c r="F42" s="59">
        <f t="shared" ca="1" si="3"/>
        <v>1.694E-2</v>
      </c>
      <c r="G42" s="58" t="s">
        <v>70</v>
      </c>
      <c r="H42" s="61" t="s">
        <v>84</v>
      </c>
      <c r="I42" s="61" t="s">
        <v>85</v>
      </c>
      <c r="J42" s="61" t="s">
        <v>86</v>
      </c>
      <c r="K42" s="61" t="s">
        <v>87</v>
      </c>
      <c r="L42" s="109" t="str">
        <f t="shared" ca="1" si="4"/>
        <v>3M-Euribor-BootstrapIndex#0007</v>
      </c>
      <c r="M42" s="63">
        <v>0</v>
      </c>
      <c r="N42" s="61" t="s">
        <v>53</v>
      </c>
      <c r="O42" s="109" t="str">
        <f t="shared" ca="1" si="5"/>
        <v>EONIA-Curve-Par#0007</v>
      </c>
      <c r="P42" s="85" t="str">
        <f ca="1">_xll.qlSwapRateHelper2(E42,F42,G42,H42,I42,J42,K42,L42,M42,N42,O42)</f>
        <v>obj_00043#0007</v>
      </c>
      <c r="Q42" s="65" t="str">
        <f ca="1">_xll.ohRangeRetrieveError(P42)</f>
        <v/>
      </c>
      <c r="R42" s="20"/>
      <c r="S42" s="66" t="s">
        <v>71</v>
      </c>
      <c r="T42" s="67"/>
      <c r="V42" s="37">
        <f ca="1"/>
        <v>47336</v>
      </c>
      <c r="W42" s="40">
        <f ca="1"/>
        <v>1.7416536623491727E-2</v>
      </c>
      <c r="X42" s="58" t="s">
        <v>70</v>
      </c>
      <c r="Y42" s="43">
        <v>0</v>
      </c>
      <c r="Z42" s="44">
        <f t="shared" ca="1" si="6"/>
        <v>1.7416536623491727E-2</v>
      </c>
      <c r="AB42" s="70" t="s">
        <v>72</v>
      </c>
      <c r="AC42" s="71"/>
    </row>
    <row r="43" spans="1:29" x14ac:dyDescent="0.2">
      <c r="B43" s="59">
        <f ca="1">Bloomberg!J18%</f>
        <v>1.8950000000000002E-2</v>
      </c>
      <c r="C43" s="58" t="s">
        <v>73</v>
      </c>
      <c r="D43" s="43">
        <v>0</v>
      </c>
      <c r="E43" s="61"/>
      <c r="F43" s="59">
        <f t="shared" ca="1" si="3"/>
        <v>1.8950000000000002E-2</v>
      </c>
      <c r="G43" s="58" t="s">
        <v>73</v>
      </c>
      <c r="H43" s="61" t="s">
        <v>84</v>
      </c>
      <c r="I43" s="61" t="s">
        <v>85</v>
      </c>
      <c r="J43" s="61" t="s">
        <v>86</v>
      </c>
      <c r="K43" s="61" t="s">
        <v>87</v>
      </c>
      <c r="L43" s="109" t="str">
        <f t="shared" ca="1" si="4"/>
        <v>3M-Euribor-BootstrapIndex#0007</v>
      </c>
      <c r="M43" s="63">
        <v>0</v>
      </c>
      <c r="N43" s="61" t="s">
        <v>53</v>
      </c>
      <c r="O43" s="109" t="str">
        <f t="shared" ca="1" si="5"/>
        <v>EONIA-Curve-Par#0007</v>
      </c>
      <c r="P43" s="85" t="str">
        <f ca="1">_xll.qlSwapRateHelper2(E43,F43,G43,H43,I43,J43,K43,L43,M43,N43,O43)</f>
        <v>obj_00040#0007</v>
      </c>
      <c r="Q43" s="65" t="str">
        <f ca="1">_xll.ohRangeRetrieveError(P43)</f>
        <v/>
      </c>
      <c r="R43" s="20"/>
      <c r="S43" s="66" t="s">
        <v>74</v>
      </c>
      <c r="T43" s="67"/>
      <c r="V43" s="37">
        <f ca="1"/>
        <v>49160</v>
      </c>
      <c r="W43" s="40">
        <f ca="1"/>
        <v>1.9623124387386219E-2</v>
      </c>
      <c r="X43" s="58" t="s">
        <v>73</v>
      </c>
      <c r="Y43" s="43">
        <v>0</v>
      </c>
      <c r="Z43" s="44">
        <f t="shared" ca="1" si="6"/>
        <v>1.9623124387386219E-2</v>
      </c>
      <c r="AB43" s="20"/>
      <c r="AC43" s="20"/>
    </row>
    <row r="44" spans="1:29" x14ac:dyDescent="0.2">
      <c r="B44" s="59">
        <f ca="1">Bloomberg!J19%</f>
        <v>1.9729999999999998E-2</v>
      </c>
      <c r="C44" s="58" t="s">
        <v>75</v>
      </c>
      <c r="D44" s="43">
        <v>0</v>
      </c>
      <c r="E44" s="61"/>
      <c r="F44" s="59">
        <f t="shared" ca="1" si="3"/>
        <v>1.9729999999999998E-2</v>
      </c>
      <c r="G44" s="58" t="s">
        <v>75</v>
      </c>
      <c r="H44" s="61" t="s">
        <v>84</v>
      </c>
      <c r="I44" s="61" t="s">
        <v>85</v>
      </c>
      <c r="J44" s="61" t="s">
        <v>86</v>
      </c>
      <c r="K44" s="61" t="s">
        <v>87</v>
      </c>
      <c r="L44" s="109" t="str">
        <f t="shared" ca="1" si="4"/>
        <v>3M-Euribor-BootstrapIndex#0007</v>
      </c>
      <c r="M44" s="63">
        <v>0</v>
      </c>
      <c r="N44" s="61" t="s">
        <v>53</v>
      </c>
      <c r="O44" s="109" t="str">
        <f t="shared" ca="1" si="5"/>
        <v>EONIA-Curve-Par#0007</v>
      </c>
      <c r="P44" s="85" t="str">
        <f ca="1">_xll.qlSwapRateHelper2(E44,F44,G44,H44,I44,J44,K44,L44,M44,N44,O44)</f>
        <v>obj_00033#0007</v>
      </c>
      <c r="Q44" s="65" t="str">
        <f ca="1">_xll.ohRangeRetrieveError(P44)</f>
        <v/>
      </c>
      <c r="S44" s="72" t="s">
        <v>76</v>
      </c>
      <c r="T44" s="69" t="s">
        <v>77</v>
      </c>
      <c r="V44" s="37">
        <f ca="1"/>
        <v>50986</v>
      </c>
      <c r="W44" s="40">
        <f ca="1"/>
        <v>2.0430006400411881E-2</v>
      </c>
      <c r="X44" s="58" t="s">
        <v>75</v>
      </c>
      <c r="Y44" s="43">
        <v>0</v>
      </c>
      <c r="Z44" s="44">
        <f t="shared" ca="1" si="6"/>
        <v>2.0430006400411881E-2</v>
      </c>
    </row>
    <row r="45" spans="1:29" x14ac:dyDescent="0.2">
      <c r="B45" s="59">
        <f ca="1">Bloomberg!J20%</f>
        <v>0.02</v>
      </c>
      <c r="C45" s="58" t="s">
        <v>78</v>
      </c>
      <c r="D45" s="43">
        <v>0</v>
      </c>
      <c r="E45" s="61"/>
      <c r="F45" s="59">
        <f t="shared" ca="1" si="3"/>
        <v>0.02</v>
      </c>
      <c r="G45" s="58" t="s">
        <v>78</v>
      </c>
      <c r="H45" s="61" t="s">
        <v>84</v>
      </c>
      <c r="I45" s="61" t="s">
        <v>85</v>
      </c>
      <c r="J45" s="61" t="s">
        <v>86</v>
      </c>
      <c r="K45" s="61" t="s">
        <v>87</v>
      </c>
      <c r="L45" s="109" t="str">
        <f t="shared" ca="1" si="4"/>
        <v>3M-Euribor-BootstrapIndex#0007</v>
      </c>
      <c r="M45" s="63">
        <v>0</v>
      </c>
      <c r="N45" s="61" t="s">
        <v>53</v>
      </c>
      <c r="O45" s="109" t="str">
        <f t="shared" ca="1" si="5"/>
        <v>EONIA-Curve-Par#0007</v>
      </c>
      <c r="P45" s="85" t="str">
        <f ca="1">_xll.qlSwapRateHelper2(E45,F45,G45,H45,I45,J45,K45,L45,M45,N45,O45)</f>
        <v>obj_0003c#0007</v>
      </c>
      <c r="Q45" s="65" t="str">
        <f ca="1">_xll.ohRangeRetrieveError(P45)</f>
        <v/>
      </c>
      <c r="S45" s="72" t="s">
        <v>79</v>
      </c>
      <c r="T45" s="69" t="s">
        <v>80</v>
      </c>
      <c r="V45" s="37">
        <f ca="1"/>
        <v>52813</v>
      </c>
      <c r="W45" s="40">
        <f ca="1"/>
        <v>2.0637429506310034E-2</v>
      </c>
      <c r="X45" s="58" t="s">
        <v>78</v>
      </c>
      <c r="Y45" s="43">
        <v>0</v>
      </c>
      <c r="Z45" s="44">
        <f t="shared" ca="1" si="6"/>
        <v>2.0637429506310034E-2</v>
      </c>
      <c r="AB45" s="87"/>
      <c r="AC45" s="87"/>
    </row>
    <row r="46" spans="1:29" x14ac:dyDescent="0.2">
      <c r="B46" s="59">
        <f ca="1">Bloomberg!J21%</f>
        <v>2.0459999999999999E-2</v>
      </c>
      <c r="C46" s="58" t="s">
        <v>81</v>
      </c>
      <c r="D46" s="43">
        <v>0</v>
      </c>
      <c r="E46" s="61"/>
      <c r="F46" s="59">
        <f t="shared" ca="1" si="3"/>
        <v>2.0459999999999999E-2</v>
      </c>
      <c r="G46" s="58" t="s">
        <v>81</v>
      </c>
      <c r="H46" s="61" t="s">
        <v>84</v>
      </c>
      <c r="I46" s="61" t="s">
        <v>85</v>
      </c>
      <c r="J46" s="61" t="s">
        <v>86</v>
      </c>
      <c r="K46" s="61" t="s">
        <v>87</v>
      </c>
      <c r="L46" s="109" t="str">
        <f t="shared" ca="1" si="4"/>
        <v>3M-Euribor-BootstrapIndex#0007</v>
      </c>
      <c r="M46" s="63">
        <v>0</v>
      </c>
      <c r="N46" s="61" t="s">
        <v>53</v>
      </c>
      <c r="O46" s="109" t="str">
        <f t="shared" ca="1" si="5"/>
        <v>EONIA-Curve-Par#0007</v>
      </c>
      <c r="P46" s="85" t="str">
        <f ca="1">_xll.qlSwapRateHelper2(E46,F46,G46,H46,I46,J46,K46,L46,M46,N46,O46)</f>
        <v>obj_00034#0007</v>
      </c>
      <c r="Q46" s="65" t="str">
        <f ca="1">_xll.ohRangeRetrieveError(P46)</f>
        <v/>
      </c>
      <c r="R46" s="20"/>
      <c r="S46" s="66" t="s">
        <v>66</v>
      </c>
      <c r="T46" s="67"/>
      <c r="V46" s="37">
        <f ca="1"/>
        <v>56465</v>
      </c>
      <c r="W46" s="40">
        <f ca="1"/>
        <v>2.1081421420059105E-2</v>
      </c>
      <c r="X46" s="58" t="s">
        <v>81</v>
      </c>
      <c r="Y46" s="43">
        <v>0</v>
      </c>
      <c r="Z46" s="44">
        <f t="shared" ca="1" si="6"/>
        <v>2.1081421420059105E-2</v>
      </c>
      <c r="AB46" s="87"/>
      <c r="AC46" s="87"/>
    </row>
    <row r="47" spans="1:29" x14ac:dyDescent="0.2">
      <c r="B47" s="73">
        <f ca="1">Bloomberg!J22%</f>
        <v>2.0579999999999998E-2</v>
      </c>
      <c r="C47" s="74" t="s">
        <v>82</v>
      </c>
      <c r="D47" s="75">
        <v>0</v>
      </c>
      <c r="E47" s="77"/>
      <c r="F47" s="73">
        <f t="shared" ca="1" si="3"/>
        <v>2.0579999999999998E-2</v>
      </c>
      <c r="G47" s="74" t="s">
        <v>82</v>
      </c>
      <c r="H47" s="77" t="s">
        <v>84</v>
      </c>
      <c r="I47" s="77" t="s">
        <v>85</v>
      </c>
      <c r="J47" s="77" t="s">
        <v>86</v>
      </c>
      <c r="K47" s="77" t="s">
        <v>87</v>
      </c>
      <c r="L47" s="110" t="str">
        <f t="shared" ca="1" si="4"/>
        <v>3M-Euribor-BootstrapIndex#0007</v>
      </c>
      <c r="M47" s="79">
        <v>0</v>
      </c>
      <c r="N47" s="77" t="s">
        <v>53</v>
      </c>
      <c r="O47" s="110" t="str">
        <f t="shared" ca="1" si="5"/>
        <v>EONIA-Curve-Par#0007</v>
      </c>
      <c r="P47" s="88" t="str">
        <f ca="1">_xll.qlSwapRateHelper2(E47,F47,G47,H47,I47,J47,K47,L47,M47,N47,O47)</f>
        <v>obj_0004c#0007</v>
      </c>
      <c r="Q47" s="35" t="str">
        <f ca="1">_xll.ohRangeRetrieveError(P47)</f>
        <v/>
      </c>
      <c r="R47" s="20"/>
      <c r="S47" s="66" t="s">
        <v>69</v>
      </c>
      <c r="T47" s="67"/>
      <c r="V47" s="38">
        <f ca="1"/>
        <v>60118</v>
      </c>
      <c r="W47" s="41">
        <f ca="1"/>
        <v>2.1104987339673999E-2</v>
      </c>
      <c r="X47" s="74" t="s">
        <v>82</v>
      </c>
      <c r="Y47" s="75">
        <v>0</v>
      </c>
      <c r="Z47" s="81">
        <f t="shared" ca="1" si="6"/>
        <v>2.1104987339673999E-2</v>
      </c>
      <c r="AB47" s="87"/>
      <c r="AC47" s="87"/>
    </row>
    <row r="48" spans="1:29" ht="14.25" customHeight="1" x14ac:dyDescent="0.2">
      <c r="C48" s="20"/>
      <c r="E48" s="20"/>
      <c r="F48" s="20"/>
      <c r="G48" s="20"/>
      <c r="H48" s="20"/>
      <c r="I48" s="20"/>
      <c r="J48" s="20"/>
      <c r="K48" s="20"/>
      <c r="L48" s="20"/>
      <c r="M48" s="20"/>
      <c r="N48" s="20"/>
      <c r="O48" s="20"/>
      <c r="P48" s="20"/>
      <c r="Q48" s="20"/>
      <c r="R48" s="20"/>
      <c r="S48" s="70" t="s">
        <v>72</v>
      </c>
      <c r="T48" s="71"/>
      <c r="V48" s="89"/>
      <c r="W48" s="87"/>
      <c r="X48" s="90"/>
      <c r="Y48" s="91"/>
      <c r="Z48" s="92"/>
      <c r="AA48" s="20"/>
      <c r="AB48" s="87"/>
      <c r="AC48" s="87"/>
    </row>
    <row r="49" spans="2:29" x14ac:dyDescent="0.2">
      <c r="C49" s="20"/>
      <c r="G49" s="20"/>
      <c r="H49" s="20"/>
      <c r="I49" s="20"/>
      <c r="J49" s="20"/>
      <c r="K49" s="20"/>
      <c r="L49" s="20"/>
      <c r="M49" s="20"/>
      <c r="N49" s="20"/>
      <c r="O49" s="20"/>
      <c r="P49" s="20"/>
      <c r="Q49" s="20"/>
      <c r="R49" s="20"/>
      <c r="AA49" s="20"/>
      <c r="AB49" s="87"/>
      <c r="AC49" s="87"/>
    </row>
    <row r="50" spans="2:29" ht="15.75" x14ac:dyDescent="0.25">
      <c r="B50" s="103" t="s">
        <v>90</v>
      </c>
      <c r="AA50" s="45"/>
    </row>
    <row r="51" spans="2:29" x14ac:dyDescent="0.2">
      <c r="C51" s="20"/>
      <c r="E51" s="21"/>
      <c r="F51" s="20"/>
      <c r="G51" s="20"/>
      <c r="H51" s="20"/>
      <c r="I51" s="20"/>
      <c r="J51" s="20"/>
      <c r="K51" s="20"/>
      <c r="L51" s="20"/>
      <c r="M51" s="20"/>
      <c r="N51" s="20"/>
      <c r="O51" s="20"/>
      <c r="P51" s="20"/>
      <c r="Q51" s="20"/>
      <c r="AA51" s="45"/>
    </row>
    <row r="52" spans="2:29" x14ac:dyDescent="0.2">
      <c r="B52" s="21" t="s">
        <v>28</v>
      </c>
      <c r="C52" s="20"/>
      <c r="E52" s="22" t="s">
        <v>29</v>
      </c>
      <c r="F52" s="23" t="str">
        <f ca="1">_xll.qlEuribor("6M-Euribor-BootstrapIndex","6M")</f>
        <v>6M-Euribor-BootstrapIndex#0007</v>
      </c>
      <c r="G52" s="20"/>
      <c r="H52" s="20"/>
      <c r="I52" s="20"/>
      <c r="J52" s="20"/>
      <c r="K52" s="20"/>
      <c r="L52" s="20"/>
      <c r="M52" s="20"/>
      <c r="N52" s="20"/>
      <c r="O52" s="20"/>
      <c r="P52" s="20"/>
      <c r="Q52" s="20"/>
      <c r="S52" s="21" t="s">
        <v>30</v>
      </c>
      <c r="T52" s="20"/>
      <c r="V52" s="24" t="s">
        <v>31</v>
      </c>
      <c r="W52" s="20"/>
      <c r="X52" s="20"/>
      <c r="Y52" s="20"/>
      <c r="Z52" s="20"/>
      <c r="AA52" s="45"/>
      <c r="AB52" s="45"/>
      <c r="AC52" s="45"/>
    </row>
    <row r="53" spans="2:29" x14ac:dyDescent="0.2">
      <c r="C53" s="20"/>
      <c r="E53" s="20"/>
      <c r="F53" s="20"/>
      <c r="G53" s="20"/>
      <c r="H53" s="20"/>
      <c r="I53" s="20"/>
      <c r="J53" s="20"/>
      <c r="K53" s="20"/>
      <c r="L53" s="20"/>
      <c r="M53" s="20"/>
      <c r="N53" s="20"/>
      <c r="O53" s="20"/>
      <c r="P53" s="20"/>
      <c r="Q53" s="20"/>
      <c r="S53" s="20"/>
      <c r="T53" s="20"/>
      <c r="V53" s="20"/>
      <c r="W53" s="20"/>
      <c r="X53" s="20"/>
      <c r="Y53" s="20"/>
      <c r="Z53" s="20"/>
      <c r="AA53" s="45"/>
      <c r="AB53" s="45"/>
      <c r="AC53" s="45"/>
    </row>
    <row r="54" spans="2:29" x14ac:dyDescent="0.2">
      <c r="B54" s="25" t="s">
        <v>32</v>
      </c>
      <c r="C54" s="25" t="s">
        <v>33</v>
      </c>
      <c r="D54" s="25" t="s">
        <v>34</v>
      </c>
      <c r="E54" s="25" t="s">
        <v>35</v>
      </c>
      <c r="F54" s="25" t="s">
        <v>16</v>
      </c>
      <c r="G54" s="25" t="s">
        <v>33</v>
      </c>
      <c r="H54" s="25" t="s">
        <v>38</v>
      </c>
      <c r="I54" s="25" t="s">
        <v>123</v>
      </c>
      <c r="J54" s="25" t="s">
        <v>124</v>
      </c>
      <c r="K54" s="25" t="s">
        <v>125</v>
      </c>
      <c r="L54" s="25" t="s">
        <v>49</v>
      </c>
      <c r="M54" s="107" t="s">
        <v>50</v>
      </c>
      <c r="N54" s="27" t="s">
        <v>51</v>
      </c>
      <c r="O54" s="28" t="s">
        <v>127</v>
      </c>
      <c r="P54" s="25" t="s">
        <v>52</v>
      </c>
      <c r="Q54" s="25" t="s">
        <v>41</v>
      </c>
      <c r="S54" s="29" t="s">
        <v>42</v>
      </c>
      <c r="T54" s="30" t="str">
        <f ca="1">_xll.qlPiecewiseYieldCurve(T56,T57,T58,_xll.ohPack(P56:P67),T60,T61,T62,T63,T64,T65,T66,T67,T68)</f>
        <v>6M-EUR-Swap-Curve-Par#0007</v>
      </c>
      <c r="V54" s="31" t="s">
        <v>43</v>
      </c>
      <c r="W54" s="31" t="s">
        <v>44</v>
      </c>
      <c r="X54" s="25" t="s">
        <v>33</v>
      </c>
      <c r="Y54" s="31" t="s">
        <v>45</v>
      </c>
      <c r="Z54" s="31" t="s">
        <v>46</v>
      </c>
      <c r="AA54" s="45"/>
      <c r="AB54" s="29" t="s">
        <v>42</v>
      </c>
      <c r="AC54" s="30" t="str">
        <f ca="1">_xll.qlZeroCurve(AC56,V55:V67,Z55:Z67,AC59)</f>
        <v>6M-EUR-Swap-Curve-Zero#0007</v>
      </c>
    </row>
    <row r="55" spans="2:29" x14ac:dyDescent="0.2">
      <c r="B55" s="33" t="s">
        <v>16</v>
      </c>
      <c r="C55" s="33" t="s">
        <v>47</v>
      </c>
      <c r="D55" s="33" t="s">
        <v>48</v>
      </c>
      <c r="E55" s="33"/>
      <c r="F55" s="33"/>
      <c r="G55" s="33"/>
      <c r="H55" s="33"/>
      <c r="I55" s="33"/>
      <c r="J55" s="33"/>
      <c r="K55" s="33"/>
      <c r="L55" s="33"/>
      <c r="M55" s="33"/>
      <c r="N55" s="33"/>
      <c r="O55" s="33"/>
      <c r="P55" s="33"/>
      <c r="Q55" s="33"/>
      <c r="S55" s="34" t="s">
        <v>41</v>
      </c>
      <c r="T55" s="35" t="str">
        <f ca="1">_xll.ohRangeRetrieveError(T54)</f>
        <v/>
      </c>
      <c r="V55" s="36">
        <f t="array" aca="1" ref="V55:V67" ca="1">_xll.qlPiecewiseYieldCurveDates(T54)</f>
        <v>41851</v>
      </c>
      <c r="W55" s="39">
        <f t="array" aca="1" ref="W55:W67" ca="1">_xll.qlPiecewiseYieldCurveData(T54)</f>
        <v>3.0971292616987708E-3</v>
      </c>
      <c r="X55" s="51" t="s">
        <v>53</v>
      </c>
      <c r="Y55" s="49">
        <v>0</v>
      </c>
      <c r="Z55" s="82">
        <f ca="1">W55+Y55</f>
        <v>3.0971292616987708E-3</v>
      </c>
      <c r="AA55" s="45"/>
      <c r="AB55" s="34" t="s">
        <v>41</v>
      </c>
      <c r="AC55" s="35" t="str">
        <f ca="1">_xll.ohRangeRetrieveError(AC54)</f>
        <v/>
      </c>
    </row>
    <row r="56" spans="2:29" x14ac:dyDescent="0.2">
      <c r="B56" s="47">
        <f ca="1">Bloomberg!O11%</f>
        <v>3.0999999999999999E-3</v>
      </c>
      <c r="C56" s="48" t="s">
        <v>54</v>
      </c>
      <c r="D56" s="49">
        <v>0</v>
      </c>
      <c r="E56" s="51"/>
      <c r="F56" s="47">
        <f t="shared" ref="F56:F67" ca="1" si="7">B56+D56</f>
        <v>3.0999999999999999E-3</v>
      </c>
      <c r="G56" s="48" t="s">
        <v>54</v>
      </c>
      <c r="H56" s="51" t="s">
        <v>84</v>
      </c>
      <c r="I56" s="51" t="s">
        <v>85</v>
      </c>
      <c r="J56" s="51" t="s">
        <v>86</v>
      </c>
      <c r="K56" s="51" t="s">
        <v>87</v>
      </c>
      <c r="L56" s="108" t="str">
        <f t="shared" ref="L56:L67" ca="1" si="8">$F$52</f>
        <v>6M-Euribor-BootstrapIndex#0007</v>
      </c>
      <c r="M56" s="53">
        <v>0</v>
      </c>
      <c r="N56" s="51" t="s">
        <v>53</v>
      </c>
      <c r="O56" s="108" t="str">
        <f t="shared" ref="O56:O67" ca="1" si="9">$T$14</f>
        <v>EONIA-Curve-Par#0007</v>
      </c>
      <c r="P56" s="83" t="str">
        <f ca="1">_xll.qlSwapRateHelper2(E56,F56,G56,H56,I56,J56,K56,L56,M56,N56,O56)</f>
        <v>obj_00052#0007</v>
      </c>
      <c r="Q56" s="84" t="str">
        <f ca="1">_xll.ohRangeRetrieveError(P56)</f>
        <v/>
      </c>
      <c r="S56" s="56" t="s">
        <v>35</v>
      </c>
      <c r="T56" s="57" t="s">
        <v>91</v>
      </c>
      <c r="V56" s="37">
        <f ca="1"/>
        <v>42220</v>
      </c>
      <c r="W56" s="40">
        <f ca="1"/>
        <v>3.0971292616987708E-3</v>
      </c>
      <c r="X56" s="58" t="s">
        <v>54</v>
      </c>
      <c r="Y56" s="43">
        <v>0</v>
      </c>
      <c r="Z56" s="44">
        <f t="shared" ref="Z56:Z67" ca="1" si="10">W56+Y56</f>
        <v>3.0971292616987708E-3</v>
      </c>
      <c r="AA56" s="45"/>
      <c r="AB56" s="56" t="s">
        <v>35</v>
      </c>
      <c r="AC56" s="57" t="s">
        <v>92</v>
      </c>
    </row>
    <row r="57" spans="2:29" x14ac:dyDescent="0.2">
      <c r="B57" s="59">
        <f ca="1">Bloomberg!O12%</f>
        <v>3.3600000000000001E-3</v>
      </c>
      <c r="C57" s="58" t="s">
        <v>57</v>
      </c>
      <c r="D57" s="43">
        <v>0</v>
      </c>
      <c r="E57" s="61"/>
      <c r="F57" s="59">
        <f t="shared" ca="1" si="7"/>
        <v>3.3600000000000001E-3</v>
      </c>
      <c r="G57" s="58" t="s">
        <v>57</v>
      </c>
      <c r="H57" s="61" t="s">
        <v>84</v>
      </c>
      <c r="I57" s="61" t="s">
        <v>85</v>
      </c>
      <c r="J57" s="61" t="s">
        <v>86</v>
      </c>
      <c r="K57" s="61" t="s">
        <v>87</v>
      </c>
      <c r="L57" s="109" t="str">
        <f t="shared" ca="1" si="8"/>
        <v>6M-Euribor-BootstrapIndex#0007</v>
      </c>
      <c r="M57" s="63">
        <v>0</v>
      </c>
      <c r="N57" s="61" t="s">
        <v>53</v>
      </c>
      <c r="O57" s="109" t="str">
        <f t="shared" ca="1" si="9"/>
        <v>EONIA-Curve-Par#0007</v>
      </c>
      <c r="P57" s="85" t="str">
        <f ca="1">_xll.qlSwapRateHelper2(E57,F57,G57,H57,I57,J57,K57,L57,M57,N57,O57)</f>
        <v>obj_0004f#0007</v>
      </c>
      <c r="Q57" s="65" t="str">
        <f ca="1">_xll.ohRangeRetrieveError(P57)</f>
        <v/>
      </c>
      <c r="S57" s="66" t="s">
        <v>58</v>
      </c>
      <c r="T57" s="67">
        <v>0</v>
      </c>
      <c r="V57" s="37">
        <f ca="1"/>
        <v>42586</v>
      </c>
      <c r="W57" s="40">
        <f ca="1"/>
        <v>3.350668540477799E-3</v>
      </c>
      <c r="X57" s="58" t="s">
        <v>57</v>
      </c>
      <c r="Y57" s="43">
        <v>0</v>
      </c>
      <c r="Z57" s="44">
        <f t="shared" ca="1" si="10"/>
        <v>3.350668540477799E-3</v>
      </c>
      <c r="AA57" s="45"/>
      <c r="AB57" s="66" t="s">
        <v>43</v>
      </c>
      <c r="AC57" s="68"/>
    </row>
    <row r="58" spans="2:29" x14ac:dyDescent="0.2">
      <c r="B58" s="59">
        <f ca="1">Bloomberg!O13%</f>
        <v>4.0500000000000006E-3</v>
      </c>
      <c r="C58" s="58" t="s">
        <v>59</v>
      </c>
      <c r="D58" s="43">
        <v>0</v>
      </c>
      <c r="E58" s="61"/>
      <c r="F58" s="59">
        <f t="shared" ca="1" si="7"/>
        <v>4.0500000000000006E-3</v>
      </c>
      <c r="G58" s="58" t="s">
        <v>59</v>
      </c>
      <c r="H58" s="61" t="s">
        <v>84</v>
      </c>
      <c r="I58" s="61" t="s">
        <v>85</v>
      </c>
      <c r="J58" s="61" t="s">
        <v>86</v>
      </c>
      <c r="K58" s="61" t="s">
        <v>87</v>
      </c>
      <c r="L58" s="109" t="str">
        <f t="shared" ca="1" si="8"/>
        <v>6M-Euribor-BootstrapIndex#0007</v>
      </c>
      <c r="M58" s="63">
        <v>0</v>
      </c>
      <c r="N58" s="61" t="s">
        <v>53</v>
      </c>
      <c r="O58" s="109" t="str">
        <f t="shared" ca="1" si="9"/>
        <v>EONIA-Curve-Par#0007</v>
      </c>
      <c r="P58" s="85" t="str">
        <f ca="1">_xll.qlSwapRateHelper2(E58,F58,G58,H58,I58,J58,K58,L58,M58,N58,O58)</f>
        <v>obj_0004b#0007</v>
      </c>
      <c r="Q58" s="86" t="str">
        <f ca="1">_xll.ohRangeRetrieveError(P58)</f>
        <v/>
      </c>
      <c r="S58" s="66" t="s">
        <v>38</v>
      </c>
      <c r="T58" s="69" t="s">
        <v>60</v>
      </c>
      <c r="V58" s="37">
        <f ca="1"/>
        <v>42951</v>
      </c>
      <c r="W58" s="40">
        <f ca="1"/>
        <v>4.0383414872832944E-3</v>
      </c>
      <c r="X58" s="58" t="s">
        <v>59</v>
      </c>
      <c r="Y58" s="43">
        <v>0</v>
      </c>
      <c r="Z58" s="44">
        <f t="shared" ca="1" si="10"/>
        <v>4.0383414872832944E-3</v>
      </c>
      <c r="AA58" s="45"/>
      <c r="AB58" s="66" t="s">
        <v>61</v>
      </c>
      <c r="AC58" s="68"/>
    </row>
    <row r="59" spans="2:29" x14ac:dyDescent="0.2">
      <c r="B59" s="59">
        <f ca="1">Bloomberg!O14%</f>
        <v>6.4400000000000004E-3</v>
      </c>
      <c r="C59" s="58" t="s">
        <v>62</v>
      </c>
      <c r="D59" s="43">
        <v>0</v>
      </c>
      <c r="E59" s="61"/>
      <c r="F59" s="59">
        <f t="shared" ca="1" si="7"/>
        <v>6.4400000000000004E-3</v>
      </c>
      <c r="G59" s="58" t="s">
        <v>62</v>
      </c>
      <c r="H59" s="61" t="s">
        <v>84</v>
      </c>
      <c r="I59" s="61" t="s">
        <v>85</v>
      </c>
      <c r="J59" s="61" t="s">
        <v>86</v>
      </c>
      <c r="K59" s="61" t="s">
        <v>87</v>
      </c>
      <c r="L59" s="109" t="str">
        <f t="shared" ca="1" si="8"/>
        <v>6M-Euribor-BootstrapIndex#0007</v>
      </c>
      <c r="M59" s="63">
        <v>0</v>
      </c>
      <c r="N59" s="61" t="s">
        <v>53</v>
      </c>
      <c r="O59" s="109" t="str">
        <f t="shared" ca="1" si="9"/>
        <v>EONIA-Curve-Par#0007</v>
      </c>
      <c r="P59" s="85" t="str">
        <f ca="1">_xll.qlSwapRateHelper2(E59,F59,G59,H59,I59,J59,K59,L59,M59,N59,O59)</f>
        <v>obj_0004e#0007</v>
      </c>
      <c r="Q59" s="65" t="str">
        <f ca="1">_xll.ohRangeRetrieveError(P59)</f>
        <v/>
      </c>
      <c r="S59" s="66" t="s">
        <v>28</v>
      </c>
      <c r="T59" s="68"/>
      <c r="V59" s="37">
        <f ca="1"/>
        <v>43682</v>
      </c>
      <c r="W59" s="40">
        <f ca="1"/>
        <v>6.423874404250067E-3</v>
      </c>
      <c r="X59" s="58" t="s">
        <v>62</v>
      </c>
      <c r="Y59" s="43">
        <v>0</v>
      </c>
      <c r="Z59" s="44">
        <f t="shared" ca="1" si="10"/>
        <v>6.423874404250067E-3</v>
      </c>
      <c r="AA59" s="45"/>
      <c r="AB59" s="66" t="s">
        <v>63</v>
      </c>
      <c r="AC59" s="69" t="s">
        <v>64</v>
      </c>
    </row>
    <row r="60" spans="2:29" x14ac:dyDescent="0.2">
      <c r="B60" s="59">
        <f ca="1">Bloomberg!O15%</f>
        <v>9.4699999999999993E-3</v>
      </c>
      <c r="C60" s="58" t="s">
        <v>65</v>
      </c>
      <c r="D60" s="43">
        <v>0</v>
      </c>
      <c r="E60" s="61"/>
      <c r="F60" s="59">
        <f t="shared" ca="1" si="7"/>
        <v>9.4699999999999993E-3</v>
      </c>
      <c r="G60" s="58" t="s">
        <v>65</v>
      </c>
      <c r="H60" s="61" t="s">
        <v>84</v>
      </c>
      <c r="I60" s="61" t="s">
        <v>85</v>
      </c>
      <c r="J60" s="61" t="s">
        <v>86</v>
      </c>
      <c r="K60" s="61" t="s">
        <v>87</v>
      </c>
      <c r="L60" s="109" t="str">
        <f t="shared" ca="1" si="8"/>
        <v>6M-Euribor-BootstrapIndex#0007</v>
      </c>
      <c r="M60" s="63">
        <v>0</v>
      </c>
      <c r="N60" s="61" t="s">
        <v>53</v>
      </c>
      <c r="O60" s="109" t="str">
        <f t="shared" ca="1" si="9"/>
        <v>EONIA-Curve-Par#0007</v>
      </c>
      <c r="P60" s="85" t="str">
        <f ca="1">_xll.qlSwapRateHelper2(E60,F60,G60,H60,I60,J60,K60,L60,M60,N60,O60)</f>
        <v>obj_0003e#0007</v>
      </c>
      <c r="Q60" s="65" t="str">
        <f ca="1">_xll.ohRangeRetrieveError(P60)</f>
        <v/>
      </c>
      <c r="S60" s="66" t="s">
        <v>63</v>
      </c>
      <c r="T60" s="69" t="s">
        <v>64</v>
      </c>
      <c r="V60" s="37">
        <f ca="1"/>
        <v>44412</v>
      </c>
      <c r="W60" s="40">
        <f ca="1"/>
        <v>9.4837913385536522E-3</v>
      </c>
      <c r="X60" s="58" t="s">
        <v>65</v>
      </c>
      <c r="Y60" s="43">
        <v>0</v>
      </c>
      <c r="Z60" s="44">
        <f t="shared" ca="1" si="10"/>
        <v>9.4837913385536522E-3</v>
      </c>
      <c r="AA60" s="45"/>
      <c r="AB60" s="66" t="s">
        <v>66</v>
      </c>
      <c r="AC60" s="67"/>
    </row>
    <row r="61" spans="2:29" x14ac:dyDescent="0.2">
      <c r="B61" s="59">
        <f ca="1">Bloomberg!O16%</f>
        <v>1.366E-2</v>
      </c>
      <c r="C61" s="58" t="s">
        <v>67</v>
      </c>
      <c r="D61" s="43">
        <v>0</v>
      </c>
      <c r="E61" s="61"/>
      <c r="F61" s="59">
        <f t="shared" ca="1" si="7"/>
        <v>1.366E-2</v>
      </c>
      <c r="G61" s="58" t="s">
        <v>67</v>
      </c>
      <c r="H61" s="61" t="s">
        <v>84</v>
      </c>
      <c r="I61" s="61" t="s">
        <v>85</v>
      </c>
      <c r="J61" s="61" t="s">
        <v>86</v>
      </c>
      <c r="K61" s="61" t="s">
        <v>87</v>
      </c>
      <c r="L61" s="109" t="str">
        <f t="shared" ca="1" si="8"/>
        <v>6M-Euribor-BootstrapIndex#0007</v>
      </c>
      <c r="M61" s="63">
        <v>0</v>
      </c>
      <c r="N61" s="61" t="s">
        <v>53</v>
      </c>
      <c r="O61" s="109" t="str">
        <f t="shared" ca="1" si="9"/>
        <v>EONIA-Curve-Par#0007</v>
      </c>
      <c r="P61" s="85" t="str">
        <f ca="1">_xll.qlSwapRateHelper2(E61,F61,G61,H61,I61,J61,K61,L61,M61,N61,O61)</f>
        <v>obj_0004a#0007</v>
      </c>
      <c r="Q61" s="65" t="str">
        <f ca="1">_xll.ohRangeRetrieveError(P61)</f>
        <v/>
      </c>
      <c r="S61" s="66" t="s">
        <v>68</v>
      </c>
      <c r="T61" s="67"/>
      <c r="V61" s="37">
        <f ca="1"/>
        <v>45509</v>
      </c>
      <c r="W61" s="40">
        <f ca="1"/>
        <v>1.3798815772813949E-2</v>
      </c>
      <c r="X61" s="58" t="s">
        <v>67</v>
      </c>
      <c r="Y61" s="43">
        <v>0</v>
      </c>
      <c r="Z61" s="44">
        <f t="shared" ca="1" si="10"/>
        <v>1.3798815772813949E-2</v>
      </c>
      <c r="AA61" s="45"/>
      <c r="AB61" s="66" t="s">
        <v>69</v>
      </c>
      <c r="AC61" s="67"/>
    </row>
    <row r="62" spans="2:29" x14ac:dyDescent="0.2">
      <c r="B62" s="59">
        <f ca="1">Bloomberg!O17%</f>
        <v>1.796E-2</v>
      </c>
      <c r="C62" s="58" t="s">
        <v>70</v>
      </c>
      <c r="D62" s="43">
        <v>0</v>
      </c>
      <c r="E62" s="61"/>
      <c r="F62" s="59">
        <f t="shared" ca="1" si="7"/>
        <v>1.796E-2</v>
      </c>
      <c r="G62" s="58" t="s">
        <v>70</v>
      </c>
      <c r="H62" s="61" t="s">
        <v>84</v>
      </c>
      <c r="I62" s="61" t="s">
        <v>85</v>
      </c>
      <c r="J62" s="61" t="s">
        <v>86</v>
      </c>
      <c r="K62" s="61" t="s">
        <v>87</v>
      </c>
      <c r="L62" s="109" t="str">
        <f t="shared" ca="1" si="8"/>
        <v>6M-Euribor-BootstrapIndex#0007</v>
      </c>
      <c r="M62" s="63">
        <v>0</v>
      </c>
      <c r="N62" s="61" t="s">
        <v>53</v>
      </c>
      <c r="O62" s="109" t="str">
        <f t="shared" ca="1" si="9"/>
        <v>EONIA-Curve-Par#0007</v>
      </c>
      <c r="P62" s="85" t="str">
        <f ca="1">_xll.qlSwapRateHelper2(E62,F62,G62,H62,I62,J62,K62,L62,M62,N62,O62)</f>
        <v>obj_00041#0007</v>
      </c>
      <c r="Q62" s="65" t="str">
        <f ca="1">_xll.ohRangeRetrieveError(P62)</f>
        <v/>
      </c>
      <c r="S62" s="66" t="s">
        <v>71</v>
      </c>
      <c r="T62" s="67"/>
      <c r="V62" s="37">
        <f ca="1"/>
        <v>47336</v>
      </c>
      <c r="W62" s="40">
        <f ca="1"/>
        <v>1.8397377279366266E-2</v>
      </c>
      <c r="X62" s="58" t="s">
        <v>70</v>
      </c>
      <c r="Y62" s="43">
        <v>0</v>
      </c>
      <c r="Z62" s="44">
        <f t="shared" ca="1" si="10"/>
        <v>1.8397377279366266E-2</v>
      </c>
      <c r="AA62" s="45"/>
      <c r="AB62" s="70" t="s">
        <v>72</v>
      </c>
      <c r="AC62" s="71"/>
    </row>
    <row r="63" spans="2:29" x14ac:dyDescent="0.2">
      <c r="B63" s="59">
        <f ca="1">Bloomberg!O18%</f>
        <v>1.9799999999999998E-2</v>
      </c>
      <c r="C63" s="58" t="s">
        <v>73</v>
      </c>
      <c r="D63" s="43">
        <v>0</v>
      </c>
      <c r="E63" s="61"/>
      <c r="F63" s="59">
        <f t="shared" ca="1" si="7"/>
        <v>1.9799999999999998E-2</v>
      </c>
      <c r="G63" s="58" t="s">
        <v>73</v>
      </c>
      <c r="H63" s="61" t="s">
        <v>84</v>
      </c>
      <c r="I63" s="61" t="s">
        <v>85</v>
      </c>
      <c r="J63" s="61" t="s">
        <v>86</v>
      </c>
      <c r="K63" s="61" t="s">
        <v>87</v>
      </c>
      <c r="L63" s="109" t="str">
        <f t="shared" ca="1" si="8"/>
        <v>6M-Euribor-BootstrapIndex#0007</v>
      </c>
      <c r="M63" s="63">
        <v>0</v>
      </c>
      <c r="N63" s="61" t="s">
        <v>53</v>
      </c>
      <c r="O63" s="109" t="str">
        <f t="shared" ca="1" si="9"/>
        <v>EONIA-Curve-Par#0007</v>
      </c>
      <c r="P63" s="85" t="str">
        <f ca="1">_xll.qlSwapRateHelper2(E63,F63,G63,H63,I63,J63,K63,L63,M63,N63,O63)</f>
        <v>obj_00046#0007</v>
      </c>
      <c r="Q63" s="65" t="str">
        <f ca="1">_xll.ohRangeRetrieveError(P63)</f>
        <v/>
      </c>
      <c r="S63" s="66" t="s">
        <v>74</v>
      </c>
      <c r="T63" s="67"/>
      <c r="V63" s="37">
        <f ca="1"/>
        <v>49160</v>
      </c>
      <c r="W63" s="40">
        <f ca="1"/>
        <v>2.0408542581572785E-2</v>
      </c>
      <c r="X63" s="58" t="s">
        <v>73</v>
      </c>
      <c r="Y63" s="43">
        <v>0</v>
      </c>
      <c r="Z63" s="44">
        <f t="shared" ca="1" si="10"/>
        <v>2.0408542581572785E-2</v>
      </c>
      <c r="AA63" s="45"/>
      <c r="AB63" s="45"/>
      <c r="AC63" s="45"/>
    </row>
    <row r="64" spans="2:29" x14ac:dyDescent="0.2">
      <c r="B64" s="59">
        <f ca="1">Bloomberg!O19%</f>
        <v>2.0489999999999998E-2</v>
      </c>
      <c r="C64" s="58" t="s">
        <v>75</v>
      </c>
      <c r="D64" s="43">
        <v>0</v>
      </c>
      <c r="E64" s="61"/>
      <c r="F64" s="59">
        <f t="shared" ca="1" si="7"/>
        <v>2.0489999999999998E-2</v>
      </c>
      <c r="G64" s="58" t="s">
        <v>75</v>
      </c>
      <c r="H64" s="61" t="s">
        <v>84</v>
      </c>
      <c r="I64" s="61" t="s">
        <v>85</v>
      </c>
      <c r="J64" s="61" t="s">
        <v>86</v>
      </c>
      <c r="K64" s="61" t="s">
        <v>87</v>
      </c>
      <c r="L64" s="109" t="str">
        <f t="shared" ca="1" si="8"/>
        <v>6M-Euribor-BootstrapIndex#0007</v>
      </c>
      <c r="M64" s="63">
        <v>0</v>
      </c>
      <c r="N64" s="61" t="s">
        <v>53</v>
      </c>
      <c r="O64" s="109" t="str">
        <f t="shared" ca="1" si="9"/>
        <v>EONIA-Curve-Par#0007</v>
      </c>
      <c r="P64" s="85" t="str">
        <f ca="1">_xll.qlSwapRateHelper2(E64,F64,G64,H64,I64,J64,K64,L64,M64,N64,O64)</f>
        <v>obj_00049#0007</v>
      </c>
      <c r="Q64" s="65" t="str">
        <f ca="1">_xll.ohRangeRetrieveError(P64)</f>
        <v/>
      </c>
      <c r="S64" s="72" t="s">
        <v>76</v>
      </c>
      <c r="T64" s="69" t="s">
        <v>77</v>
      </c>
      <c r="V64" s="37">
        <f ca="1"/>
        <v>50986</v>
      </c>
      <c r="W64" s="40">
        <f ca="1"/>
        <v>2.111168123753623E-2</v>
      </c>
      <c r="X64" s="58" t="s">
        <v>75</v>
      </c>
      <c r="Y64" s="43">
        <v>0</v>
      </c>
      <c r="Z64" s="44">
        <f t="shared" ca="1" si="10"/>
        <v>2.111168123753623E-2</v>
      </c>
      <c r="AA64" s="45"/>
      <c r="AB64" s="45"/>
      <c r="AC64" s="45"/>
    </row>
    <row r="65" spans="2:29" x14ac:dyDescent="0.2">
      <c r="B65" s="59">
        <f ca="1">Bloomberg!O20%</f>
        <v>2.0659999999999998E-2</v>
      </c>
      <c r="C65" s="58" t="s">
        <v>78</v>
      </c>
      <c r="D65" s="43">
        <v>0</v>
      </c>
      <c r="E65" s="61"/>
      <c r="F65" s="59">
        <f t="shared" ca="1" si="7"/>
        <v>2.0659999999999998E-2</v>
      </c>
      <c r="G65" s="58" t="s">
        <v>78</v>
      </c>
      <c r="H65" s="61" t="s">
        <v>84</v>
      </c>
      <c r="I65" s="61" t="s">
        <v>85</v>
      </c>
      <c r="J65" s="61" t="s">
        <v>86</v>
      </c>
      <c r="K65" s="61" t="s">
        <v>87</v>
      </c>
      <c r="L65" s="109" t="str">
        <f t="shared" ca="1" si="8"/>
        <v>6M-Euribor-BootstrapIndex#0007</v>
      </c>
      <c r="M65" s="63">
        <v>0</v>
      </c>
      <c r="N65" s="61" t="s">
        <v>53</v>
      </c>
      <c r="O65" s="109" t="str">
        <f t="shared" ca="1" si="9"/>
        <v>EONIA-Curve-Par#0007</v>
      </c>
      <c r="P65" s="85" t="str">
        <f ca="1">_xll.qlSwapRateHelper2(E65,F65,G65,H65,I65,J65,K65,L65,M65,N65,O65)</f>
        <v>obj_00042#0007</v>
      </c>
      <c r="Q65" s="65" t="str">
        <f ca="1">_xll.ohRangeRetrieveError(P65)</f>
        <v/>
      </c>
      <c r="S65" s="72" t="s">
        <v>79</v>
      </c>
      <c r="T65" s="69" t="s">
        <v>80</v>
      </c>
      <c r="V65" s="37">
        <f ca="1"/>
        <v>52813</v>
      </c>
      <c r="W65" s="40">
        <f ca="1"/>
        <v>2.1196018700570102E-2</v>
      </c>
      <c r="X65" s="58" t="s">
        <v>78</v>
      </c>
      <c r="Y65" s="43">
        <v>0</v>
      </c>
      <c r="Z65" s="44">
        <f t="shared" ca="1" si="10"/>
        <v>2.1196018700570102E-2</v>
      </c>
      <c r="AA65" s="45"/>
      <c r="AB65" s="45"/>
      <c r="AC65" s="45"/>
    </row>
    <row r="66" spans="2:29" x14ac:dyDescent="0.2">
      <c r="B66" s="59">
        <f ca="1">Bloomberg!O21%</f>
        <v>2.104E-2</v>
      </c>
      <c r="C66" s="58" t="s">
        <v>81</v>
      </c>
      <c r="D66" s="43">
        <v>0</v>
      </c>
      <c r="E66" s="61"/>
      <c r="F66" s="59">
        <f t="shared" ca="1" si="7"/>
        <v>2.104E-2</v>
      </c>
      <c r="G66" s="58" t="s">
        <v>81</v>
      </c>
      <c r="H66" s="61" t="s">
        <v>84</v>
      </c>
      <c r="I66" s="61" t="s">
        <v>85</v>
      </c>
      <c r="J66" s="61" t="s">
        <v>86</v>
      </c>
      <c r="K66" s="61" t="s">
        <v>87</v>
      </c>
      <c r="L66" s="109" t="str">
        <f t="shared" ca="1" si="8"/>
        <v>6M-Euribor-BootstrapIndex#0007</v>
      </c>
      <c r="M66" s="63">
        <v>0</v>
      </c>
      <c r="N66" s="61" t="s">
        <v>53</v>
      </c>
      <c r="O66" s="109" t="str">
        <f t="shared" ca="1" si="9"/>
        <v>EONIA-Curve-Par#0007</v>
      </c>
      <c r="P66" s="85" t="str">
        <f ca="1">_xll.qlSwapRateHelper2(E66,F66,G66,H66,I66,J66,K66,L66,M66,N66,O66)</f>
        <v>obj_00032#0007</v>
      </c>
      <c r="Q66" s="65" t="str">
        <f ca="1">_xll.ohRangeRetrieveError(P66)</f>
        <v/>
      </c>
      <c r="S66" s="66" t="s">
        <v>66</v>
      </c>
      <c r="T66" s="67"/>
      <c r="V66" s="37">
        <f ca="1"/>
        <v>56465</v>
      </c>
      <c r="W66" s="40">
        <f ca="1"/>
        <v>2.1547750478080406E-2</v>
      </c>
      <c r="X66" s="58" t="s">
        <v>81</v>
      </c>
      <c r="Y66" s="43">
        <v>0</v>
      </c>
      <c r="Z66" s="44">
        <f t="shared" ca="1" si="10"/>
        <v>2.1547750478080406E-2</v>
      </c>
      <c r="AA66" s="45"/>
      <c r="AB66" s="45"/>
      <c r="AC66" s="45"/>
    </row>
    <row r="67" spans="2:29" x14ac:dyDescent="0.2">
      <c r="B67" s="73">
        <f ca="1">Bloomberg!O22%</f>
        <v>2.1110000000000004E-2</v>
      </c>
      <c r="C67" s="74" t="s">
        <v>82</v>
      </c>
      <c r="D67" s="75">
        <v>0</v>
      </c>
      <c r="E67" s="77"/>
      <c r="F67" s="73">
        <f t="shared" ca="1" si="7"/>
        <v>2.1110000000000004E-2</v>
      </c>
      <c r="G67" s="74" t="s">
        <v>82</v>
      </c>
      <c r="H67" s="77" t="s">
        <v>84</v>
      </c>
      <c r="I67" s="77" t="s">
        <v>85</v>
      </c>
      <c r="J67" s="77" t="s">
        <v>86</v>
      </c>
      <c r="K67" s="77" t="s">
        <v>87</v>
      </c>
      <c r="L67" s="110" t="str">
        <f t="shared" ca="1" si="8"/>
        <v>6M-Euribor-BootstrapIndex#0007</v>
      </c>
      <c r="M67" s="79">
        <v>0</v>
      </c>
      <c r="N67" s="77" t="s">
        <v>53</v>
      </c>
      <c r="O67" s="110" t="str">
        <f t="shared" ca="1" si="9"/>
        <v>EONIA-Curve-Par#0007</v>
      </c>
      <c r="P67" s="88" t="str">
        <f ca="1">_xll.qlSwapRateHelper2(E67,F67,G67,H67,I67,J67,K67,L67,M67,N67,O67)</f>
        <v>obj_0003b#0007</v>
      </c>
      <c r="Q67" s="35" t="str">
        <f ca="1">_xll.ohRangeRetrieveError(P67)</f>
        <v/>
      </c>
      <c r="S67" s="66" t="s">
        <v>69</v>
      </c>
      <c r="T67" s="67"/>
      <c r="V67" s="38">
        <f ca="1"/>
        <v>60118</v>
      </c>
      <c r="W67" s="41">
        <f ca="1"/>
        <v>2.1511211676974101E-2</v>
      </c>
      <c r="X67" s="74" t="s">
        <v>82</v>
      </c>
      <c r="Y67" s="75">
        <v>0</v>
      </c>
      <c r="Z67" s="81">
        <f t="shared" ca="1" si="10"/>
        <v>2.1511211676974101E-2</v>
      </c>
      <c r="AA67" s="45"/>
      <c r="AB67" s="45"/>
      <c r="AC67" s="45"/>
    </row>
    <row r="68" spans="2:29" x14ac:dyDescent="0.2">
      <c r="C68" s="20"/>
      <c r="E68" s="20"/>
      <c r="F68" s="20"/>
      <c r="G68" s="20"/>
      <c r="H68" s="20"/>
      <c r="I68" s="20"/>
      <c r="J68" s="20"/>
      <c r="K68" s="20"/>
      <c r="L68" s="20"/>
      <c r="M68" s="20"/>
      <c r="N68" s="20"/>
      <c r="O68" s="20"/>
      <c r="P68" s="20"/>
      <c r="Q68" s="20"/>
      <c r="S68" s="70" t="s">
        <v>72</v>
      </c>
      <c r="T68" s="71"/>
      <c r="AA68" s="45"/>
    </row>
    <row r="69" spans="2:29" x14ac:dyDescent="0.2">
      <c r="C69" s="20"/>
      <c r="G69" s="20"/>
      <c r="H69" s="20"/>
      <c r="I69" s="20"/>
      <c r="J69" s="20"/>
      <c r="K69" s="20"/>
      <c r="L69" s="20"/>
      <c r="M69" s="20"/>
      <c r="N69" s="20"/>
      <c r="O69" s="20"/>
      <c r="P69" s="20"/>
      <c r="Q69" s="20"/>
      <c r="AA69" s="45"/>
    </row>
    <row r="70" spans="2:29" ht="15.75" x14ac:dyDescent="0.25">
      <c r="B70" s="104" t="s">
        <v>93</v>
      </c>
      <c r="C70" s="105"/>
      <c r="D70" s="105"/>
      <c r="E70" s="105"/>
      <c r="AA70" s="45"/>
    </row>
    <row r="71" spans="2:29" x14ac:dyDescent="0.2">
      <c r="AA71" s="45"/>
    </row>
    <row r="72" spans="2:29" x14ac:dyDescent="0.2">
      <c r="B72" s="21" t="s">
        <v>28</v>
      </c>
      <c r="C72" s="20"/>
      <c r="E72" s="22" t="s">
        <v>94</v>
      </c>
      <c r="F72" s="23" t="str">
        <f ca="1">_xll.qlEuribor("6M-Euribor-ForwardIndex","6M",T54)</f>
        <v>6M-Euribor-ForwardIndex#0007</v>
      </c>
      <c r="G72" s="20"/>
      <c r="H72" s="20"/>
      <c r="I72" s="20"/>
      <c r="J72" s="20"/>
      <c r="K72" s="20" t="b">
        <v>1</v>
      </c>
      <c r="L72" s="20"/>
      <c r="M72" s="20"/>
      <c r="N72" s="20"/>
      <c r="O72" s="20"/>
      <c r="P72" s="20"/>
      <c r="Q72" s="20"/>
      <c r="S72" s="21" t="s">
        <v>30</v>
      </c>
      <c r="T72" s="20"/>
      <c r="V72" s="24" t="s">
        <v>31</v>
      </c>
      <c r="W72" s="20"/>
      <c r="X72" s="20"/>
      <c r="Y72" s="20"/>
      <c r="Z72" s="20"/>
      <c r="AA72" s="45"/>
      <c r="AB72" s="45"/>
      <c r="AC72" s="45"/>
    </row>
    <row r="73" spans="2:29" x14ac:dyDescent="0.2">
      <c r="C73" s="20"/>
      <c r="E73" s="20"/>
      <c r="F73" s="20"/>
      <c r="G73" s="20"/>
      <c r="H73" s="20"/>
      <c r="I73" s="20"/>
      <c r="J73" s="20"/>
      <c r="K73" s="20"/>
      <c r="L73" s="20"/>
      <c r="M73" s="20"/>
      <c r="N73" s="20"/>
      <c r="O73" s="20"/>
      <c r="P73" s="20"/>
      <c r="Q73" s="20"/>
      <c r="S73" s="20"/>
      <c r="T73" s="20"/>
      <c r="V73" s="20"/>
      <c r="W73" s="20"/>
      <c r="X73" s="20"/>
      <c r="Y73" s="20"/>
      <c r="Z73" s="20"/>
      <c r="AA73" s="45"/>
      <c r="AB73" s="45"/>
      <c r="AC73" s="45"/>
    </row>
    <row r="74" spans="2:29" x14ac:dyDescent="0.2">
      <c r="B74" s="25" t="s">
        <v>32</v>
      </c>
      <c r="C74" s="25" t="s">
        <v>33</v>
      </c>
      <c r="D74" s="25" t="s">
        <v>34</v>
      </c>
      <c r="E74" s="25" t="s">
        <v>35</v>
      </c>
      <c r="F74" s="25" t="s">
        <v>16</v>
      </c>
      <c r="G74" s="25" t="s">
        <v>33</v>
      </c>
      <c r="H74" s="25" t="s">
        <v>51</v>
      </c>
      <c r="I74" s="25" t="s">
        <v>38</v>
      </c>
      <c r="J74" s="25" t="s">
        <v>39</v>
      </c>
      <c r="K74" s="25" t="s">
        <v>95</v>
      </c>
      <c r="L74" s="25" t="s">
        <v>128</v>
      </c>
      <c r="M74" s="26" t="s">
        <v>129</v>
      </c>
      <c r="N74" s="27"/>
      <c r="O74" s="28" t="s">
        <v>127</v>
      </c>
      <c r="P74" s="25" t="s">
        <v>52</v>
      </c>
      <c r="Q74" s="25" t="s">
        <v>41</v>
      </c>
      <c r="S74" s="29" t="s">
        <v>42</v>
      </c>
      <c r="T74" s="30" t="str">
        <f ca="1">_xll.qlPiecewiseYieldCurve(T76,T77,T78,_xll.ohPack(P76:P87),T80,T81,T82,T83,T84,T85,T86,T87,T88)</f>
        <v>3M-EUR-TenorBasis-Curve-Par#0007</v>
      </c>
      <c r="V74" s="31" t="s">
        <v>43</v>
      </c>
      <c r="W74" s="31" t="s">
        <v>44</v>
      </c>
      <c r="X74" s="25" t="s">
        <v>33</v>
      </c>
      <c r="Y74" s="31" t="s">
        <v>45</v>
      </c>
      <c r="Z74" s="31" t="s">
        <v>46</v>
      </c>
      <c r="AA74" s="45"/>
      <c r="AB74" s="29" t="s">
        <v>42</v>
      </c>
      <c r="AC74" s="30" t="str">
        <f ca="1">_xll.qlZeroCurve(AC76,V75:V87,Z75:Z87,AC79)</f>
        <v>3M-EUR-TenorBasis-Curve-Zero#0007</v>
      </c>
    </row>
    <row r="75" spans="2:29" x14ac:dyDescent="0.2">
      <c r="B75" s="33" t="s">
        <v>16</v>
      </c>
      <c r="C75" s="33" t="s">
        <v>47</v>
      </c>
      <c r="D75" s="33" t="s">
        <v>48</v>
      </c>
      <c r="E75" s="33"/>
      <c r="F75" s="33"/>
      <c r="G75" s="33" t="s">
        <v>47</v>
      </c>
      <c r="H75" s="33"/>
      <c r="I75" s="33"/>
      <c r="J75" s="33"/>
      <c r="K75" s="33"/>
      <c r="L75" s="33"/>
      <c r="M75" s="33"/>
      <c r="N75" s="33"/>
      <c r="O75" s="33"/>
      <c r="P75" s="33"/>
      <c r="Q75" s="33"/>
      <c r="S75" s="34" t="s">
        <v>41</v>
      </c>
      <c r="T75" s="35" t="str">
        <f ca="1">_xll.ohRangeRetrieveError(T74)</f>
        <v/>
      </c>
      <c r="V75" s="36">
        <f t="array" aca="1" ref="V75:V87" ca="1">_xll.qlPiecewiseYieldCurveDates(T74)</f>
        <v>41851</v>
      </c>
      <c r="W75" s="39">
        <f t="array" aca="1" ref="W75:W87" ca="1">_xll.qlPiecewiseYieldCurveData(T74)</f>
        <v>2.0341923429431563E-3</v>
      </c>
      <c r="X75" s="51" t="s">
        <v>53</v>
      </c>
      <c r="Y75" s="49">
        <v>0</v>
      </c>
      <c r="Z75" s="82">
        <f ca="1">W75+Y75</f>
        <v>2.0341923429431563E-3</v>
      </c>
      <c r="AA75" s="45"/>
      <c r="AB75" s="34" t="s">
        <v>41</v>
      </c>
      <c r="AC75" s="35" t="str">
        <f ca="1">_xll.ohRangeRetrieveError(AC74)</f>
        <v/>
      </c>
    </row>
    <row r="76" spans="2:29" x14ac:dyDescent="0.2">
      <c r="B76" s="47">
        <f ca="1">Bloomberg!Z11%%</f>
        <v>1.0499999999999999E-3</v>
      </c>
      <c r="C76" s="48" t="s">
        <v>54</v>
      </c>
      <c r="D76" s="49">
        <v>0</v>
      </c>
      <c r="E76" s="51"/>
      <c r="F76" s="47">
        <f t="shared" ref="F76:F87" ca="1" si="11">B76+D76</f>
        <v>1.0499999999999999E-3</v>
      </c>
      <c r="G76" s="48" t="s">
        <v>54</v>
      </c>
      <c r="H76" s="51" t="s">
        <v>53</v>
      </c>
      <c r="I76" s="51" t="s">
        <v>84</v>
      </c>
      <c r="J76" s="51" t="s">
        <v>96</v>
      </c>
      <c r="K76" s="51" t="b">
        <v>1</v>
      </c>
      <c r="L76" s="108" t="str">
        <f t="shared" ref="L76:L87" ca="1" si="12">$F$72</f>
        <v>6M-Euribor-ForwardIndex#0007</v>
      </c>
      <c r="M76" s="108" t="str">
        <f t="array" aca="1" ref="M76:M87" ca="1">$F$32</f>
        <v>3M-Euribor-BootstrapIndex#0007</v>
      </c>
      <c r="N76" s="51"/>
      <c r="O76" s="108" t="str">
        <f t="shared" ref="O76:O87" ca="1" si="13">$T$14</f>
        <v>EONIA-Curve-Par#0007</v>
      </c>
      <c r="P76" s="83" t="str">
        <f ca="1">_xll.qlTenorSwapRateHelper(,F76,G76,H76,I76,J76,K76,L76,M76,O76)</f>
        <v>obj_0007d#0007</v>
      </c>
      <c r="Q76" s="84" t="str">
        <f ca="1">_xll.ohRangeRetrieveError(P76)</f>
        <v/>
      </c>
      <c r="S76" s="56" t="s">
        <v>35</v>
      </c>
      <c r="T76" s="57" t="s">
        <v>97</v>
      </c>
      <c r="V76" s="37">
        <f ca="1"/>
        <v>42220</v>
      </c>
      <c r="W76" s="40">
        <f ca="1"/>
        <v>2.0341923429431563E-3</v>
      </c>
      <c r="X76" s="58" t="s">
        <v>54</v>
      </c>
      <c r="Y76" s="43">
        <v>0</v>
      </c>
      <c r="Z76" s="44">
        <f t="shared" ref="Z76:Z87" ca="1" si="14">W76+Y76</f>
        <v>2.0341923429431563E-3</v>
      </c>
      <c r="AA76" s="45"/>
      <c r="AB76" s="56" t="s">
        <v>35</v>
      </c>
      <c r="AC76" s="57" t="s">
        <v>98</v>
      </c>
    </row>
    <row r="77" spans="2:29" x14ac:dyDescent="0.2">
      <c r="B77" s="59">
        <f ca="1">Bloomberg!Z12%%</f>
        <v>1.1225E-3</v>
      </c>
      <c r="C77" s="58" t="s">
        <v>57</v>
      </c>
      <c r="D77" s="43">
        <v>0</v>
      </c>
      <c r="E77" s="61"/>
      <c r="F77" s="59">
        <f t="shared" ca="1" si="11"/>
        <v>1.1225E-3</v>
      </c>
      <c r="G77" s="58" t="s">
        <v>57</v>
      </c>
      <c r="H77" s="61" t="s">
        <v>53</v>
      </c>
      <c r="I77" s="61" t="s">
        <v>84</v>
      </c>
      <c r="J77" s="61" t="s">
        <v>96</v>
      </c>
      <c r="K77" s="61" t="b">
        <v>1</v>
      </c>
      <c r="L77" s="109" t="str">
        <f t="shared" ca="1" si="12"/>
        <v>6M-Euribor-ForwardIndex#0007</v>
      </c>
      <c r="M77" s="109" t="str">
        <f ca="1"/>
        <v>3M-Euribor-BootstrapIndex#0007</v>
      </c>
      <c r="N77" s="61"/>
      <c r="O77" s="109" t="str">
        <f t="shared" ca="1" si="13"/>
        <v>EONIA-Curve-Par#0007</v>
      </c>
      <c r="P77" s="85" t="str">
        <f ca="1">_xll.qlTenorSwapRateHelper(,F77,G77,H77,I77,J77,K77,L77,M77,O77)</f>
        <v>obj_00077#0007</v>
      </c>
      <c r="Q77" s="65" t="str">
        <f ca="1">_xll.ohRangeRetrieveError(P77)</f>
        <v/>
      </c>
      <c r="S77" s="66" t="s">
        <v>58</v>
      </c>
      <c r="T77" s="67">
        <v>0</v>
      </c>
      <c r="V77" s="37">
        <f ca="1"/>
        <v>42586</v>
      </c>
      <c r="W77" s="40">
        <f ca="1"/>
        <v>2.2148495632862962E-3</v>
      </c>
      <c r="X77" s="58" t="s">
        <v>57</v>
      </c>
      <c r="Y77" s="43">
        <v>0</v>
      </c>
      <c r="Z77" s="44">
        <f t="shared" ca="1" si="14"/>
        <v>2.2148495632862962E-3</v>
      </c>
      <c r="AA77" s="45"/>
      <c r="AB77" s="66" t="s">
        <v>43</v>
      </c>
      <c r="AC77" s="68"/>
    </row>
    <row r="78" spans="2:29" x14ac:dyDescent="0.2">
      <c r="B78" s="59">
        <f ca="1">Bloomberg!Z13%%</f>
        <v>1.1875E-3</v>
      </c>
      <c r="C78" s="58" t="s">
        <v>59</v>
      </c>
      <c r="D78" s="43">
        <v>0</v>
      </c>
      <c r="E78" s="61"/>
      <c r="F78" s="59">
        <f t="shared" ca="1" si="11"/>
        <v>1.1875E-3</v>
      </c>
      <c r="G78" s="58" t="s">
        <v>59</v>
      </c>
      <c r="H78" s="61" t="s">
        <v>53</v>
      </c>
      <c r="I78" s="61" t="s">
        <v>84</v>
      </c>
      <c r="J78" s="61" t="s">
        <v>96</v>
      </c>
      <c r="K78" s="61" t="b">
        <v>1</v>
      </c>
      <c r="L78" s="109" t="str">
        <f t="shared" ca="1" si="12"/>
        <v>6M-Euribor-ForwardIndex#0007</v>
      </c>
      <c r="M78" s="109" t="str">
        <f ca="1"/>
        <v>3M-Euribor-BootstrapIndex#0007</v>
      </c>
      <c r="N78" s="61"/>
      <c r="O78" s="109" t="str">
        <f t="shared" ca="1" si="13"/>
        <v>EONIA-Curve-Par#0007</v>
      </c>
      <c r="P78" s="85" t="str">
        <f ca="1">_xll.qlTenorSwapRateHelper(,F78,G78,H78,I78,J78,K78,L78,M78,O78)</f>
        <v>obj_0005b#0007</v>
      </c>
      <c r="Q78" s="86" t="str">
        <f ca="1">_xll.ohRangeRetrieveError(P78)</f>
        <v/>
      </c>
      <c r="S78" s="66" t="s">
        <v>38</v>
      </c>
      <c r="T78" s="69" t="s">
        <v>60</v>
      </c>
      <c r="V78" s="37">
        <f ca="1"/>
        <v>42951</v>
      </c>
      <c r="W78" s="40">
        <f ca="1"/>
        <v>2.8372151932875558E-3</v>
      </c>
      <c r="X78" s="58" t="s">
        <v>59</v>
      </c>
      <c r="Y78" s="43">
        <v>0</v>
      </c>
      <c r="Z78" s="44">
        <f t="shared" ca="1" si="14"/>
        <v>2.8372151932875558E-3</v>
      </c>
      <c r="AA78" s="45"/>
      <c r="AB78" s="66" t="s">
        <v>61</v>
      </c>
      <c r="AC78" s="68"/>
    </row>
    <row r="79" spans="2:29" x14ac:dyDescent="0.2">
      <c r="B79" s="59">
        <f ca="1">Bloomberg!Z14%%</f>
        <v>1.2675E-3</v>
      </c>
      <c r="C79" s="58" t="s">
        <v>62</v>
      </c>
      <c r="D79" s="43">
        <v>0</v>
      </c>
      <c r="E79" s="61"/>
      <c r="F79" s="59">
        <f t="shared" ca="1" si="11"/>
        <v>1.2675E-3</v>
      </c>
      <c r="G79" s="58" t="s">
        <v>62</v>
      </c>
      <c r="H79" s="61" t="s">
        <v>53</v>
      </c>
      <c r="I79" s="61" t="s">
        <v>84</v>
      </c>
      <c r="J79" s="61" t="s">
        <v>96</v>
      </c>
      <c r="K79" s="61" t="b">
        <v>1</v>
      </c>
      <c r="L79" s="109" t="str">
        <f t="shared" ca="1" si="12"/>
        <v>6M-Euribor-ForwardIndex#0007</v>
      </c>
      <c r="M79" s="109" t="str">
        <f ca="1"/>
        <v>3M-Euribor-BootstrapIndex#0007</v>
      </c>
      <c r="N79" s="61"/>
      <c r="O79" s="109" t="str">
        <f t="shared" ca="1" si="13"/>
        <v>EONIA-Curve-Par#0007</v>
      </c>
      <c r="P79" s="85" t="str">
        <f ca="1">_xll.qlTenorSwapRateHelper(,F79,G79,H79,I79,J79,K79,L79,M79,O79)</f>
        <v>obj_00062#0007</v>
      </c>
      <c r="Q79" s="65" t="str">
        <f ca="1">_xll.ohRangeRetrieveError(P79)</f>
        <v/>
      </c>
      <c r="S79" s="66" t="s">
        <v>28</v>
      </c>
      <c r="T79" s="68"/>
      <c r="V79" s="37">
        <f ca="1"/>
        <v>43682</v>
      </c>
      <c r="W79" s="40">
        <f ca="1"/>
        <v>5.1431061250145401E-3</v>
      </c>
      <c r="X79" s="58" t="s">
        <v>62</v>
      </c>
      <c r="Y79" s="43">
        <v>0</v>
      </c>
      <c r="Z79" s="44">
        <f t="shared" ca="1" si="14"/>
        <v>5.1431061250145401E-3</v>
      </c>
      <c r="AA79" s="45"/>
      <c r="AB79" s="66" t="s">
        <v>63</v>
      </c>
      <c r="AC79" s="69" t="s">
        <v>64</v>
      </c>
    </row>
    <row r="80" spans="2:29" x14ac:dyDescent="0.2">
      <c r="B80" s="59">
        <f ca="1">Bloomberg!Z15%%</f>
        <v>1.2625E-3</v>
      </c>
      <c r="C80" s="58" t="s">
        <v>65</v>
      </c>
      <c r="D80" s="43">
        <v>0</v>
      </c>
      <c r="E80" s="61"/>
      <c r="F80" s="59">
        <f t="shared" ca="1" si="11"/>
        <v>1.2625E-3</v>
      </c>
      <c r="G80" s="58" t="s">
        <v>65</v>
      </c>
      <c r="H80" s="61" t="s">
        <v>53</v>
      </c>
      <c r="I80" s="61" t="s">
        <v>84</v>
      </c>
      <c r="J80" s="61" t="s">
        <v>96</v>
      </c>
      <c r="K80" s="61" t="b">
        <v>1</v>
      </c>
      <c r="L80" s="109" t="str">
        <f t="shared" ca="1" si="12"/>
        <v>6M-Euribor-ForwardIndex#0007</v>
      </c>
      <c r="M80" s="109" t="str">
        <f ca="1"/>
        <v>3M-Euribor-BootstrapIndex#0007</v>
      </c>
      <c r="N80" s="61"/>
      <c r="O80" s="109" t="str">
        <f t="shared" ca="1" si="13"/>
        <v>EONIA-Curve-Par#0007</v>
      </c>
      <c r="P80" s="85" t="str">
        <f ca="1">_xll.qlTenorSwapRateHelper(,F80,G80,H80,I80,J80,K80,L80,M80,O80)</f>
        <v>obj_00066#0007</v>
      </c>
      <c r="Q80" s="65" t="str">
        <f ca="1">_xll.ohRangeRetrieveError(P80)</f>
        <v/>
      </c>
      <c r="S80" s="66" t="s">
        <v>63</v>
      </c>
      <c r="T80" s="69" t="s">
        <v>64</v>
      </c>
      <c r="V80" s="37">
        <f ca="1"/>
        <v>44412</v>
      </c>
      <c r="W80" s="40">
        <f ca="1"/>
        <v>8.2103324470807933E-3</v>
      </c>
      <c r="X80" s="58" t="s">
        <v>65</v>
      </c>
      <c r="Y80" s="43">
        <v>0</v>
      </c>
      <c r="Z80" s="44">
        <f t="shared" ca="1" si="14"/>
        <v>8.2103324470807933E-3</v>
      </c>
      <c r="AA80" s="45"/>
      <c r="AB80" s="66" t="s">
        <v>66</v>
      </c>
      <c r="AC80" s="67"/>
    </row>
    <row r="81" spans="1:29" x14ac:dyDescent="0.2">
      <c r="B81" s="59">
        <f ca="1">Bloomberg!Z16%%</f>
        <v>1.2025E-3</v>
      </c>
      <c r="C81" s="58" t="s">
        <v>67</v>
      </c>
      <c r="D81" s="43">
        <v>0</v>
      </c>
      <c r="E81" s="61"/>
      <c r="F81" s="59">
        <f t="shared" ca="1" si="11"/>
        <v>1.2025E-3</v>
      </c>
      <c r="G81" s="58" t="s">
        <v>67</v>
      </c>
      <c r="H81" s="61" t="s">
        <v>53</v>
      </c>
      <c r="I81" s="61" t="s">
        <v>84</v>
      </c>
      <c r="J81" s="61" t="s">
        <v>96</v>
      </c>
      <c r="K81" s="61" t="b">
        <v>1</v>
      </c>
      <c r="L81" s="109" t="str">
        <f t="shared" ca="1" si="12"/>
        <v>6M-Euribor-ForwardIndex#0007</v>
      </c>
      <c r="M81" s="109" t="str">
        <f ca="1"/>
        <v>3M-Euribor-BootstrapIndex#0007</v>
      </c>
      <c r="N81" s="61"/>
      <c r="O81" s="109" t="str">
        <f t="shared" ca="1" si="13"/>
        <v>EONIA-Curve-Par#0007</v>
      </c>
      <c r="P81" s="85" t="str">
        <f ca="1">_xll.qlTenorSwapRateHelper(,F81,G81,H81,I81,J81,K81,L81,M81,O81)</f>
        <v>obj_00067#0007</v>
      </c>
      <c r="Q81" s="65" t="str">
        <f ca="1">_xll.ohRangeRetrieveError(P81)</f>
        <v/>
      </c>
      <c r="S81" s="66" t="s">
        <v>68</v>
      </c>
      <c r="T81" s="67"/>
      <c r="V81" s="37">
        <f ca="1"/>
        <v>45509</v>
      </c>
      <c r="W81" s="40">
        <f ca="1"/>
        <v>1.259152928524831E-2</v>
      </c>
      <c r="X81" s="58" t="s">
        <v>67</v>
      </c>
      <c r="Y81" s="43">
        <v>0</v>
      </c>
      <c r="Z81" s="44">
        <f t="shared" ca="1" si="14"/>
        <v>1.259152928524831E-2</v>
      </c>
      <c r="AA81" s="45"/>
      <c r="AB81" s="66" t="s">
        <v>69</v>
      </c>
      <c r="AC81" s="67"/>
    </row>
    <row r="82" spans="1:29" x14ac:dyDescent="0.2">
      <c r="B82" s="59">
        <f ca="1">Bloomberg!Z17%%</f>
        <v>9.8999999999999999E-4</v>
      </c>
      <c r="C82" s="58" t="s">
        <v>70</v>
      </c>
      <c r="D82" s="43">
        <v>0</v>
      </c>
      <c r="E82" s="61"/>
      <c r="F82" s="59">
        <f t="shared" ca="1" si="11"/>
        <v>9.8999999999999999E-4</v>
      </c>
      <c r="G82" s="58" t="s">
        <v>70</v>
      </c>
      <c r="H82" s="61" t="s">
        <v>53</v>
      </c>
      <c r="I82" s="61" t="s">
        <v>84</v>
      </c>
      <c r="J82" s="61" t="s">
        <v>96</v>
      </c>
      <c r="K82" s="61" t="b">
        <v>1</v>
      </c>
      <c r="L82" s="109" t="str">
        <f t="shared" ca="1" si="12"/>
        <v>6M-Euribor-ForwardIndex#0007</v>
      </c>
      <c r="M82" s="109" t="str">
        <f ca="1"/>
        <v>3M-Euribor-BootstrapIndex#0007</v>
      </c>
      <c r="N82" s="61"/>
      <c r="O82" s="109" t="str">
        <f t="shared" ca="1" si="13"/>
        <v>EONIA-Curve-Par#0007</v>
      </c>
      <c r="P82" s="85" t="str">
        <f ca="1">_xll.qlTenorSwapRateHelper(,F82,G82,H82,I82,J82,K82,L82,M82,O82)</f>
        <v>obj_00063#0007</v>
      </c>
      <c r="Q82" s="65" t="str">
        <f ca="1">_xll.ohRangeRetrieveError(P82)</f>
        <v/>
      </c>
      <c r="S82" s="66" t="s">
        <v>71</v>
      </c>
      <c r="T82" s="67"/>
      <c r="V82" s="37">
        <f ca="1"/>
        <v>47336</v>
      </c>
      <c r="W82" s="40">
        <f ca="1"/>
        <v>1.7427754513613811E-2</v>
      </c>
      <c r="X82" s="58" t="s">
        <v>70</v>
      </c>
      <c r="Y82" s="43">
        <v>0</v>
      </c>
      <c r="Z82" s="44">
        <f t="shared" ca="1" si="14"/>
        <v>1.7427754513613811E-2</v>
      </c>
      <c r="AA82" s="45"/>
      <c r="AB82" s="70" t="s">
        <v>72</v>
      </c>
      <c r="AC82" s="71"/>
    </row>
    <row r="83" spans="1:29" x14ac:dyDescent="0.2">
      <c r="B83" s="59">
        <f ca="1">Bloomberg!Z18%%</f>
        <v>8.275E-4</v>
      </c>
      <c r="C83" s="58" t="s">
        <v>73</v>
      </c>
      <c r="D83" s="43">
        <v>0</v>
      </c>
      <c r="E83" s="61"/>
      <c r="F83" s="59">
        <f t="shared" ca="1" si="11"/>
        <v>8.275E-4</v>
      </c>
      <c r="G83" s="58" t="s">
        <v>73</v>
      </c>
      <c r="H83" s="61" t="s">
        <v>53</v>
      </c>
      <c r="I83" s="61" t="s">
        <v>84</v>
      </c>
      <c r="J83" s="61" t="s">
        <v>96</v>
      </c>
      <c r="K83" s="61" t="b">
        <v>1</v>
      </c>
      <c r="L83" s="109" t="str">
        <f t="shared" ca="1" si="12"/>
        <v>6M-Euribor-ForwardIndex#0007</v>
      </c>
      <c r="M83" s="109" t="str">
        <f ca="1"/>
        <v>3M-Euribor-BootstrapIndex#0007</v>
      </c>
      <c r="N83" s="61"/>
      <c r="O83" s="109" t="str">
        <f t="shared" ca="1" si="13"/>
        <v>EONIA-Curve-Par#0007</v>
      </c>
      <c r="P83" s="85" t="str">
        <f ca="1">_xll.qlTenorSwapRateHelper(,F83,G83,H83,I83,J83,K83,L83,M83,O83)</f>
        <v>obj_00060#0007</v>
      </c>
      <c r="Q83" s="65" t="str">
        <f ca="1">_xll.ohRangeRetrieveError(P83)</f>
        <v/>
      </c>
      <c r="S83" s="66" t="s">
        <v>74</v>
      </c>
      <c r="T83" s="67"/>
      <c r="V83" s="37">
        <f ca="1"/>
        <v>49160</v>
      </c>
      <c r="W83" s="40">
        <f ca="1"/>
        <v>1.9628544741225776E-2</v>
      </c>
      <c r="X83" s="58" t="s">
        <v>73</v>
      </c>
      <c r="Y83" s="43">
        <v>0</v>
      </c>
      <c r="Z83" s="44">
        <f t="shared" ca="1" si="14"/>
        <v>1.9628544741225776E-2</v>
      </c>
      <c r="AA83" s="45"/>
      <c r="AB83" s="45"/>
      <c r="AC83" s="45"/>
    </row>
    <row r="84" spans="1:29" x14ac:dyDescent="0.2">
      <c r="B84" s="59">
        <f ca="1">Bloomberg!Z19%%</f>
        <v>7.2499999999999995E-4</v>
      </c>
      <c r="C84" s="58" t="s">
        <v>75</v>
      </c>
      <c r="D84" s="43">
        <v>0</v>
      </c>
      <c r="E84" s="61"/>
      <c r="F84" s="59">
        <f t="shared" ca="1" si="11"/>
        <v>7.2499999999999995E-4</v>
      </c>
      <c r="G84" s="58" t="s">
        <v>75</v>
      </c>
      <c r="H84" s="61" t="s">
        <v>53</v>
      </c>
      <c r="I84" s="61" t="s">
        <v>84</v>
      </c>
      <c r="J84" s="61" t="s">
        <v>96</v>
      </c>
      <c r="K84" s="61" t="b">
        <v>1</v>
      </c>
      <c r="L84" s="109" t="str">
        <f t="shared" ca="1" si="12"/>
        <v>6M-Euribor-ForwardIndex#0007</v>
      </c>
      <c r="M84" s="109" t="str">
        <f ca="1"/>
        <v>3M-Euribor-BootstrapIndex#0007</v>
      </c>
      <c r="N84" s="61"/>
      <c r="O84" s="109" t="str">
        <f t="shared" ca="1" si="13"/>
        <v>EONIA-Curve-Par#0007</v>
      </c>
      <c r="P84" s="85" t="str">
        <f ca="1">_xll.qlTenorSwapRateHelper(,F84,G84,H84,I84,J84,K84,L84,M84,O84)</f>
        <v>obj_0005a#0007</v>
      </c>
      <c r="Q84" s="65" t="str">
        <f ca="1">_xll.ohRangeRetrieveError(P84)</f>
        <v/>
      </c>
      <c r="S84" s="72" t="s">
        <v>76</v>
      </c>
      <c r="T84" s="69" t="s">
        <v>77</v>
      </c>
      <c r="V84" s="37">
        <f ca="1"/>
        <v>50986</v>
      </c>
      <c r="W84" s="40">
        <f ca="1"/>
        <v>2.0453559477834886E-2</v>
      </c>
      <c r="X84" s="58" t="s">
        <v>75</v>
      </c>
      <c r="Y84" s="43">
        <v>0</v>
      </c>
      <c r="Z84" s="44">
        <f t="shared" ca="1" si="14"/>
        <v>2.0453559477834886E-2</v>
      </c>
      <c r="AA84" s="45"/>
      <c r="AB84" s="45"/>
      <c r="AC84" s="45"/>
    </row>
    <row r="85" spans="1:29" x14ac:dyDescent="0.2">
      <c r="B85" s="59">
        <f ca="1">Bloomberg!Z20%%</f>
        <v>6.5249999999999998E-4</v>
      </c>
      <c r="C85" s="58" t="s">
        <v>78</v>
      </c>
      <c r="D85" s="43">
        <v>0</v>
      </c>
      <c r="E85" s="61"/>
      <c r="F85" s="59">
        <f t="shared" ca="1" si="11"/>
        <v>6.5249999999999998E-4</v>
      </c>
      <c r="G85" s="58" t="s">
        <v>78</v>
      </c>
      <c r="H85" s="61" t="s">
        <v>53</v>
      </c>
      <c r="I85" s="61" t="s">
        <v>84</v>
      </c>
      <c r="J85" s="61" t="s">
        <v>96</v>
      </c>
      <c r="K85" s="61" t="b">
        <v>1</v>
      </c>
      <c r="L85" s="109" t="str">
        <f t="shared" ca="1" si="12"/>
        <v>6M-Euribor-ForwardIndex#0007</v>
      </c>
      <c r="M85" s="109" t="str">
        <f ca="1"/>
        <v>3M-Euribor-BootstrapIndex#0007</v>
      </c>
      <c r="N85" s="61"/>
      <c r="O85" s="109" t="str">
        <f t="shared" ca="1" si="13"/>
        <v>EONIA-Curve-Par#0007</v>
      </c>
      <c r="P85" s="85" t="str">
        <f ca="1">_xll.qlTenorSwapRateHelper(,F85,G85,H85,I85,J85,K85,L85,M85,O85)</f>
        <v>obj_00065#0007</v>
      </c>
      <c r="Q85" s="65" t="str">
        <f ca="1">_xll.ohRangeRetrieveError(P85)</f>
        <v/>
      </c>
      <c r="S85" s="72" t="s">
        <v>79</v>
      </c>
      <c r="T85" s="69" t="s">
        <v>80</v>
      </c>
      <c r="V85" s="37">
        <f ca="1"/>
        <v>52813</v>
      </c>
      <c r="W85" s="40">
        <f ca="1"/>
        <v>2.0625280993671308E-2</v>
      </c>
      <c r="X85" s="58" t="s">
        <v>78</v>
      </c>
      <c r="Y85" s="43">
        <v>0</v>
      </c>
      <c r="Z85" s="44">
        <f t="shared" ca="1" si="14"/>
        <v>2.0625280993671308E-2</v>
      </c>
      <c r="AA85" s="45"/>
      <c r="AB85" s="45"/>
      <c r="AC85" s="45"/>
    </row>
    <row r="86" spans="1:29" x14ac:dyDescent="0.2">
      <c r="B86" s="94">
        <f ca="1">(Bloomberg!U21-Bloomberg!AA20)%%</f>
        <v>5.6750000000000268E-4</v>
      </c>
      <c r="C86" s="58" t="s">
        <v>81</v>
      </c>
      <c r="D86" s="43">
        <v>0</v>
      </c>
      <c r="E86" s="61"/>
      <c r="F86" s="59">
        <f t="shared" ca="1" si="11"/>
        <v>5.6750000000000268E-4</v>
      </c>
      <c r="G86" s="58" t="s">
        <v>81</v>
      </c>
      <c r="H86" s="61" t="s">
        <v>53</v>
      </c>
      <c r="I86" s="61" t="s">
        <v>84</v>
      </c>
      <c r="J86" s="61" t="s">
        <v>96</v>
      </c>
      <c r="K86" s="61" t="b">
        <v>1</v>
      </c>
      <c r="L86" s="109" t="str">
        <f t="shared" ca="1" si="12"/>
        <v>6M-Euribor-ForwardIndex#0007</v>
      </c>
      <c r="M86" s="109" t="str">
        <f ca="1"/>
        <v>3M-Euribor-BootstrapIndex#0007</v>
      </c>
      <c r="N86" s="61"/>
      <c r="O86" s="109" t="str">
        <f t="shared" ca="1" si="13"/>
        <v>EONIA-Curve-Par#0007</v>
      </c>
      <c r="P86" s="85" t="str">
        <f ca="1">_xll.qlTenorSwapRateHelper(,F86,G86,H86,I86,J86,K86,L86,M86,O86)</f>
        <v>obj_00068#0007</v>
      </c>
      <c r="Q86" s="65" t="str">
        <f ca="1">_xll.ohRangeRetrieveError(P86)</f>
        <v/>
      </c>
      <c r="S86" s="66" t="s">
        <v>66</v>
      </c>
      <c r="T86" s="67"/>
      <c r="V86" s="37">
        <f ca="1"/>
        <v>56465</v>
      </c>
      <c r="W86" s="40">
        <f ca="1"/>
        <v>2.1080371176235336E-2</v>
      </c>
      <c r="X86" s="58" t="s">
        <v>81</v>
      </c>
      <c r="Y86" s="43">
        <v>0</v>
      </c>
      <c r="Z86" s="44">
        <f t="shared" ca="1" si="14"/>
        <v>2.1080371176235336E-2</v>
      </c>
      <c r="AA86" s="45"/>
      <c r="AB86" s="45"/>
      <c r="AC86" s="45"/>
    </row>
    <row r="87" spans="1:29" x14ac:dyDescent="0.2">
      <c r="B87" s="93">
        <f ca="1">(Bloomberg!U22-Bloomberg!AA20)%%</f>
        <v>5.1750000000000374E-4</v>
      </c>
      <c r="C87" s="74" t="s">
        <v>82</v>
      </c>
      <c r="D87" s="75">
        <v>0</v>
      </c>
      <c r="E87" s="77"/>
      <c r="F87" s="73">
        <f t="shared" ca="1" si="11"/>
        <v>5.1750000000000374E-4</v>
      </c>
      <c r="G87" s="74" t="s">
        <v>82</v>
      </c>
      <c r="H87" s="77" t="s">
        <v>53</v>
      </c>
      <c r="I87" s="77" t="s">
        <v>84</v>
      </c>
      <c r="J87" s="77" t="s">
        <v>96</v>
      </c>
      <c r="K87" s="77" t="b">
        <v>1</v>
      </c>
      <c r="L87" s="110" t="str">
        <f t="shared" ca="1" si="12"/>
        <v>6M-Euribor-ForwardIndex#0007</v>
      </c>
      <c r="M87" s="110" t="str">
        <f ca="1"/>
        <v>3M-Euribor-BootstrapIndex#0007</v>
      </c>
      <c r="N87" s="77"/>
      <c r="O87" s="110" t="str">
        <f t="shared" ca="1" si="13"/>
        <v>EONIA-Curve-Par#0007</v>
      </c>
      <c r="P87" s="88" t="str">
        <f ca="1">_xll.qlTenorSwapRateHelper(,F87,G87,H87,I87,J87,K87,L87,M87,O87)</f>
        <v>obj_00082#0007</v>
      </c>
      <c r="Q87" s="35" t="str">
        <f ca="1">_xll.ohRangeRetrieveError(P87)</f>
        <v/>
      </c>
      <c r="S87" s="66" t="s">
        <v>69</v>
      </c>
      <c r="T87" s="67"/>
      <c r="V87" s="38">
        <f ca="1"/>
        <v>60118</v>
      </c>
      <c r="W87" s="41">
        <f ca="1"/>
        <v>2.1105864771845662E-2</v>
      </c>
      <c r="X87" s="74" t="s">
        <v>82</v>
      </c>
      <c r="Y87" s="75">
        <v>0</v>
      </c>
      <c r="Z87" s="81">
        <f t="shared" ca="1" si="14"/>
        <v>2.1105864771845662E-2</v>
      </c>
      <c r="AA87" s="45"/>
      <c r="AB87" s="45"/>
      <c r="AC87" s="45"/>
    </row>
    <row r="88" spans="1:29" x14ac:dyDescent="0.2">
      <c r="C88" s="20"/>
      <c r="E88" s="20"/>
      <c r="F88" s="20"/>
      <c r="G88" s="20"/>
      <c r="H88" s="20"/>
      <c r="I88" s="20"/>
      <c r="J88" s="20"/>
      <c r="K88" s="20"/>
      <c r="L88" s="20"/>
      <c r="M88" s="20"/>
      <c r="N88" s="20"/>
      <c r="O88" s="20"/>
      <c r="P88" s="20"/>
      <c r="Q88" s="20"/>
      <c r="S88" s="70" t="s">
        <v>72</v>
      </c>
      <c r="T88" s="71"/>
      <c r="AA88" s="45"/>
    </row>
    <row r="89" spans="1:29" x14ac:dyDescent="0.2">
      <c r="C89" s="20"/>
      <c r="G89" s="20"/>
      <c r="H89" s="20"/>
      <c r="I89" s="20"/>
      <c r="J89" s="20"/>
      <c r="K89" s="20"/>
      <c r="L89" s="20"/>
      <c r="M89" s="20"/>
      <c r="N89" s="20"/>
      <c r="O89" s="20"/>
      <c r="P89" s="20"/>
      <c r="Q89" s="20"/>
      <c r="AA89" s="45"/>
    </row>
    <row r="90" spans="1:29" ht="15.75" x14ac:dyDescent="0.25">
      <c r="B90" s="103" t="s">
        <v>99</v>
      </c>
    </row>
    <row r="91" spans="1:29" x14ac:dyDescent="0.2">
      <c r="C91" s="20"/>
      <c r="E91" s="21"/>
      <c r="F91" s="20"/>
      <c r="G91" s="20"/>
      <c r="H91" s="20"/>
      <c r="I91" s="20"/>
      <c r="J91" s="20"/>
      <c r="K91" s="20"/>
      <c r="L91" s="20"/>
      <c r="M91" s="20"/>
      <c r="N91" s="20"/>
      <c r="O91" s="20"/>
      <c r="P91" s="20"/>
      <c r="Q91" s="20"/>
      <c r="R91" s="20"/>
    </row>
    <row r="92" spans="1:29" x14ac:dyDescent="0.2">
      <c r="B92" s="21" t="s">
        <v>28</v>
      </c>
      <c r="C92" s="20"/>
      <c r="E92" s="22" t="s">
        <v>29</v>
      </c>
      <c r="F92" s="23" t="str">
        <f ca="1">_xll.qlOvernightIndex("USD-OIS-BootstrapIndex","OIS",0,"USD","UnitedStates::Settlement","Act/360")</f>
        <v>USD-OIS-BootstrapIndex#0007</v>
      </c>
      <c r="G92" s="20"/>
      <c r="H92" s="20"/>
      <c r="I92" s="20"/>
      <c r="J92" s="20"/>
      <c r="K92" s="20"/>
      <c r="L92" s="20"/>
      <c r="M92" s="20"/>
      <c r="N92" s="20"/>
      <c r="O92" s="20"/>
      <c r="P92" s="20"/>
      <c r="Q92" s="20"/>
      <c r="R92" s="20"/>
      <c r="S92" s="21" t="s">
        <v>30</v>
      </c>
      <c r="T92" s="20"/>
      <c r="V92" s="24" t="s">
        <v>31</v>
      </c>
      <c r="W92" s="20"/>
      <c r="X92" s="20"/>
      <c r="Y92" s="20"/>
      <c r="Z92" s="20"/>
      <c r="AA92" s="20"/>
      <c r="AB92" s="20"/>
      <c r="AC92" s="20"/>
    </row>
    <row r="93" spans="1:29" x14ac:dyDescent="0.2">
      <c r="C93" s="20"/>
      <c r="E93" s="20"/>
      <c r="F93" s="20"/>
      <c r="G93" s="20"/>
      <c r="H93" s="20"/>
      <c r="I93" s="20"/>
      <c r="J93" s="20"/>
      <c r="K93" s="20"/>
      <c r="L93" s="20"/>
      <c r="M93" s="20"/>
      <c r="N93" s="20"/>
      <c r="O93" s="20"/>
      <c r="P93" s="20"/>
      <c r="Q93" s="20"/>
      <c r="R93" s="20"/>
      <c r="S93" s="20"/>
      <c r="T93" s="20"/>
      <c r="V93" s="20"/>
      <c r="W93" s="20"/>
      <c r="X93" s="20"/>
      <c r="Y93" s="20"/>
      <c r="Z93" s="20"/>
      <c r="AA93" s="20"/>
      <c r="AB93" s="20"/>
      <c r="AC93" s="20"/>
    </row>
    <row r="94" spans="1:29" x14ac:dyDescent="0.2">
      <c r="B94" s="25" t="s">
        <v>32</v>
      </c>
      <c r="C94" s="25" t="s">
        <v>33</v>
      </c>
      <c r="D94" s="25" t="s">
        <v>34</v>
      </c>
      <c r="E94" s="25" t="s">
        <v>35</v>
      </c>
      <c r="F94" s="25" t="s">
        <v>36</v>
      </c>
      <c r="G94" s="25" t="s">
        <v>33</v>
      </c>
      <c r="H94" s="25" t="s">
        <v>37</v>
      </c>
      <c r="I94" s="25"/>
      <c r="J94" s="25"/>
      <c r="K94" s="25"/>
      <c r="L94" s="25" t="s">
        <v>126</v>
      </c>
      <c r="M94" s="26"/>
      <c r="N94" s="27"/>
      <c r="O94" s="28"/>
      <c r="P94" s="25" t="s">
        <v>52</v>
      </c>
      <c r="Q94" s="25" t="s">
        <v>41</v>
      </c>
      <c r="S94" s="29" t="s">
        <v>42</v>
      </c>
      <c r="T94" s="30" t="str">
        <f ca="1">_xll.qlPiecewiseYieldCurve(T96,T97,T98,_xll.ohPack(P96:P107),T100,T101,T102,T103,T104,T105,T106,T107,T108)</f>
        <v>OIS-Curve-Par#0007</v>
      </c>
      <c r="V94" s="25" t="s">
        <v>43</v>
      </c>
      <c r="W94" s="25" t="s">
        <v>44</v>
      </c>
      <c r="X94" s="25" t="s">
        <v>33</v>
      </c>
      <c r="Y94" s="31" t="s">
        <v>45</v>
      </c>
      <c r="Z94" s="31" t="s">
        <v>46</v>
      </c>
      <c r="AA94" s="32"/>
      <c r="AB94" s="29" t="s">
        <v>42</v>
      </c>
      <c r="AC94" s="30" t="str">
        <f ca="1">_xll.qlZeroCurve(AC96,V95:V107,Z95:Z107,AC99)</f>
        <v>OIS-Curve-Zero#0007</v>
      </c>
    </row>
    <row r="95" spans="1:29" x14ac:dyDescent="0.2">
      <c r="B95" s="33" t="s">
        <v>16</v>
      </c>
      <c r="C95" s="33" t="s">
        <v>47</v>
      </c>
      <c r="D95" s="33" t="s">
        <v>48</v>
      </c>
      <c r="E95" s="33"/>
      <c r="F95" s="33" t="s">
        <v>16</v>
      </c>
      <c r="G95" s="33" t="s">
        <v>47</v>
      </c>
      <c r="H95" s="33"/>
      <c r="I95" s="33"/>
      <c r="J95" s="33"/>
      <c r="K95" s="33"/>
      <c r="L95" s="33"/>
      <c r="M95" s="33"/>
      <c r="N95" s="33"/>
      <c r="O95" s="33"/>
      <c r="P95" s="33"/>
      <c r="Q95" s="33"/>
      <c r="S95" s="34" t="s">
        <v>41</v>
      </c>
      <c r="T95" s="35" t="str">
        <f ca="1">_xll.ohRangeRetrieveError(T94)</f>
        <v/>
      </c>
      <c r="V95" s="36">
        <f t="array" aca="1" ref="V95:V107" ca="1">_xll.qlPiecewiseYieldCurveDates(T94)</f>
        <v>41851</v>
      </c>
      <c r="W95" s="39">
        <f t="array" aca="1" ref="W95:W107" ca="1">_xll.qlPiecewiseYieldCurveData(T94)</f>
        <v>1.8587575504695839E-3</v>
      </c>
      <c r="X95" s="42" t="s">
        <v>53</v>
      </c>
      <c r="Y95" s="43">
        <v>0</v>
      </c>
      <c r="Z95" s="44">
        <f ca="1">W95+Y95</f>
        <v>1.8587575504695839E-3</v>
      </c>
      <c r="AA95" s="45"/>
      <c r="AB95" s="34" t="s">
        <v>41</v>
      </c>
      <c r="AC95" s="35" t="str">
        <f ca="1">_xll.ohRangeRetrieveError(AC94)</f>
        <v/>
      </c>
    </row>
    <row r="96" spans="1:29" x14ac:dyDescent="0.2">
      <c r="A96" s="46"/>
      <c r="B96" s="47">
        <f ca="1">Bloomberg!E34%</f>
        <v>1.835E-3</v>
      </c>
      <c r="C96" s="48" t="s">
        <v>54</v>
      </c>
      <c r="D96" s="49">
        <v>0</v>
      </c>
      <c r="E96" s="50"/>
      <c r="F96" s="47">
        <f t="shared" ref="F96:F107" ca="1" si="15">B96+D96</f>
        <v>1.835E-3</v>
      </c>
      <c r="G96" s="48" t="s">
        <v>54</v>
      </c>
      <c r="H96" s="51">
        <v>2</v>
      </c>
      <c r="I96" s="51"/>
      <c r="J96" s="51"/>
      <c r="K96" s="51"/>
      <c r="L96" s="108" t="str">
        <f ca="1">$F$92</f>
        <v>USD-OIS-BootstrapIndex#0007</v>
      </c>
      <c r="M96" s="53"/>
      <c r="N96" s="51"/>
      <c r="O96" s="52"/>
      <c r="P96" s="83" t="str">
        <f ca="1">_xll.qlOISRateHelper(E96,H96,G96,F96,L96)</f>
        <v>obj_0001a#0007</v>
      </c>
      <c r="Q96" s="55" t="str">
        <f ca="1">_xll.ohRangeRetrieveError(P96)</f>
        <v/>
      </c>
      <c r="S96" s="56" t="s">
        <v>35</v>
      </c>
      <c r="T96" s="57" t="s">
        <v>100</v>
      </c>
      <c r="V96" s="37">
        <f ca="1"/>
        <v>42220</v>
      </c>
      <c r="W96" s="40">
        <f ca="1"/>
        <v>1.8587575504695839E-3</v>
      </c>
      <c r="X96" s="58" t="s">
        <v>54</v>
      </c>
      <c r="Y96" s="43">
        <v>0</v>
      </c>
      <c r="Z96" s="44">
        <f t="shared" ref="Z96:Z107" ca="1" si="16">W96+Y96</f>
        <v>1.8587575504695839E-3</v>
      </c>
      <c r="AA96" s="45"/>
      <c r="AB96" s="56" t="s">
        <v>35</v>
      </c>
      <c r="AC96" s="57" t="s">
        <v>101</v>
      </c>
    </row>
    <row r="97" spans="1:29" x14ac:dyDescent="0.2">
      <c r="A97" s="46"/>
      <c r="B97" s="59">
        <f ca="1">Bloomberg!E35%</f>
        <v>5.5430000000000002E-3</v>
      </c>
      <c r="C97" s="58" t="s">
        <v>57</v>
      </c>
      <c r="D97" s="43">
        <v>0</v>
      </c>
      <c r="E97" s="60"/>
      <c r="F97" s="59">
        <f t="shared" ca="1" si="15"/>
        <v>5.5430000000000002E-3</v>
      </c>
      <c r="G97" s="58" t="s">
        <v>57</v>
      </c>
      <c r="H97" s="61">
        <v>2</v>
      </c>
      <c r="I97" s="61"/>
      <c r="J97" s="61"/>
      <c r="K97" s="61"/>
      <c r="L97" s="109" t="str">
        <f t="shared" ref="L97:L107" ca="1" si="17">$F$92</f>
        <v>USD-OIS-BootstrapIndex#0007</v>
      </c>
      <c r="M97" s="63"/>
      <c r="N97" s="61"/>
      <c r="O97" s="62"/>
      <c r="P97" s="85" t="str">
        <f ca="1">_xll.qlOISRateHelper(E97,H97,G97,F97,L97)</f>
        <v>obj_0000c#0007</v>
      </c>
      <c r="Q97" s="65" t="str">
        <f ca="1">_xll.ohRangeRetrieveError(P97)</f>
        <v/>
      </c>
      <c r="S97" s="66" t="s">
        <v>58</v>
      </c>
      <c r="T97" s="67">
        <v>0</v>
      </c>
      <c r="V97" s="37">
        <f ca="1"/>
        <v>42586</v>
      </c>
      <c r="W97" s="40">
        <f ca="1"/>
        <v>5.5943208059340919E-3</v>
      </c>
      <c r="X97" s="58" t="s">
        <v>57</v>
      </c>
      <c r="Y97" s="43">
        <v>0</v>
      </c>
      <c r="Z97" s="44">
        <f t="shared" ca="1" si="16"/>
        <v>5.5943208059340919E-3</v>
      </c>
      <c r="AA97" s="45"/>
      <c r="AB97" s="66" t="s">
        <v>43</v>
      </c>
      <c r="AC97" s="68"/>
    </row>
    <row r="98" spans="1:29" x14ac:dyDescent="0.2">
      <c r="A98" s="46"/>
      <c r="B98" s="59">
        <f ca="1">Bloomberg!E36%</f>
        <v>1.0064999999999999E-2</v>
      </c>
      <c r="C98" s="58" t="s">
        <v>59</v>
      </c>
      <c r="D98" s="43">
        <v>0</v>
      </c>
      <c r="E98" s="60"/>
      <c r="F98" s="59">
        <f t="shared" ca="1" si="15"/>
        <v>1.0064999999999999E-2</v>
      </c>
      <c r="G98" s="58" t="s">
        <v>59</v>
      </c>
      <c r="H98" s="61">
        <v>2</v>
      </c>
      <c r="I98" s="61"/>
      <c r="J98" s="61"/>
      <c r="K98" s="61"/>
      <c r="L98" s="109" t="str">
        <f t="shared" ca="1" si="17"/>
        <v>USD-OIS-BootstrapIndex#0007</v>
      </c>
      <c r="M98" s="63"/>
      <c r="N98" s="61"/>
      <c r="O98" s="62"/>
      <c r="P98" s="85" t="str">
        <f ca="1">_xll.qlOISRateHelper(E98,H98,G98,F98,L98)</f>
        <v>obj_00010#0007</v>
      </c>
      <c r="Q98" s="65" t="str">
        <f ca="1">_xll.ohRangeRetrieveError(P98)</f>
        <v/>
      </c>
      <c r="S98" s="66" t="s">
        <v>38</v>
      </c>
      <c r="T98" s="69" t="s">
        <v>60</v>
      </c>
      <c r="V98" s="37">
        <f ca="1"/>
        <v>42951</v>
      </c>
      <c r="W98" s="40">
        <f ca="1"/>
        <v>1.0182364045603373E-2</v>
      </c>
      <c r="X98" s="58" t="s">
        <v>59</v>
      </c>
      <c r="Y98" s="43">
        <v>0</v>
      </c>
      <c r="Z98" s="44">
        <f t="shared" ca="1" si="16"/>
        <v>1.0182364045603373E-2</v>
      </c>
      <c r="AA98" s="45"/>
      <c r="AB98" s="66" t="s">
        <v>61</v>
      </c>
      <c r="AC98" s="68"/>
    </row>
    <row r="99" spans="1:29" x14ac:dyDescent="0.2">
      <c r="A99" s="46"/>
      <c r="B99" s="59">
        <f ca="1">Bloomberg!E37%</f>
        <v>1.6629999999999999E-2</v>
      </c>
      <c r="C99" s="58" t="s">
        <v>62</v>
      </c>
      <c r="D99" s="43">
        <v>0</v>
      </c>
      <c r="E99" s="60"/>
      <c r="F99" s="59">
        <f t="shared" ca="1" si="15"/>
        <v>1.6629999999999999E-2</v>
      </c>
      <c r="G99" s="58" t="s">
        <v>62</v>
      </c>
      <c r="H99" s="61">
        <v>2</v>
      </c>
      <c r="I99" s="61"/>
      <c r="J99" s="61"/>
      <c r="K99" s="61"/>
      <c r="L99" s="109" t="str">
        <f t="shared" ca="1" si="17"/>
        <v>USD-OIS-BootstrapIndex#0007</v>
      </c>
      <c r="M99" s="63"/>
      <c r="N99" s="61"/>
      <c r="O99" s="62"/>
      <c r="P99" s="85" t="str">
        <f ca="1">_xll.qlOISRateHelper(E99,H99,G99,F99,L99)</f>
        <v>obj_0000a#0007</v>
      </c>
      <c r="Q99" s="65" t="str">
        <f ca="1">_xll.ohRangeRetrieveError(P99)</f>
        <v/>
      </c>
      <c r="S99" s="66" t="s">
        <v>28</v>
      </c>
      <c r="T99" s="68"/>
      <c r="V99" s="37">
        <f ca="1"/>
        <v>43682</v>
      </c>
      <c r="W99" s="40">
        <f ca="1"/>
        <v>1.6929193704067771E-2</v>
      </c>
      <c r="X99" s="58" t="s">
        <v>62</v>
      </c>
      <c r="Y99" s="43">
        <v>0</v>
      </c>
      <c r="Z99" s="44">
        <f t="shared" ca="1" si="16"/>
        <v>1.6929193704067771E-2</v>
      </c>
      <c r="AA99" s="45"/>
      <c r="AB99" s="66" t="s">
        <v>63</v>
      </c>
      <c r="AC99" s="69" t="s">
        <v>64</v>
      </c>
    </row>
    <row r="100" spans="1:29" x14ac:dyDescent="0.2">
      <c r="A100" s="46"/>
      <c r="B100" s="59">
        <f ca="1">Bloomberg!E38%</f>
        <v>2.0739999999999998E-2</v>
      </c>
      <c r="C100" s="58" t="s">
        <v>65</v>
      </c>
      <c r="D100" s="43">
        <v>0</v>
      </c>
      <c r="E100" s="60"/>
      <c r="F100" s="59">
        <f t="shared" ca="1" si="15"/>
        <v>2.0739999999999998E-2</v>
      </c>
      <c r="G100" s="58" t="s">
        <v>65</v>
      </c>
      <c r="H100" s="61">
        <v>2</v>
      </c>
      <c r="I100" s="61"/>
      <c r="J100" s="61"/>
      <c r="K100" s="61"/>
      <c r="L100" s="109" t="str">
        <f t="shared" ca="1" si="17"/>
        <v>USD-OIS-BootstrapIndex#0007</v>
      </c>
      <c r="M100" s="63"/>
      <c r="N100" s="61"/>
      <c r="O100" s="62"/>
      <c r="P100" s="85" t="str">
        <f ca="1">_xll.qlOISRateHelper(E100,H100,G100,F100,L100)</f>
        <v>obj_00013#0007</v>
      </c>
      <c r="Q100" s="65" t="str">
        <f ca="1">_xll.ohRangeRetrieveError(P100)</f>
        <v/>
      </c>
      <c r="S100" s="66" t="s">
        <v>63</v>
      </c>
      <c r="T100" s="69" t="s">
        <v>64</v>
      </c>
      <c r="V100" s="37">
        <f ca="1"/>
        <v>44412</v>
      </c>
      <c r="W100" s="40">
        <f ca="1"/>
        <v>2.1230805632103594E-2</v>
      </c>
      <c r="X100" s="58" t="s">
        <v>65</v>
      </c>
      <c r="Y100" s="43">
        <v>0</v>
      </c>
      <c r="Z100" s="44">
        <f t="shared" ca="1" si="16"/>
        <v>2.1230805632103594E-2</v>
      </c>
      <c r="AA100" s="45"/>
      <c r="AB100" s="66" t="s">
        <v>66</v>
      </c>
      <c r="AC100" s="67"/>
    </row>
    <row r="101" spans="1:29" x14ac:dyDescent="0.2">
      <c r="A101" s="46"/>
      <c r="B101" s="59">
        <f ca="1">Bloomberg!E39%</f>
        <v>2.4559999999999998E-2</v>
      </c>
      <c r="C101" s="58" t="s">
        <v>67</v>
      </c>
      <c r="D101" s="43">
        <v>0</v>
      </c>
      <c r="E101" s="60"/>
      <c r="F101" s="59">
        <f t="shared" ca="1" si="15"/>
        <v>2.4559999999999998E-2</v>
      </c>
      <c r="G101" s="58" t="s">
        <v>67</v>
      </c>
      <c r="H101" s="61">
        <v>2</v>
      </c>
      <c r="I101" s="61"/>
      <c r="J101" s="61"/>
      <c r="K101" s="61"/>
      <c r="L101" s="109" t="str">
        <f t="shared" ca="1" si="17"/>
        <v>USD-OIS-BootstrapIndex#0007</v>
      </c>
      <c r="M101" s="63"/>
      <c r="N101" s="61"/>
      <c r="O101" s="62"/>
      <c r="P101" s="85" t="str">
        <f ca="1">_xll.qlOISRateHelper(E101,H101,G101,F101,L101)</f>
        <v>obj_00011#0007</v>
      </c>
      <c r="Q101" s="65" t="str">
        <f ca="1">_xll.ohRangeRetrieveError(P101)</f>
        <v/>
      </c>
      <c r="S101" s="66" t="s">
        <v>68</v>
      </c>
      <c r="T101" s="67"/>
      <c r="V101" s="37">
        <f ca="1"/>
        <v>45509</v>
      </c>
      <c r="W101" s="40">
        <f ca="1"/>
        <v>2.5324514277907561E-2</v>
      </c>
      <c r="X101" s="58" t="s">
        <v>67</v>
      </c>
      <c r="Y101" s="43">
        <v>0</v>
      </c>
      <c r="Z101" s="44">
        <f t="shared" ca="1" si="16"/>
        <v>2.5324514277907561E-2</v>
      </c>
      <c r="AA101" s="45"/>
      <c r="AB101" s="66" t="s">
        <v>69</v>
      </c>
      <c r="AC101" s="67"/>
    </row>
    <row r="102" spans="1:29" x14ac:dyDescent="0.2">
      <c r="A102" s="46"/>
      <c r="B102" s="59">
        <f ca="1">Bloomberg!E40%</f>
        <v>2.7990000000000001E-2</v>
      </c>
      <c r="C102" s="58" t="s">
        <v>70</v>
      </c>
      <c r="D102" s="43">
        <v>0</v>
      </c>
      <c r="E102" s="60"/>
      <c r="F102" s="59">
        <f t="shared" ca="1" si="15"/>
        <v>2.7990000000000001E-2</v>
      </c>
      <c r="G102" s="58" t="s">
        <v>70</v>
      </c>
      <c r="H102" s="61">
        <v>2</v>
      </c>
      <c r="I102" s="61"/>
      <c r="J102" s="61"/>
      <c r="K102" s="61"/>
      <c r="L102" s="109" t="str">
        <f t="shared" ca="1" si="17"/>
        <v>USD-OIS-BootstrapIndex#0007</v>
      </c>
      <c r="M102" s="63"/>
      <c r="N102" s="61"/>
      <c r="O102" s="62"/>
      <c r="P102" s="85" t="str">
        <f ca="1">_xll.qlOISRateHelper(E102,H102,G102,F102,L102)</f>
        <v>obj_0001b#0007</v>
      </c>
      <c r="Q102" s="65" t="str">
        <f ca="1">_xll.ohRangeRetrieveError(P102)</f>
        <v/>
      </c>
      <c r="S102" s="66" t="s">
        <v>71</v>
      </c>
      <c r="T102" s="67"/>
      <c r="V102" s="37">
        <f ca="1"/>
        <v>47336</v>
      </c>
      <c r="W102" s="40">
        <f ca="1"/>
        <v>2.9137282699460185E-2</v>
      </c>
      <c r="X102" s="58" t="s">
        <v>70</v>
      </c>
      <c r="Y102" s="43">
        <v>0</v>
      </c>
      <c r="Z102" s="44">
        <f t="shared" ca="1" si="16"/>
        <v>2.9137282699460185E-2</v>
      </c>
      <c r="AA102" s="45"/>
      <c r="AB102" s="70" t="s">
        <v>72</v>
      </c>
      <c r="AC102" s="71"/>
    </row>
    <row r="103" spans="1:29" x14ac:dyDescent="0.2">
      <c r="A103" s="46"/>
      <c r="B103" s="59">
        <f ca="1">Bloomberg!E41%</f>
        <v>2.9529999999999997E-2</v>
      </c>
      <c r="C103" s="58" t="s">
        <v>73</v>
      </c>
      <c r="D103" s="43">
        <v>0</v>
      </c>
      <c r="E103" s="60"/>
      <c r="F103" s="59">
        <f t="shared" ca="1" si="15"/>
        <v>2.9529999999999997E-2</v>
      </c>
      <c r="G103" s="58" t="s">
        <v>73</v>
      </c>
      <c r="H103" s="61">
        <v>2</v>
      </c>
      <c r="I103" s="61"/>
      <c r="J103" s="61"/>
      <c r="K103" s="61"/>
      <c r="L103" s="109" t="str">
        <f t="shared" ca="1" si="17"/>
        <v>USD-OIS-BootstrapIndex#0007</v>
      </c>
      <c r="M103" s="63"/>
      <c r="N103" s="61"/>
      <c r="O103" s="62"/>
      <c r="P103" s="85" t="str">
        <f ca="1">_xll.qlOISRateHelper(E103,H103,G103,F103,L103)</f>
        <v>obj_0001c#0007</v>
      </c>
      <c r="Q103" s="65" t="str">
        <f ca="1">_xll.ohRangeRetrieveError(P103)</f>
        <v/>
      </c>
      <c r="S103" s="66" t="s">
        <v>74</v>
      </c>
      <c r="T103" s="67"/>
      <c r="V103" s="37">
        <f ca="1"/>
        <v>49160</v>
      </c>
      <c r="W103" s="40">
        <f ca="1"/>
        <v>3.0863602677617948E-2</v>
      </c>
      <c r="X103" s="58" t="s">
        <v>73</v>
      </c>
      <c r="Y103" s="43">
        <v>0</v>
      </c>
      <c r="Z103" s="44">
        <f t="shared" ca="1" si="16"/>
        <v>3.0863602677617948E-2</v>
      </c>
      <c r="AA103" s="45"/>
      <c r="AB103" s="45"/>
      <c r="AC103" s="45"/>
    </row>
    <row r="104" spans="1:29" x14ac:dyDescent="0.2">
      <c r="A104" s="46"/>
      <c r="B104" s="59">
        <f ca="1">Bloomberg!E42%</f>
        <v>3.0219999999999997E-2</v>
      </c>
      <c r="C104" s="58" t="s">
        <v>75</v>
      </c>
      <c r="D104" s="43">
        <v>0</v>
      </c>
      <c r="E104" s="60"/>
      <c r="F104" s="59">
        <f t="shared" ca="1" si="15"/>
        <v>3.0219999999999997E-2</v>
      </c>
      <c r="G104" s="58" t="s">
        <v>75</v>
      </c>
      <c r="H104" s="61">
        <v>2</v>
      </c>
      <c r="I104" s="61"/>
      <c r="J104" s="61"/>
      <c r="K104" s="61"/>
      <c r="L104" s="109" t="str">
        <f t="shared" ca="1" si="17"/>
        <v>USD-OIS-BootstrapIndex#0007</v>
      </c>
      <c r="M104" s="63"/>
      <c r="N104" s="61"/>
      <c r="O104" s="62"/>
      <c r="P104" s="85" t="str">
        <f ca="1">_xll.qlOISRateHelper(E104,H104,G104,F104,L104)</f>
        <v>obj_0001d#0007</v>
      </c>
      <c r="Q104" s="65" t="str">
        <f ca="1">_xll.ohRangeRetrieveError(P104)</f>
        <v/>
      </c>
      <c r="S104" s="72" t="s">
        <v>76</v>
      </c>
      <c r="T104" s="69" t="s">
        <v>77</v>
      </c>
      <c r="V104" s="37">
        <f ca="1"/>
        <v>50986</v>
      </c>
      <c r="W104" s="40">
        <f ca="1"/>
        <v>3.1586661254171887E-2</v>
      </c>
      <c r="X104" s="58" t="s">
        <v>75</v>
      </c>
      <c r="Y104" s="43">
        <v>0</v>
      </c>
      <c r="Z104" s="44">
        <f t="shared" ca="1" si="16"/>
        <v>3.1586661254171887E-2</v>
      </c>
      <c r="AA104" s="45"/>
      <c r="AB104" s="45"/>
      <c r="AC104" s="45"/>
    </row>
    <row r="105" spans="1:29" x14ac:dyDescent="0.2">
      <c r="A105" s="46"/>
      <c r="B105" s="59">
        <f ca="1">Bloomberg!E43%</f>
        <v>3.0529999999999998E-2</v>
      </c>
      <c r="C105" s="58" t="s">
        <v>78</v>
      </c>
      <c r="D105" s="43">
        <v>0</v>
      </c>
      <c r="E105" s="60"/>
      <c r="F105" s="59">
        <f t="shared" ca="1" si="15"/>
        <v>3.0529999999999998E-2</v>
      </c>
      <c r="G105" s="58" t="s">
        <v>78</v>
      </c>
      <c r="H105" s="61">
        <v>2</v>
      </c>
      <c r="I105" s="61"/>
      <c r="J105" s="61"/>
      <c r="K105" s="61"/>
      <c r="L105" s="109" t="str">
        <f t="shared" ca="1" si="17"/>
        <v>USD-OIS-BootstrapIndex#0007</v>
      </c>
      <c r="M105" s="63"/>
      <c r="N105" s="61"/>
      <c r="O105" s="62"/>
      <c r="P105" s="85" t="str">
        <f ca="1">_xll.qlOISRateHelper(E105,H105,G105,F105,L105)</f>
        <v>obj_00017#0007</v>
      </c>
      <c r="Q105" s="65" t="str">
        <f ca="1">_xll.ohRangeRetrieveError(P105)</f>
        <v/>
      </c>
      <c r="S105" s="72" t="s">
        <v>79</v>
      </c>
      <c r="T105" s="69" t="s">
        <v>80</v>
      </c>
      <c r="V105" s="37">
        <f ca="1"/>
        <v>52813</v>
      </c>
      <c r="W105" s="40">
        <f ca="1"/>
        <v>3.1843676040924244E-2</v>
      </c>
      <c r="X105" s="58" t="s">
        <v>78</v>
      </c>
      <c r="Y105" s="43">
        <v>0</v>
      </c>
      <c r="Z105" s="44">
        <f t="shared" ca="1" si="16"/>
        <v>3.1843676040924244E-2</v>
      </c>
      <c r="AA105" s="45"/>
      <c r="AB105" s="45"/>
      <c r="AC105" s="45"/>
    </row>
    <row r="106" spans="1:29" x14ac:dyDescent="0.2">
      <c r="A106" s="46"/>
      <c r="B106" s="59">
        <f ca="1">Bloomberg!E44%</f>
        <v>3.0859999999999999E-2</v>
      </c>
      <c r="C106" s="58" t="s">
        <v>81</v>
      </c>
      <c r="D106" s="43">
        <v>0</v>
      </c>
      <c r="E106" s="60"/>
      <c r="F106" s="59">
        <f t="shared" ca="1" si="15"/>
        <v>3.0859999999999999E-2</v>
      </c>
      <c r="G106" s="58" t="s">
        <v>81</v>
      </c>
      <c r="H106" s="61">
        <v>2</v>
      </c>
      <c r="I106" s="61"/>
      <c r="J106" s="61"/>
      <c r="K106" s="61"/>
      <c r="L106" s="109" t="str">
        <f t="shared" ca="1" si="17"/>
        <v>USD-OIS-BootstrapIndex#0007</v>
      </c>
      <c r="M106" s="63"/>
      <c r="N106" s="61"/>
      <c r="O106" s="62"/>
      <c r="P106" s="85" t="str">
        <f ca="1">_xll.qlOISRateHelper(E106,H106,G106,F106,L106)</f>
        <v>obj_00015#0007</v>
      </c>
      <c r="Q106" s="65" t="str">
        <f ca="1">_xll.ohRangeRetrieveError(P106)</f>
        <v/>
      </c>
      <c r="S106" s="66" t="s">
        <v>66</v>
      </c>
      <c r="T106" s="67"/>
      <c r="V106" s="37">
        <f ca="1"/>
        <v>56465</v>
      </c>
      <c r="W106" s="40">
        <f ca="1"/>
        <v>3.2087854937728463E-2</v>
      </c>
      <c r="X106" s="58" t="s">
        <v>81</v>
      </c>
      <c r="Y106" s="43">
        <v>0</v>
      </c>
      <c r="Z106" s="44">
        <f t="shared" ca="1" si="16"/>
        <v>3.2087854937728463E-2</v>
      </c>
      <c r="AA106" s="45"/>
      <c r="AB106" s="45"/>
      <c r="AC106" s="45"/>
    </row>
    <row r="107" spans="1:29" x14ac:dyDescent="0.2">
      <c r="A107" s="46"/>
      <c r="B107" s="93">
        <f ca="1">B106</f>
        <v>3.0859999999999999E-2</v>
      </c>
      <c r="C107" s="74" t="s">
        <v>82</v>
      </c>
      <c r="D107" s="75">
        <v>0</v>
      </c>
      <c r="E107" s="76"/>
      <c r="F107" s="73">
        <f t="shared" ca="1" si="15"/>
        <v>3.0859999999999999E-2</v>
      </c>
      <c r="G107" s="74" t="s">
        <v>82</v>
      </c>
      <c r="H107" s="77">
        <v>2</v>
      </c>
      <c r="I107" s="77"/>
      <c r="J107" s="77"/>
      <c r="K107" s="77"/>
      <c r="L107" s="110" t="str">
        <f t="shared" ca="1" si="17"/>
        <v>USD-OIS-BootstrapIndex#0007</v>
      </c>
      <c r="M107" s="79"/>
      <c r="N107" s="77"/>
      <c r="O107" s="78"/>
      <c r="P107" s="88" t="str">
        <f ca="1">_xll.qlOISRateHelper(E107,H107,G107,F107,L107)</f>
        <v>obj_00016#0007</v>
      </c>
      <c r="Q107" s="35" t="str">
        <f ca="1">_xll.ohRangeRetrieveError(P107)</f>
        <v/>
      </c>
      <c r="S107" s="66" t="s">
        <v>69</v>
      </c>
      <c r="T107" s="67"/>
      <c r="V107" s="38">
        <f ca="1"/>
        <v>60118</v>
      </c>
      <c r="W107" s="41">
        <f ca="1"/>
        <v>3.1829426361516852E-2</v>
      </c>
      <c r="X107" s="74" t="s">
        <v>82</v>
      </c>
      <c r="Y107" s="75">
        <v>0</v>
      </c>
      <c r="Z107" s="81">
        <f t="shared" ca="1" si="16"/>
        <v>3.1829426361516852E-2</v>
      </c>
      <c r="AA107" s="45"/>
      <c r="AB107" s="45"/>
      <c r="AC107" s="45"/>
    </row>
    <row r="108" spans="1:29" x14ac:dyDescent="0.2">
      <c r="A108" s="46"/>
      <c r="C108" s="20"/>
      <c r="E108" s="20"/>
      <c r="F108" s="20"/>
      <c r="G108" s="20"/>
      <c r="H108" s="20"/>
      <c r="I108" s="20"/>
      <c r="J108" s="20"/>
      <c r="K108" s="20"/>
      <c r="L108" s="20"/>
      <c r="M108" s="20"/>
      <c r="N108" s="20"/>
      <c r="O108" s="20"/>
      <c r="P108" s="20"/>
      <c r="Q108" s="20"/>
      <c r="S108" s="70" t="s">
        <v>72</v>
      </c>
      <c r="T108" s="71"/>
      <c r="AA108" s="45"/>
      <c r="AB108" s="45"/>
      <c r="AC108" s="45"/>
    </row>
    <row r="109" spans="1:29" x14ac:dyDescent="0.2">
      <c r="A109" s="46"/>
      <c r="C109" s="20"/>
      <c r="G109" s="20"/>
      <c r="H109" s="20"/>
      <c r="I109" s="20"/>
      <c r="J109" s="20"/>
      <c r="K109" s="20"/>
      <c r="L109" s="20"/>
      <c r="M109" s="20"/>
      <c r="N109" s="20"/>
      <c r="O109" s="20"/>
      <c r="P109" s="20"/>
      <c r="Q109" s="20"/>
      <c r="AA109" s="45"/>
      <c r="AB109" s="45"/>
      <c r="AC109" s="45"/>
    </row>
    <row r="110" spans="1:29" ht="15.75" x14ac:dyDescent="0.25">
      <c r="A110" s="46"/>
      <c r="B110" s="103" t="s">
        <v>103</v>
      </c>
      <c r="AA110" s="45"/>
      <c r="AB110" s="45"/>
      <c r="AC110" s="45"/>
    </row>
    <row r="111" spans="1:29" x14ac:dyDescent="0.2">
      <c r="A111" s="46"/>
      <c r="C111" s="20"/>
      <c r="E111" s="21"/>
      <c r="F111" s="20"/>
      <c r="G111" s="20"/>
      <c r="H111" s="20"/>
      <c r="I111" s="20"/>
      <c r="J111" s="20"/>
      <c r="K111" s="20"/>
      <c r="L111" s="20"/>
      <c r="M111" s="20"/>
      <c r="N111" s="20"/>
      <c r="O111" s="20"/>
      <c r="P111" s="20"/>
      <c r="Q111" s="20"/>
      <c r="V111" s="20"/>
      <c r="W111" s="20"/>
      <c r="X111" s="20"/>
      <c r="Y111" s="20"/>
      <c r="Z111" s="20"/>
      <c r="AA111" s="45"/>
      <c r="AB111" s="45"/>
      <c r="AC111" s="45"/>
    </row>
    <row r="112" spans="1:29" x14ac:dyDescent="0.2">
      <c r="A112" s="46"/>
      <c r="B112" s="21" t="s">
        <v>28</v>
      </c>
      <c r="C112" s="20"/>
      <c r="E112" s="22" t="s">
        <v>29</v>
      </c>
      <c r="F112" s="23" t="str">
        <f ca="1">_xll.qlLibor("3M-USDLibor-BootstrapIndex","USD","3M")</f>
        <v>3M-USDLibor-BootstrapIndex#0007</v>
      </c>
      <c r="G112" s="20"/>
      <c r="H112" s="20"/>
      <c r="I112" s="20"/>
      <c r="J112" s="20"/>
      <c r="K112" s="20"/>
      <c r="L112" s="20"/>
      <c r="M112" s="20"/>
      <c r="N112" s="20"/>
      <c r="O112" s="20"/>
      <c r="P112" s="20"/>
      <c r="Q112" s="20"/>
      <c r="S112" s="21" t="s">
        <v>30</v>
      </c>
      <c r="T112" s="20"/>
      <c r="V112" s="24" t="s">
        <v>31</v>
      </c>
      <c r="AA112" s="45"/>
      <c r="AB112" s="45"/>
      <c r="AC112" s="45"/>
    </row>
    <row r="113" spans="1:29" x14ac:dyDescent="0.2">
      <c r="A113" s="46"/>
      <c r="C113" s="20"/>
      <c r="E113" s="20"/>
      <c r="F113" s="20"/>
      <c r="G113" s="20"/>
      <c r="H113" s="20"/>
      <c r="I113" s="20"/>
      <c r="J113" s="20"/>
      <c r="K113" s="20"/>
      <c r="L113" s="20"/>
      <c r="M113" s="20"/>
      <c r="N113" s="20"/>
      <c r="O113" s="20"/>
      <c r="P113" s="20"/>
      <c r="Q113" s="20"/>
      <c r="S113" s="20"/>
      <c r="T113" s="20"/>
      <c r="AA113" s="45"/>
      <c r="AB113" s="45"/>
      <c r="AC113" s="45"/>
    </row>
    <row r="114" spans="1:29" x14ac:dyDescent="0.2">
      <c r="A114" s="46"/>
      <c r="B114" s="25" t="s">
        <v>32</v>
      </c>
      <c r="C114" s="25" t="s">
        <v>33</v>
      </c>
      <c r="D114" s="25" t="s">
        <v>34</v>
      </c>
      <c r="E114" s="25" t="s">
        <v>35</v>
      </c>
      <c r="F114" s="25" t="s">
        <v>16</v>
      </c>
      <c r="G114" s="25" t="s">
        <v>33</v>
      </c>
      <c r="H114" s="25" t="s">
        <v>38</v>
      </c>
      <c r="I114" s="25" t="s">
        <v>123</v>
      </c>
      <c r="J114" s="25" t="s">
        <v>124</v>
      </c>
      <c r="K114" s="25" t="s">
        <v>125</v>
      </c>
      <c r="L114" s="25" t="s">
        <v>49</v>
      </c>
      <c r="M114" s="107" t="s">
        <v>50</v>
      </c>
      <c r="N114" s="27" t="s">
        <v>51</v>
      </c>
      <c r="O114" s="28" t="s">
        <v>127</v>
      </c>
      <c r="P114" s="25" t="s">
        <v>52</v>
      </c>
      <c r="Q114" s="25" t="s">
        <v>41</v>
      </c>
      <c r="S114" s="29" t="s">
        <v>42</v>
      </c>
      <c r="T114" s="30" t="str">
        <f ca="1">_xll.qlPiecewiseYieldCurve(T116,T117,T118,_xll.ohPack(P116:P127),T120,T121,T122,T123,T124,T125,T126,T127,T128)</f>
        <v>3M-USD-Swap-Curve-Par#0007</v>
      </c>
      <c r="V114" s="31" t="s">
        <v>43</v>
      </c>
      <c r="W114" s="31" t="s">
        <v>44</v>
      </c>
      <c r="X114" s="25" t="s">
        <v>33</v>
      </c>
      <c r="Y114" s="31" t="s">
        <v>45</v>
      </c>
      <c r="Z114" s="31" t="s">
        <v>46</v>
      </c>
      <c r="AA114" s="45"/>
      <c r="AB114" s="29" t="s">
        <v>42</v>
      </c>
      <c r="AC114" s="30" t="str">
        <f ca="1">_xll.qlZeroCurve(AC116,V115:V127,Z115:Z127,AC119)</f>
        <v>3M-USD-Swap-Curve-Zero#0007</v>
      </c>
    </row>
    <row r="115" spans="1:29" x14ac:dyDescent="0.2">
      <c r="A115" s="46"/>
      <c r="B115" s="33" t="s">
        <v>16</v>
      </c>
      <c r="C115" s="33" t="s">
        <v>47</v>
      </c>
      <c r="D115" s="33" t="s">
        <v>48</v>
      </c>
      <c r="E115" s="33"/>
      <c r="F115" s="33"/>
      <c r="G115" s="33"/>
      <c r="H115" s="33"/>
      <c r="I115" s="33"/>
      <c r="J115" s="33"/>
      <c r="K115" s="33"/>
      <c r="L115" s="33"/>
      <c r="M115" s="33"/>
      <c r="N115" s="33"/>
      <c r="O115" s="33"/>
      <c r="P115" s="33"/>
      <c r="Q115" s="33"/>
      <c r="S115" s="34" t="s">
        <v>41</v>
      </c>
      <c r="T115" s="35" t="str">
        <f ca="1">_xll.ohRangeRetrieveError(T114)</f>
        <v/>
      </c>
      <c r="V115" s="36">
        <f t="array" aca="1" ref="V115:V127" ca="1">_xll.qlPiecewiseYieldCurveDates(T114)</f>
        <v>41851</v>
      </c>
      <c r="W115" s="39">
        <f t="array" aca="1" ref="W115:W127" ca="1">_xll.qlPiecewiseYieldCurveData(T114)</f>
        <v>3.3727805327764429E-3</v>
      </c>
      <c r="X115" s="51" t="s">
        <v>53</v>
      </c>
      <c r="Y115" s="49">
        <v>0</v>
      </c>
      <c r="Z115" s="82">
        <f ca="1">W115+Y115</f>
        <v>3.3727805327764429E-3</v>
      </c>
      <c r="AA115" s="45"/>
      <c r="AB115" s="34" t="s">
        <v>41</v>
      </c>
      <c r="AC115" s="35" t="str">
        <f ca="1">_xll.ohRangeRetrieveError(AC114)</f>
        <v/>
      </c>
    </row>
    <row r="116" spans="1:29" x14ac:dyDescent="0.2">
      <c r="A116" s="46"/>
      <c r="B116" s="47">
        <f ca="1">Bloomberg!J34%</f>
        <v>3.3750000000000004E-3</v>
      </c>
      <c r="C116" s="48" t="s">
        <v>54</v>
      </c>
      <c r="D116" s="49">
        <v>0</v>
      </c>
      <c r="E116" s="51"/>
      <c r="F116" s="47">
        <f t="shared" ref="F116:F127" ca="1" si="18">B116+D116</f>
        <v>3.3750000000000004E-3</v>
      </c>
      <c r="G116" s="48" t="s">
        <v>54</v>
      </c>
      <c r="H116" s="51" t="s">
        <v>102</v>
      </c>
      <c r="I116" s="51" t="s">
        <v>104</v>
      </c>
      <c r="J116" s="51" t="s">
        <v>86</v>
      </c>
      <c r="K116" s="51" t="s">
        <v>87</v>
      </c>
      <c r="L116" s="108" t="str">
        <f ca="1">$F$112</f>
        <v>3M-USDLibor-BootstrapIndex#0007</v>
      </c>
      <c r="M116" s="53">
        <v>0</v>
      </c>
      <c r="N116" s="51" t="s">
        <v>53</v>
      </c>
      <c r="O116" s="52" t="str">
        <f t="shared" ref="O116:O127" ca="1" si="19">$T$94</f>
        <v>OIS-Curve-Par#0007</v>
      </c>
      <c r="P116" s="83" t="str">
        <f ca="1">_xll.qlSwapRateHelper2(E116,F116,G116,H116,I116,J116,K116,L116,M116,N116,O116)</f>
        <v>obj_00020#0007</v>
      </c>
      <c r="Q116" s="84" t="str">
        <f ca="1">_xll.ohRangeRetrieveError(P116)</f>
        <v/>
      </c>
      <c r="S116" s="56" t="s">
        <v>35</v>
      </c>
      <c r="T116" s="57" t="s">
        <v>105</v>
      </c>
      <c r="V116" s="37">
        <f ca="1"/>
        <v>42220</v>
      </c>
      <c r="W116" s="40">
        <f ca="1"/>
        <v>3.3727805327764429E-3</v>
      </c>
      <c r="X116" s="58" t="s">
        <v>54</v>
      </c>
      <c r="Y116" s="43">
        <v>0</v>
      </c>
      <c r="Z116" s="44">
        <f t="shared" ref="Z116:Z127" ca="1" si="20">W116+Y116</f>
        <v>3.3727805327764429E-3</v>
      </c>
      <c r="AA116" s="45"/>
      <c r="AB116" s="56" t="s">
        <v>35</v>
      </c>
      <c r="AC116" s="57" t="s">
        <v>106</v>
      </c>
    </row>
    <row r="117" spans="1:29" x14ac:dyDescent="0.2">
      <c r="A117" s="46"/>
      <c r="B117" s="59">
        <f ca="1">Bloomberg!J35%</f>
        <v>7.2899999999999996E-3</v>
      </c>
      <c r="C117" s="58" t="s">
        <v>57</v>
      </c>
      <c r="D117" s="43">
        <v>0</v>
      </c>
      <c r="E117" s="61"/>
      <c r="F117" s="59">
        <f t="shared" ca="1" si="18"/>
        <v>7.2899999999999996E-3</v>
      </c>
      <c r="G117" s="58" t="s">
        <v>57</v>
      </c>
      <c r="H117" s="61" t="s">
        <v>102</v>
      </c>
      <c r="I117" s="61" t="s">
        <v>104</v>
      </c>
      <c r="J117" s="61" t="s">
        <v>86</v>
      </c>
      <c r="K117" s="61" t="s">
        <v>87</v>
      </c>
      <c r="L117" s="109" t="str">
        <f t="shared" ref="L117:L127" ca="1" si="21">$F$112</f>
        <v>3M-USDLibor-BootstrapIndex#0007</v>
      </c>
      <c r="M117" s="63">
        <v>0</v>
      </c>
      <c r="N117" s="61" t="s">
        <v>53</v>
      </c>
      <c r="O117" s="62" t="str">
        <f t="shared" ca="1" si="19"/>
        <v>OIS-Curve-Par#0007</v>
      </c>
      <c r="P117" s="85" t="str">
        <f ca="1">_xll.qlSwapRateHelper2(E117,F117,G117,H117,I117,J117,K117,L117,M117,N117,O117)</f>
        <v>obj_00026#0007</v>
      </c>
      <c r="Q117" s="65" t="str">
        <f ca="1">_xll.ohRangeRetrieveError(P117)</f>
        <v/>
      </c>
      <c r="S117" s="66" t="s">
        <v>58</v>
      </c>
      <c r="T117" s="67">
        <v>0</v>
      </c>
      <c r="V117" s="37">
        <f ca="1"/>
        <v>42586</v>
      </c>
      <c r="W117" s="40">
        <f ca="1"/>
        <v>7.2591628062591614E-3</v>
      </c>
      <c r="X117" s="58" t="s">
        <v>57</v>
      </c>
      <c r="Y117" s="43">
        <v>0</v>
      </c>
      <c r="Z117" s="44">
        <f t="shared" ca="1" si="20"/>
        <v>7.2591628062591614E-3</v>
      </c>
      <c r="AA117" s="45"/>
      <c r="AB117" s="66" t="s">
        <v>43</v>
      </c>
      <c r="AC117" s="68"/>
    </row>
    <row r="118" spans="1:29" x14ac:dyDescent="0.2">
      <c r="A118" s="46"/>
      <c r="B118" s="59">
        <f ca="1">Bloomberg!J36%</f>
        <v>1.1970000000000001E-2</v>
      </c>
      <c r="C118" s="58" t="s">
        <v>59</v>
      </c>
      <c r="D118" s="43">
        <v>0</v>
      </c>
      <c r="E118" s="61"/>
      <c r="F118" s="59">
        <f t="shared" ca="1" si="18"/>
        <v>1.1970000000000001E-2</v>
      </c>
      <c r="G118" s="58" t="s">
        <v>59</v>
      </c>
      <c r="H118" s="61" t="s">
        <v>102</v>
      </c>
      <c r="I118" s="61" t="s">
        <v>104</v>
      </c>
      <c r="J118" s="61" t="s">
        <v>86</v>
      </c>
      <c r="K118" s="61" t="s">
        <v>87</v>
      </c>
      <c r="L118" s="109" t="str">
        <f t="shared" ca="1" si="21"/>
        <v>3M-USDLibor-BootstrapIndex#0007</v>
      </c>
      <c r="M118" s="63">
        <v>0</v>
      </c>
      <c r="N118" s="61" t="s">
        <v>53</v>
      </c>
      <c r="O118" s="62" t="str">
        <f t="shared" ca="1" si="19"/>
        <v>OIS-Curve-Par#0007</v>
      </c>
      <c r="P118" s="85" t="str">
        <f ca="1">_xll.qlSwapRateHelper2(E118,F118,G118,H118,I118,J118,K118,L118,M118,N118,O118)</f>
        <v>obj_00024#0007</v>
      </c>
      <c r="Q118" s="86" t="str">
        <f ca="1">_xll.ohRangeRetrieveError(P118)</f>
        <v/>
      </c>
      <c r="S118" s="66" t="s">
        <v>38</v>
      </c>
      <c r="T118" s="69" t="s">
        <v>60</v>
      </c>
      <c r="V118" s="37">
        <f ca="1"/>
        <v>42951</v>
      </c>
      <c r="W118" s="40">
        <f ca="1"/>
        <v>1.1958807481093807E-2</v>
      </c>
      <c r="X118" s="58" t="s">
        <v>59</v>
      </c>
      <c r="Y118" s="43">
        <v>0</v>
      </c>
      <c r="Z118" s="44">
        <f t="shared" ca="1" si="20"/>
        <v>1.1958807481093807E-2</v>
      </c>
      <c r="AA118" s="45"/>
      <c r="AB118" s="66" t="s">
        <v>61</v>
      </c>
      <c r="AC118" s="68"/>
    </row>
    <row r="119" spans="1:29" x14ac:dyDescent="0.2">
      <c r="A119" s="46"/>
      <c r="B119" s="59">
        <f ca="1">Bloomberg!J37%</f>
        <v>1.8841999999999998E-2</v>
      </c>
      <c r="C119" s="58" t="s">
        <v>62</v>
      </c>
      <c r="D119" s="43">
        <v>0</v>
      </c>
      <c r="E119" s="61"/>
      <c r="F119" s="59">
        <f t="shared" ca="1" si="18"/>
        <v>1.8841999999999998E-2</v>
      </c>
      <c r="G119" s="58" t="s">
        <v>62</v>
      </c>
      <c r="H119" s="61" t="s">
        <v>102</v>
      </c>
      <c r="I119" s="61" t="s">
        <v>104</v>
      </c>
      <c r="J119" s="61" t="s">
        <v>86</v>
      </c>
      <c r="K119" s="61" t="s">
        <v>87</v>
      </c>
      <c r="L119" s="109" t="str">
        <f t="shared" ca="1" si="21"/>
        <v>3M-USDLibor-BootstrapIndex#0007</v>
      </c>
      <c r="M119" s="63">
        <v>0</v>
      </c>
      <c r="N119" s="61" t="s">
        <v>53</v>
      </c>
      <c r="O119" s="62" t="str">
        <f t="shared" ca="1" si="19"/>
        <v>OIS-Curve-Par#0007</v>
      </c>
      <c r="P119" s="85" t="str">
        <f ca="1">_xll.qlSwapRateHelper2(E119,F119,G119,H119,I119,J119,K119,L119,M119,N119,O119)</f>
        <v>obj_00023#0007</v>
      </c>
      <c r="Q119" s="65" t="str">
        <f ca="1">_xll.ohRangeRetrieveError(P119)</f>
        <v/>
      </c>
      <c r="R119" s="20"/>
      <c r="S119" s="66" t="s">
        <v>28</v>
      </c>
      <c r="T119" s="68"/>
      <c r="V119" s="37">
        <f ca="1"/>
        <v>43682</v>
      </c>
      <c r="W119" s="40">
        <f ca="1"/>
        <v>1.8959302323115157E-2</v>
      </c>
      <c r="X119" s="58" t="s">
        <v>62</v>
      </c>
      <c r="Y119" s="43">
        <v>0</v>
      </c>
      <c r="Z119" s="44">
        <f t="shared" ca="1" si="20"/>
        <v>1.8959302323115157E-2</v>
      </c>
      <c r="AA119" s="45"/>
      <c r="AB119" s="66" t="s">
        <v>63</v>
      </c>
      <c r="AC119" s="69" t="s">
        <v>64</v>
      </c>
    </row>
    <row r="120" spans="1:29" x14ac:dyDescent="0.2">
      <c r="B120" s="59">
        <f ca="1">Bloomberg!J38%</f>
        <v>2.3060000000000001E-2</v>
      </c>
      <c r="C120" s="58" t="s">
        <v>65</v>
      </c>
      <c r="D120" s="43">
        <v>0</v>
      </c>
      <c r="E120" s="61"/>
      <c r="F120" s="59">
        <f t="shared" ca="1" si="18"/>
        <v>2.3060000000000001E-2</v>
      </c>
      <c r="G120" s="58" t="s">
        <v>65</v>
      </c>
      <c r="H120" s="61" t="s">
        <v>102</v>
      </c>
      <c r="I120" s="61" t="s">
        <v>104</v>
      </c>
      <c r="J120" s="61" t="s">
        <v>86</v>
      </c>
      <c r="K120" s="61" t="s">
        <v>87</v>
      </c>
      <c r="L120" s="109" t="str">
        <f t="shared" ca="1" si="21"/>
        <v>3M-USDLibor-BootstrapIndex#0007</v>
      </c>
      <c r="M120" s="63">
        <v>0</v>
      </c>
      <c r="N120" s="61" t="s">
        <v>53</v>
      </c>
      <c r="O120" s="62" t="str">
        <f t="shared" ca="1" si="19"/>
        <v>OIS-Curve-Par#0007</v>
      </c>
      <c r="P120" s="85" t="str">
        <f ca="1">_xll.qlSwapRateHelper2(E120,F120,G120,H120,I120,J120,K120,L120,M120,N120,O120)</f>
        <v>obj_0001f#0007</v>
      </c>
      <c r="Q120" s="65" t="str">
        <f ca="1">_xll.ohRangeRetrieveError(P120)</f>
        <v/>
      </c>
      <c r="R120" s="20"/>
      <c r="S120" s="66" t="s">
        <v>63</v>
      </c>
      <c r="T120" s="69" t="s">
        <v>64</v>
      </c>
      <c r="V120" s="37">
        <f ca="1"/>
        <v>44412</v>
      </c>
      <c r="W120" s="40">
        <f ca="1"/>
        <v>2.3353478838159466E-2</v>
      </c>
      <c r="X120" s="58" t="s">
        <v>65</v>
      </c>
      <c r="Y120" s="43">
        <v>0</v>
      </c>
      <c r="Z120" s="44">
        <f t="shared" ca="1" si="20"/>
        <v>2.3353478838159466E-2</v>
      </c>
      <c r="AB120" s="66" t="s">
        <v>66</v>
      </c>
      <c r="AC120" s="67"/>
    </row>
    <row r="121" spans="1:29" x14ac:dyDescent="0.2">
      <c r="B121" s="59">
        <f ca="1">Bloomberg!J39%</f>
        <v>2.6973000000000004E-2</v>
      </c>
      <c r="C121" s="58" t="s">
        <v>67</v>
      </c>
      <c r="D121" s="43">
        <v>0</v>
      </c>
      <c r="E121" s="61"/>
      <c r="F121" s="59">
        <f t="shared" ca="1" si="18"/>
        <v>2.6973000000000004E-2</v>
      </c>
      <c r="G121" s="58" t="s">
        <v>67</v>
      </c>
      <c r="H121" s="61" t="s">
        <v>102</v>
      </c>
      <c r="I121" s="61" t="s">
        <v>104</v>
      </c>
      <c r="J121" s="61" t="s">
        <v>86</v>
      </c>
      <c r="K121" s="61" t="s">
        <v>87</v>
      </c>
      <c r="L121" s="109" t="str">
        <f t="shared" ca="1" si="21"/>
        <v>3M-USDLibor-BootstrapIndex#0007</v>
      </c>
      <c r="M121" s="63">
        <v>0</v>
      </c>
      <c r="N121" s="61" t="s">
        <v>53</v>
      </c>
      <c r="O121" s="62" t="str">
        <f t="shared" ca="1" si="19"/>
        <v>OIS-Curve-Par#0007</v>
      </c>
      <c r="P121" s="85" t="str">
        <f ca="1">_xll.qlSwapRateHelper2(E121,F121,G121,H121,I121,J121,K121,L121,M121,N121,O121)</f>
        <v>obj_0002c#0007</v>
      </c>
      <c r="Q121" s="65" t="str">
        <f ca="1">_xll.ohRangeRetrieveError(P121)</f>
        <v/>
      </c>
      <c r="R121" s="20"/>
      <c r="S121" s="66" t="s">
        <v>68</v>
      </c>
      <c r="T121" s="67"/>
      <c r="V121" s="37">
        <f ca="1"/>
        <v>45509</v>
      </c>
      <c r="W121" s="40">
        <f ca="1"/>
        <v>2.752127721257059E-2</v>
      </c>
      <c r="X121" s="58" t="s">
        <v>67</v>
      </c>
      <c r="Y121" s="43">
        <v>0</v>
      </c>
      <c r="Z121" s="44">
        <f t="shared" ca="1" si="20"/>
        <v>2.752127721257059E-2</v>
      </c>
      <c r="AB121" s="66" t="s">
        <v>69</v>
      </c>
      <c r="AC121" s="67"/>
    </row>
    <row r="122" spans="1:29" x14ac:dyDescent="0.2">
      <c r="B122" s="59">
        <f ca="1">Bloomberg!J40%</f>
        <v>3.0480999999999998E-2</v>
      </c>
      <c r="C122" s="58" t="s">
        <v>70</v>
      </c>
      <c r="D122" s="43">
        <v>0</v>
      </c>
      <c r="E122" s="61"/>
      <c r="F122" s="59">
        <f t="shared" ca="1" si="18"/>
        <v>3.0480999999999998E-2</v>
      </c>
      <c r="G122" s="58" t="s">
        <v>70</v>
      </c>
      <c r="H122" s="61" t="s">
        <v>102</v>
      </c>
      <c r="I122" s="61" t="s">
        <v>104</v>
      </c>
      <c r="J122" s="61" t="s">
        <v>86</v>
      </c>
      <c r="K122" s="61" t="s">
        <v>87</v>
      </c>
      <c r="L122" s="109" t="str">
        <f t="shared" ca="1" si="21"/>
        <v>3M-USDLibor-BootstrapIndex#0007</v>
      </c>
      <c r="M122" s="63">
        <v>0</v>
      </c>
      <c r="N122" s="61" t="s">
        <v>53</v>
      </c>
      <c r="O122" s="62" t="str">
        <f t="shared" ca="1" si="19"/>
        <v>OIS-Curve-Par#0007</v>
      </c>
      <c r="P122" s="85" t="str">
        <f ca="1">_xll.qlSwapRateHelper2(E122,F122,G122,H122,I122,J122,K122,L122,M122,N122,O122)</f>
        <v>obj_00022#0007</v>
      </c>
      <c r="Q122" s="65" t="str">
        <f ca="1">_xll.ohRangeRetrieveError(P122)</f>
        <v/>
      </c>
      <c r="R122" s="20"/>
      <c r="S122" s="66" t="s">
        <v>71</v>
      </c>
      <c r="T122" s="67"/>
      <c r="V122" s="37">
        <f ca="1"/>
        <v>47336</v>
      </c>
      <c r="W122" s="40">
        <f ca="1"/>
        <v>3.1410955342490658E-2</v>
      </c>
      <c r="X122" s="58" t="s">
        <v>70</v>
      </c>
      <c r="Y122" s="43">
        <v>0</v>
      </c>
      <c r="Z122" s="44">
        <f t="shared" ca="1" si="20"/>
        <v>3.1410955342490658E-2</v>
      </c>
      <c r="AB122" s="70" t="s">
        <v>72</v>
      </c>
      <c r="AC122" s="71"/>
    </row>
    <row r="123" spans="1:29" x14ac:dyDescent="0.2">
      <c r="B123" s="59">
        <f ca="1">Bloomberg!J41%</f>
        <v>3.2010000000000004E-2</v>
      </c>
      <c r="C123" s="58" t="s">
        <v>73</v>
      </c>
      <c r="D123" s="43">
        <v>0</v>
      </c>
      <c r="E123" s="61"/>
      <c r="F123" s="59">
        <f t="shared" ca="1" si="18"/>
        <v>3.2010000000000004E-2</v>
      </c>
      <c r="G123" s="58" t="s">
        <v>73</v>
      </c>
      <c r="H123" s="61" t="s">
        <v>102</v>
      </c>
      <c r="I123" s="61" t="s">
        <v>104</v>
      </c>
      <c r="J123" s="61" t="s">
        <v>86</v>
      </c>
      <c r="K123" s="61" t="s">
        <v>87</v>
      </c>
      <c r="L123" s="109" t="str">
        <f t="shared" ca="1" si="21"/>
        <v>3M-USDLibor-BootstrapIndex#0007</v>
      </c>
      <c r="M123" s="63">
        <v>0</v>
      </c>
      <c r="N123" s="61" t="s">
        <v>53</v>
      </c>
      <c r="O123" s="62" t="str">
        <f t="shared" ca="1" si="19"/>
        <v>OIS-Curve-Par#0007</v>
      </c>
      <c r="P123" s="85" t="str">
        <f ca="1">_xll.qlSwapRateHelper2(E123,F123,G123,H123,I123,J123,K123,L123,M123,N123,O123)</f>
        <v>obj_0002a#0007</v>
      </c>
      <c r="Q123" s="65" t="str">
        <f ca="1">_xll.ohRangeRetrieveError(P123)</f>
        <v/>
      </c>
      <c r="R123" s="20"/>
      <c r="S123" s="66" t="s">
        <v>74</v>
      </c>
      <c r="T123" s="67"/>
      <c r="V123" s="37">
        <f ca="1"/>
        <v>49160</v>
      </c>
      <c r="W123" s="40">
        <f ca="1"/>
        <v>3.3126047071465048E-2</v>
      </c>
      <c r="X123" s="58" t="s">
        <v>73</v>
      </c>
      <c r="Y123" s="43">
        <v>0</v>
      </c>
      <c r="Z123" s="44">
        <f t="shared" ca="1" si="20"/>
        <v>3.3126047071465048E-2</v>
      </c>
      <c r="AB123" s="20"/>
      <c r="AC123" s="20"/>
    </row>
    <row r="124" spans="1:29" x14ac:dyDescent="0.2">
      <c r="B124" s="59">
        <f ca="1">Bloomberg!J42%</f>
        <v>3.2682999999999997E-2</v>
      </c>
      <c r="C124" s="58" t="s">
        <v>75</v>
      </c>
      <c r="D124" s="43">
        <v>0</v>
      </c>
      <c r="E124" s="61"/>
      <c r="F124" s="59">
        <f t="shared" ca="1" si="18"/>
        <v>3.2682999999999997E-2</v>
      </c>
      <c r="G124" s="58" t="s">
        <v>75</v>
      </c>
      <c r="H124" s="61" t="s">
        <v>102</v>
      </c>
      <c r="I124" s="61" t="s">
        <v>104</v>
      </c>
      <c r="J124" s="61" t="s">
        <v>86</v>
      </c>
      <c r="K124" s="61" t="s">
        <v>87</v>
      </c>
      <c r="L124" s="109" t="str">
        <f t="shared" ca="1" si="21"/>
        <v>3M-USDLibor-BootstrapIndex#0007</v>
      </c>
      <c r="M124" s="63">
        <v>0</v>
      </c>
      <c r="N124" s="61" t="s">
        <v>53</v>
      </c>
      <c r="O124" s="62" t="str">
        <f t="shared" ca="1" si="19"/>
        <v>OIS-Curve-Par#0007</v>
      </c>
      <c r="P124" s="85" t="str">
        <f ca="1">_xll.qlSwapRateHelper2(E124,F124,G124,H124,I124,J124,K124,L124,M124,N124,O124)</f>
        <v>obj_00027#0007</v>
      </c>
      <c r="Q124" s="65" t="str">
        <f ca="1">_xll.ohRangeRetrieveError(P124)</f>
        <v/>
      </c>
      <c r="S124" s="72" t="s">
        <v>76</v>
      </c>
      <c r="T124" s="69" t="s">
        <v>77</v>
      </c>
      <c r="V124" s="37">
        <f ca="1"/>
        <v>50986</v>
      </c>
      <c r="W124" s="40">
        <f ca="1"/>
        <v>3.382054550884226E-2</v>
      </c>
      <c r="X124" s="58" t="s">
        <v>75</v>
      </c>
      <c r="Y124" s="43">
        <v>0</v>
      </c>
      <c r="Z124" s="44">
        <f t="shared" ca="1" si="20"/>
        <v>3.382054550884226E-2</v>
      </c>
    </row>
    <row r="125" spans="1:29" x14ac:dyDescent="0.2">
      <c r="B125" s="59">
        <f ca="1">Bloomberg!J43%</f>
        <v>3.2993000000000001E-2</v>
      </c>
      <c r="C125" s="58" t="s">
        <v>78</v>
      </c>
      <c r="D125" s="43">
        <v>0</v>
      </c>
      <c r="E125" s="61"/>
      <c r="F125" s="59">
        <f t="shared" ca="1" si="18"/>
        <v>3.2993000000000001E-2</v>
      </c>
      <c r="G125" s="58" t="s">
        <v>78</v>
      </c>
      <c r="H125" s="61" t="s">
        <v>102</v>
      </c>
      <c r="I125" s="61" t="s">
        <v>104</v>
      </c>
      <c r="J125" s="61" t="s">
        <v>86</v>
      </c>
      <c r="K125" s="61" t="s">
        <v>87</v>
      </c>
      <c r="L125" s="109" t="str">
        <f t="shared" ca="1" si="21"/>
        <v>3M-USDLibor-BootstrapIndex#0007</v>
      </c>
      <c r="M125" s="63">
        <v>0</v>
      </c>
      <c r="N125" s="61" t="s">
        <v>53</v>
      </c>
      <c r="O125" s="62" t="str">
        <f t="shared" ca="1" si="19"/>
        <v>OIS-Curve-Par#0007</v>
      </c>
      <c r="P125" s="85" t="str">
        <f ca="1">_xll.qlSwapRateHelper2(E125,F125,G125,H125,I125,J125,K125,L125,M125,N125,O125)</f>
        <v>obj_0002b#0007</v>
      </c>
      <c r="Q125" s="65" t="str">
        <f ca="1">_xll.ohRangeRetrieveError(P125)</f>
        <v/>
      </c>
      <c r="S125" s="72" t="s">
        <v>79</v>
      </c>
      <c r="T125" s="69" t="s">
        <v>80</v>
      </c>
      <c r="V125" s="37">
        <f ca="1"/>
        <v>52813</v>
      </c>
      <c r="W125" s="40">
        <f ca="1"/>
        <v>3.4073475700754807E-2</v>
      </c>
      <c r="X125" s="58" t="s">
        <v>78</v>
      </c>
      <c r="Y125" s="43">
        <v>0</v>
      </c>
      <c r="Z125" s="44">
        <f t="shared" ca="1" si="20"/>
        <v>3.4073475700754807E-2</v>
      </c>
      <c r="AB125" s="87"/>
      <c r="AC125" s="87"/>
    </row>
    <row r="126" spans="1:29" x14ac:dyDescent="0.2">
      <c r="B126" s="59">
        <f ca="1">Bloomberg!J44%</f>
        <v>3.3184999999999999E-2</v>
      </c>
      <c r="C126" s="58" t="s">
        <v>81</v>
      </c>
      <c r="D126" s="43">
        <v>0</v>
      </c>
      <c r="E126" s="61"/>
      <c r="F126" s="59">
        <f t="shared" ca="1" si="18"/>
        <v>3.3184999999999999E-2</v>
      </c>
      <c r="G126" s="58" t="s">
        <v>81</v>
      </c>
      <c r="H126" s="61" t="s">
        <v>102</v>
      </c>
      <c r="I126" s="61" t="s">
        <v>104</v>
      </c>
      <c r="J126" s="61" t="s">
        <v>86</v>
      </c>
      <c r="K126" s="61" t="s">
        <v>87</v>
      </c>
      <c r="L126" s="109" t="str">
        <f t="shared" ca="1" si="21"/>
        <v>3M-USDLibor-BootstrapIndex#0007</v>
      </c>
      <c r="M126" s="63">
        <v>0</v>
      </c>
      <c r="N126" s="61" t="s">
        <v>53</v>
      </c>
      <c r="O126" s="62" t="str">
        <f t="shared" ca="1" si="19"/>
        <v>OIS-Curve-Par#0007</v>
      </c>
      <c r="P126" s="85" t="str">
        <f ca="1">_xll.qlSwapRateHelper2(E126,F126,G126,H126,I126,J126,K126,L126,M126,N126,O126)</f>
        <v>obj_00021#0007</v>
      </c>
      <c r="Q126" s="65" t="str">
        <f ca="1">_xll.ohRangeRetrieveError(P126)</f>
        <v/>
      </c>
      <c r="R126" s="20"/>
      <c r="S126" s="66" t="s">
        <v>66</v>
      </c>
      <c r="T126" s="67"/>
      <c r="V126" s="37">
        <f ca="1"/>
        <v>56465</v>
      </c>
      <c r="W126" s="40">
        <f ca="1"/>
        <v>3.4069971734757364E-2</v>
      </c>
      <c r="X126" s="58" t="s">
        <v>81</v>
      </c>
      <c r="Y126" s="43">
        <v>0</v>
      </c>
      <c r="Z126" s="44">
        <f t="shared" ca="1" si="20"/>
        <v>3.4069971734757364E-2</v>
      </c>
      <c r="AB126" s="87"/>
      <c r="AC126" s="87"/>
    </row>
    <row r="127" spans="1:29" x14ac:dyDescent="0.2">
      <c r="B127" s="73">
        <f ca="1">Bloomberg!J45%</f>
        <v>3.2978E-2</v>
      </c>
      <c r="C127" s="74" t="s">
        <v>82</v>
      </c>
      <c r="D127" s="75">
        <v>0</v>
      </c>
      <c r="E127" s="77"/>
      <c r="F127" s="73">
        <f t="shared" ca="1" si="18"/>
        <v>3.2978E-2</v>
      </c>
      <c r="G127" s="74" t="s">
        <v>82</v>
      </c>
      <c r="H127" s="77" t="s">
        <v>102</v>
      </c>
      <c r="I127" s="77" t="s">
        <v>104</v>
      </c>
      <c r="J127" s="77" t="s">
        <v>86</v>
      </c>
      <c r="K127" s="77" t="s">
        <v>87</v>
      </c>
      <c r="L127" s="110" t="str">
        <f t="shared" ca="1" si="21"/>
        <v>3M-USDLibor-BootstrapIndex#0007</v>
      </c>
      <c r="M127" s="79">
        <v>0</v>
      </c>
      <c r="N127" s="77" t="s">
        <v>53</v>
      </c>
      <c r="O127" s="78" t="str">
        <f t="shared" ca="1" si="19"/>
        <v>OIS-Curve-Par#0007</v>
      </c>
      <c r="P127" s="88" t="str">
        <f ca="1">_xll.qlSwapRateHelper2(E127,F127,G127,H127,I127,J127,K127,L127,M127,N127,O127)</f>
        <v>obj_00025#0007</v>
      </c>
      <c r="Q127" s="35" t="str">
        <f ca="1">_xll.ohRangeRetrieveError(P127)</f>
        <v/>
      </c>
      <c r="R127" s="20"/>
      <c r="S127" s="66" t="s">
        <v>69</v>
      </c>
      <c r="T127" s="67"/>
      <c r="V127" s="38">
        <f ca="1"/>
        <v>60118</v>
      </c>
      <c r="W127" s="41">
        <f ca="1"/>
        <v>3.3383536513872832E-2</v>
      </c>
      <c r="X127" s="74" t="s">
        <v>82</v>
      </c>
      <c r="Y127" s="75">
        <v>0</v>
      </c>
      <c r="Z127" s="81">
        <f t="shared" ca="1" si="20"/>
        <v>3.3383536513872832E-2</v>
      </c>
      <c r="AB127" s="87"/>
      <c r="AC127" s="87"/>
    </row>
    <row r="128" spans="1:29" x14ac:dyDescent="0.2">
      <c r="C128" s="20"/>
      <c r="E128" s="20"/>
      <c r="F128" s="20"/>
      <c r="G128" s="20"/>
      <c r="H128" s="20"/>
      <c r="I128" s="20"/>
      <c r="J128" s="20"/>
      <c r="K128" s="20"/>
      <c r="L128" s="20"/>
      <c r="M128" s="20"/>
      <c r="N128" s="20"/>
      <c r="O128" s="20"/>
      <c r="P128" s="20"/>
      <c r="Q128" s="20"/>
      <c r="R128" s="20"/>
      <c r="S128" s="70" t="s">
        <v>72</v>
      </c>
      <c r="T128" s="71"/>
      <c r="V128" s="89"/>
      <c r="W128" s="87"/>
      <c r="X128" s="90"/>
      <c r="Y128" s="91"/>
      <c r="Z128" s="92"/>
      <c r="AA128" s="20"/>
      <c r="AB128" s="87"/>
      <c r="AC128" s="87"/>
    </row>
    <row r="129" spans="2:29" x14ac:dyDescent="0.2">
      <c r="C129" s="20"/>
      <c r="G129" s="20"/>
      <c r="H129" s="20"/>
      <c r="I129" s="20"/>
      <c r="J129" s="20"/>
      <c r="K129" s="20"/>
      <c r="L129" s="20"/>
      <c r="M129" s="20"/>
      <c r="N129" s="20"/>
      <c r="O129" s="20"/>
      <c r="P129" s="20"/>
      <c r="Q129" s="20"/>
      <c r="R129" s="20"/>
      <c r="AA129" s="20"/>
      <c r="AB129" s="87"/>
      <c r="AC129" s="87"/>
    </row>
    <row r="130" spans="2:29" ht="15.75" x14ac:dyDescent="0.25">
      <c r="B130" s="104" t="s">
        <v>107</v>
      </c>
      <c r="C130" s="105"/>
      <c r="D130" s="105"/>
      <c r="E130" s="105"/>
      <c r="AA130" s="45"/>
    </row>
    <row r="131" spans="2:29" x14ac:dyDescent="0.2">
      <c r="C131" s="20"/>
      <c r="E131" s="21"/>
      <c r="F131" s="20"/>
      <c r="G131" s="20"/>
      <c r="H131" s="20"/>
      <c r="I131" s="20"/>
      <c r="J131" s="20"/>
      <c r="K131" s="20"/>
      <c r="L131" s="20"/>
      <c r="M131" s="20"/>
      <c r="N131" s="20"/>
      <c r="O131" s="20"/>
      <c r="P131" s="20"/>
      <c r="Q131" s="20"/>
      <c r="AA131" s="45"/>
    </row>
    <row r="132" spans="2:29" x14ac:dyDescent="0.2">
      <c r="B132" s="21" t="s">
        <v>28</v>
      </c>
      <c r="C132" s="20"/>
      <c r="E132" s="22" t="s">
        <v>94</v>
      </c>
      <c r="F132" s="23" t="str">
        <f ca="1">_xll.qlLibor("6M-USDLibor-BootstrapIndex","USD","6M")</f>
        <v>6M-USDLibor-BootstrapIndex#0007</v>
      </c>
      <c r="G132" s="20"/>
      <c r="H132" s="22" t="s">
        <v>108</v>
      </c>
      <c r="I132" s="23" t="str">
        <f ca="1">_xll.qlLibor("3M-USDLibor-CurveIndex","USD","3M",T114)</f>
        <v>3M-USDLibor-CurveIndex#0007</v>
      </c>
      <c r="J132" s="20"/>
      <c r="K132" s="20"/>
      <c r="L132" s="20"/>
      <c r="M132" s="20"/>
      <c r="N132" s="20"/>
      <c r="O132" s="20"/>
      <c r="P132" s="20"/>
      <c r="Q132" s="20"/>
      <c r="S132" s="21" t="s">
        <v>30</v>
      </c>
      <c r="T132" s="20"/>
      <c r="V132" s="24" t="s">
        <v>31</v>
      </c>
      <c r="W132" s="20"/>
      <c r="X132" s="20"/>
      <c r="Y132" s="20"/>
      <c r="Z132" s="20"/>
      <c r="AA132" s="45"/>
      <c r="AB132" s="45"/>
      <c r="AC132" s="45"/>
    </row>
    <row r="133" spans="2:29" x14ac:dyDescent="0.2">
      <c r="C133" s="20"/>
      <c r="E133" s="20"/>
      <c r="F133" s="20"/>
      <c r="G133" s="20"/>
      <c r="H133" s="20"/>
      <c r="I133" s="20"/>
      <c r="J133" s="20"/>
      <c r="K133" s="20"/>
      <c r="L133" s="20"/>
      <c r="M133" s="20"/>
      <c r="N133" s="20"/>
      <c r="O133" s="20"/>
      <c r="P133" s="20"/>
      <c r="Q133" s="20"/>
      <c r="S133" s="20"/>
      <c r="T133" s="20"/>
      <c r="V133" s="20"/>
      <c r="W133" s="20"/>
      <c r="X133" s="20"/>
      <c r="Y133" s="20"/>
      <c r="Z133" s="20"/>
      <c r="AA133" s="45"/>
      <c r="AB133" s="45"/>
      <c r="AC133" s="45"/>
    </row>
    <row r="134" spans="2:29" x14ac:dyDescent="0.2">
      <c r="B134" s="25" t="s">
        <v>32</v>
      </c>
      <c r="C134" s="25" t="s">
        <v>33</v>
      </c>
      <c r="D134" s="25" t="s">
        <v>34</v>
      </c>
      <c r="E134" s="25" t="s">
        <v>35</v>
      </c>
      <c r="F134" s="25" t="s">
        <v>16</v>
      </c>
      <c r="G134" s="25" t="s">
        <v>33</v>
      </c>
      <c r="H134" s="25" t="s">
        <v>51</v>
      </c>
      <c r="I134" s="25" t="s">
        <v>38</v>
      </c>
      <c r="J134" s="25" t="s">
        <v>39</v>
      </c>
      <c r="K134" s="25" t="s">
        <v>95</v>
      </c>
      <c r="L134" s="25" t="s">
        <v>128</v>
      </c>
      <c r="M134" s="26" t="s">
        <v>129</v>
      </c>
      <c r="N134" s="27"/>
      <c r="O134" s="28" t="s">
        <v>127</v>
      </c>
      <c r="P134" s="25" t="s">
        <v>52</v>
      </c>
      <c r="Q134" s="25" t="s">
        <v>41</v>
      </c>
      <c r="S134" s="29" t="s">
        <v>42</v>
      </c>
      <c r="T134" s="30" t="str">
        <f ca="1">_xll.qlPiecewiseYieldCurve(T136,T137,T138,_xll.ohPack(P136:P147),T140,T141,T142,T143,T144,T145,T146,T147,T148)</f>
        <v>6M-USD-TenorBasis-Curve-Par#0007</v>
      </c>
      <c r="V134" s="31" t="s">
        <v>43</v>
      </c>
      <c r="W134" s="31" t="s">
        <v>44</v>
      </c>
      <c r="X134" s="25" t="s">
        <v>33</v>
      </c>
      <c r="Y134" s="31" t="s">
        <v>45</v>
      </c>
      <c r="Z134" s="31" t="s">
        <v>46</v>
      </c>
      <c r="AA134" s="45"/>
      <c r="AB134" s="29" t="s">
        <v>42</v>
      </c>
      <c r="AC134" s="30" t="str">
        <f ca="1">_xll.qlZeroCurve(AC136,V135:V147,Z135:Z147,AC139)</f>
        <v>6M-USD-TenorBasis-Curve-Zero#0007</v>
      </c>
    </row>
    <row r="135" spans="2:29" x14ac:dyDescent="0.2">
      <c r="B135" s="33" t="s">
        <v>16</v>
      </c>
      <c r="C135" s="33" t="s">
        <v>47</v>
      </c>
      <c r="D135" s="33" t="s">
        <v>48</v>
      </c>
      <c r="E135" s="33"/>
      <c r="F135" s="33"/>
      <c r="G135" s="33" t="s">
        <v>47</v>
      </c>
      <c r="H135" s="33"/>
      <c r="I135" s="33"/>
      <c r="J135" s="33"/>
      <c r="K135" s="33"/>
      <c r="L135" s="33"/>
      <c r="M135" s="33"/>
      <c r="N135" s="33"/>
      <c r="O135" s="33"/>
      <c r="P135" s="33"/>
      <c r="Q135" s="33"/>
      <c r="S135" s="34" t="s">
        <v>41</v>
      </c>
      <c r="T135" s="35" t="str">
        <f ca="1">_xll.ohRangeRetrieveError(T134)</f>
        <v/>
      </c>
      <c r="V135" s="36">
        <f t="array" aca="1" ref="V135:V147" ca="1">_xll.qlPiecewiseYieldCurveDates(T134)</f>
        <v>41851</v>
      </c>
      <c r="W135" s="39">
        <f t="array" aca="1" ref="W135:W147" ca="1">_xll.qlPiecewiseYieldCurveData(T134)</f>
        <v>4.2388359144378872E-3</v>
      </c>
      <c r="X135" s="51" t="s">
        <v>53</v>
      </c>
      <c r="Y135" s="49">
        <v>0</v>
      </c>
      <c r="Z135" s="82">
        <f ca="1">W135+Y135</f>
        <v>4.2388359144378872E-3</v>
      </c>
      <c r="AA135" s="45"/>
      <c r="AB135" s="34" t="s">
        <v>41</v>
      </c>
      <c r="AC135" s="35" t="str">
        <f ca="1">_xll.ohRangeRetrieveError(AC134)</f>
        <v/>
      </c>
    </row>
    <row r="136" spans="2:29" x14ac:dyDescent="0.2">
      <c r="B136" s="47">
        <f ca="1">Bloomberg!O34%%</f>
        <v>8.5625000000000002E-4</v>
      </c>
      <c r="C136" s="48" t="s">
        <v>54</v>
      </c>
      <c r="D136" s="49">
        <v>0</v>
      </c>
      <c r="E136" s="51"/>
      <c r="F136" s="47">
        <f t="shared" ref="F136:F147" ca="1" si="22">B136+D136</f>
        <v>8.5625000000000002E-4</v>
      </c>
      <c r="G136" s="48" t="s">
        <v>54</v>
      </c>
      <c r="H136" s="51" t="s">
        <v>53</v>
      </c>
      <c r="I136" s="51" t="s">
        <v>102</v>
      </c>
      <c r="J136" s="51" t="s">
        <v>96</v>
      </c>
      <c r="K136" s="51" t="b">
        <v>1</v>
      </c>
      <c r="L136" s="108" t="str">
        <f ca="1">$F$132</f>
        <v>6M-USDLibor-BootstrapIndex#0007</v>
      </c>
      <c r="M136" s="108" t="str">
        <f ca="1">$I$132</f>
        <v>3M-USDLibor-CurveIndex#0007</v>
      </c>
      <c r="N136" s="51"/>
      <c r="O136" s="108" t="str">
        <f ca="1">$T$94</f>
        <v>OIS-Curve-Par#0007</v>
      </c>
      <c r="P136" s="83" t="str">
        <f ca="1">_xll.qlTenorSwapRateHelper(,F136,G136,H136,I136,J136,K136,L136,M136,O136)</f>
        <v>obj_0003f#0007</v>
      </c>
      <c r="Q136" s="84" t="str">
        <f ca="1">_xll.ohRangeRetrieveError(P136)</f>
        <v/>
      </c>
      <c r="S136" s="56" t="s">
        <v>35</v>
      </c>
      <c r="T136" s="57" t="s">
        <v>109</v>
      </c>
      <c r="V136" s="37">
        <f ca="1"/>
        <v>42220</v>
      </c>
      <c r="W136" s="40">
        <f ca="1"/>
        <v>4.2388359144378872E-3</v>
      </c>
      <c r="X136" s="58" t="s">
        <v>54</v>
      </c>
      <c r="Y136" s="43">
        <v>0</v>
      </c>
      <c r="Z136" s="44">
        <f t="shared" ref="Z136:Z147" ca="1" si="23">W136+Y136</f>
        <v>4.2388359144378872E-3</v>
      </c>
      <c r="AA136" s="45"/>
      <c r="AB136" s="56" t="s">
        <v>35</v>
      </c>
      <c r="AC136" s="57" t="s">
        <v>110</v>
      </c>
    </row>
    <row r="137" spans="2:29" x14ac:dyDescent="0.2">
      <c r="B137" s="59">
        <f ca="1">Bloomberg!O35%%</f>
        <v>8.8749999999999994E-4</v>
      </c>
      <c r="C137" s="58" t="s">
        <v>57</v>
      </c>
      <c r="D137" s="43">
        <v>0</v>
      </c>
      <c r="E137" s="61"/>
      <c r="F137" s="59">
        <f t="shared" ca="1" si="22"/>
        <v>8.8749999999999994E-4</v>
      </c>
      <c r="G137" s="58" t="s">
        <v>57</v>
      </c>
      <c r="H137" s="61" t="s">
        <v>53</v>
      </c>
      <c r="I137" s="61" t="s">
        <v>102</v>
      </c>
      <c r="J137" s="61" t="s">
        <v>96</v>
      </c>
      <c r="K137" s="61" t="b">
        <v>1</v>
      </c>
      <c r="L137" s="109" t="str">
        <f t="shared" ref="L137:L147" ca="1" si="24">$F$132</f>
        <v>6M-USDLibor-BootstrapIndex#0007</v>
      </c>
      <c r="M137" s="109" t="str">
        <f t="shared" ref="M137:M147" ca="1" si="25">$I$132</f>
        <v>3M-USDLibor-CurveIndex#0007</v>
      </c>
      <c r="N137" s="61"/>
      <c r="O137" s="109" t="str">
        <f t="shared" ref="O137:O147" ca="1" si="26">$T$94</f>
        <v>OIS-Curve-Par#0007</v>
      </c>
      <c r="P137" s="85" t="str">
        <f ca="1">_xll.qlTenorSwapRateHelper(,F137,G137,H137,I137,J137,K137,L137,M137,O137)</f>
        <v>obj_00030#0007</v>
      </c>
      <c r="Q137" s="65" t="str">
        <f ca="1">_xll.ohRangeRetrieveError(P137)</f>
        <v/>
      </c>
      <c r="S137" s="66" t="s">
        <v>58</v>
      </c>
      <c r="T137" s="67">
        <v>0</v>
      </c>
      <c r="V137" s="37">
        <f ca="1"/>
        <v>42586</v>
      </c>
      <c r="W137" s="40">
        <f ca="1"/>
        <v>8.1545899661877308E-3</v>
      </c>
      <c r="X137" s="58" t="s">
        <v>57</v>
      </c>
      <c r="Y137" s="43">
        <v>0</v>
      </c>
      <c r="Z137" s="44">
        <f t="shared" ca="1" si="23"/>
        <v>8.1545899661877308E-3</v>
      </c>
      <c r="AA137" s="45"/>
      <c r="AB137" s="66" t="s">
        <v>43</v>
      </c>
      <c r="AC137" s="68"/>
    </row>
    <row r="138" spans="2:29" x14ac:dyDescent="0.2">
      <c r="B138" s="59">
        <f ca="1">Bloomberg!O36%%</f>
        <v>8.8749999999999994E-4</v>
      </c>
      <c r="C138" s="58" t="s">
        <v>59</v>
      </c>
      <c r="D138" s="43">
        <v>0</v>
      </c>
      <c r="E138" s="61"/>
      <c r="F138" s="59">
        <f t="shared" ca="1" si="22"/>
        <v>8.8749999999999994E-4</v>
      </c>
      <c r="G138" s="58" t="s">
        <v>59</v>
      </c>
      <c r="H138" s="61" t="s">
        <v>53</v>
      </c>
      <c r="I138" s="61" t="s">
        <v>102</v>
      </c>
      <c r="J138" s="61" t="s">
        <v>96</v>
      </c>
      <c r="K138" s="61" t="b">
        <v>1</v>
      </c>
      <c r="L138" s="109" t="str">
        <f t="shared" ca="1" si="24"/>
        <v>6M-USDLibor-BootstrapIndex#0007</v>
      </c>
      <c r="M138" s="109" t="str">
        <f t="shared" ca="1" si="25"/>
        <v>3M-USDLibor-CurveIndex#0007</v>
      </c>
      <c r="N138" s="61"/>
      <c r="O138" s="109" t="str">
        <f t="shared" ca="1" si="26"/>
        <v>OIS-Curve-Par#0007</v>
      </c>
      <c r="P138" s="85" t="str">
        <f ca="1">_xll.qlTenorSwapRateHelper(,F138,G138,H138,I138,J138,K138,L138,M138,O138)</f>
        <v>obj_00039#0007</v>
      </c>
      <c r="Q138" s="86" t="str">
        <f ca="1">_xll.ohRangeRetrieveError(P138)</f>
        <v/>
      </c>
      <c r="S138" s="66" t="s">
        <v>38</v>
      </c>
      <c r="T138" s="69" t="s">
        <v>60</v>
      </c>
      <c r="V138" s="37">
        <f ca="1"/>
        <v>42951</v>
      </c>
      <c r="W138" s="40">
        <f ca="1"/>
        <v>1.2851514947667982E-2</v>
      </c>
      <c r="X138" s="58" t="s">
        <v>59</v>
      </c>
      <c r="Y138" s="43">
        <v>0</v>
      </c>
      <c r="Z138" s="44">
        <f t="shared" ca="1" si="23"/>
        <v>1.2851514947667982E-2</v>
      </c>
      <c r="AA138" s="45"/>
      <c r="AB138" s="66" t="s">
        <v>61</v>
      </c>
      <c r="AC138" s="68"/>
    </row>
    <row r="139" spans="2:29" x14ac:dyDescent="0.2">
      <c r="B139" s="59">
        <f ca="1">Bloomberg!O37%%</f>
        <v>8.9999999999999998E-4</v>
      </c>
      <c r="C139" s="58" t="s">
        <v>62</v>
      </c>
      <c r="D139" s="43">
        <v>0</v>
      </c>
      <c r="E139" s="61"/>
      <c r="F139" s="59">
        <f t="shared" ca="1" si="22"/>
        <v>8.9999999999999998E-4</v>
      </c>
      <c r="G139" s="58" t="s">
        <v>62</v>
      </c>
      <c r="H139" s="61" t="s">
        <v>53</v>
      </c>
      <c r="I139" s="61" t="s">
        <v>102</v>
      </c>
      <c r="J139" s="61" t="s">
        <v>96</v>
      </c>
      <c r="K139" s="61" t="b">
        <v>1</v>
      </c>
      <c r="L139" s="109" t="str">
        <f t="shared" ca="1" si="24"/>
        <v>6M-USDLibor-BootstrapIndex#0007</v>
      </c>
      <c r="M139" s="109" t="str">
        <f t="shared" ca="1" si="25"/>
        <v>3M-USDLibor-CurveIndex#0007</v>
      </c>
      <c r="N139" s="61"/>
      <c r="O139" s="109" t="str">
        <f t="shared" ca="1" si="26"/>
        <v>OIS-Curve-Par#0007</v>
      </c>
      <c r="P139" s="85" t="str">
        <f ca="1">_xll.qlTenorSwapRateHelper(,F139,G139,H139,I139,J139,K139,L139,M139,O139)</f>
        <v>obj_0002f#0007</v>
      </c>
      <c r="Q139" s="65" t="str">
        <f ca="1">_xll.ohRangeRetrieveError(P139)</f>
        <v/>
      </c>
      <c r="S139" s="66" t="s">
        <v>28</v>
      </c>
      <c r="T139" s="68"/>
      <c r="V139" s="37">
        <f ca="1"/>
        <v>43682</v>
      </c>
      <c r="W139" s="40">
        <f ca="1"/>
        <v>1.9860163603563883E-2</v>
      </c>
      <c r="X139" s="58" t="s">
        <v>62</v>
      </c>
      <c r="Y139" s="43">
        <v>0</v>
      </c>
      <c r="Z139" s="44">
        <f t="shared" ca="1" si="23"/>
        <v>1.9860163603563883E-2</v>
      </c>
      <c r="AA139" s="45"/>
      <c r="AB139" s="66" t="s">
        <v>63</v>
      </c>
      <c r="AC139" s="69" t="s">
        <v>64</v>
      </c>
    </row>
    <row r="140" spans="2:29" x14ac:dyDescent="0.2">
      <c r="B140" s="59">
        <f ca="1">Bloomberg!O38%%</f>
        <v>9.0624999999999994E-4</v>
      </c>
      <c r="C140" s="58" t="s">
        <v>65</v>
      </c>
      <c r="D140" s="43">
        <v>0</v>
      </c>
      <c r="E140" s="61"/>
      <c r="F140" s="59">
        <f t="shared" ca="1" si="22"/>
        <v>9.0624999999999994E-4</v>
      </c>
      <c r="G140" s="58" t="s">
        <v>65</v>
      </c>
      <c r="H140" s="61" t="s">
        <v>53</v>
      </c>
      <c r="I140" s="61" t="s">
        <v>102</v>
      </c>
      <c r="J140" s="61" t="s">
        <v>96</v>
      </c>
      <c r="K140" s="61" t="b">
        <v>1</v>
      </c>
      <c r="L140" s="109" t="str">
        <f t="shared" ca="1" si="24"/>
        <v>6M-USDLibor-BootstrapIndex#0007</v>
      </c>
      <c r="M140" s="109" t="str">
        <f t="shared" ca="1" si="25"/>
        <v>3M-USDLibor-CurveIndex#0007</v>
      </c>
      <c r="N140" s="61"/>
      <c r="O140" s="109" t="str">
        <f t="shared" ca="1" si="26"/>
        <v>OIS-Curve-Par#0007</v>
      </c>
      <c r="P140" s="85" t="str">
        <f ca="1">_xll.qlTenorSwapRateHelper(,F140,G140,H140,I140,J140,K140,L140,M140,O140)</f>
        <v>obj_0003a#0007</v>
      </c>
      <c r="Q140" s="65" t="str">
        <f ca="1">_xll.ohRangeRetrieveError(P140)</f>
        <v/>
      </c>
      <c r="S140" s="66" t="s">
        <v>63</v>
      </c>
      <c r="T140" s="69" t="s">
        <v>64</v>
      </c>
      <c r="V140" s="37">
        <f ca="1"/>
        <v>44412</v>
      </c>
      <c r="W140" s="40">
        <f ca="1"/>
        <v>2.4258051493947882E-2</v>
      </c>
      <c r="X140" s="58" t="s">
        <v>65</v>
      </c>
      <c r="Y140" s="43">
        <v>0</v>
      </c>
      <c r="Z140" s="44">
        <f t="shared" ca="1" si="23"/>
        <v>2.4258051493947882E-2</v>
      </c>
      <c r="AA140" s="45"/>
      <c r="AB140" s="66" t="s">
        <v>66</v>
      </c>
      <c r="AC140" s="67"/>
    </row>
    <row r="141" spans="2:29" x14ac:dyDescent="0.2">
      <c r="B141" s="59">
        <f ca="1">Bloomberg!O39%%</f>
        <v>9.1874999999999997E-4</v>
      </c>
      <c r="C141" s="58" t="s">
        <v>67</v>
      </c>
      <c r="D141" s="43">
        <v>0</v>
      </c>
      <c r="E141" s="61"/>
      <c r="F141" s="59">
        <f t="shared" ca="1" si="22"/>
        <v>9.1874999999999997E-4</v>
      </c>
      <c r="G141" s="58" t="s">
        <v>67</v>
      </c>
      <c r="H141" s="61" t="s">
        <v>53</v>
      </c>
      <c r="I141" s="61" t="s">
        <v>102</v>
      </c>
      <c r="J141" s="61" t="s">
        <v>96</v>
      </c>
      <c r="K141" s="61" t="b">
        <v>1</v>
      </c>
      <c r="L141" s="109" t="str">
        <f t="shared" ca="1" si="24"/>
        <v>6M-USDLibor-BootstrapIndex#0007</v>
      </c>
      <c r="M141" s="109" t="str">
        <f t="shared" ca="1" si="25"/>
        <v>3M-USDLibor-CurveIndex#0007</v>
      </c>
      <c r="N141" s="61"/>
      <c r="O141" s="109" t="str">
        <f t="shared" ca="1" si="26"/>
        <v>OIS-Curve-Par#0007</v>
      </c>
      <c r="P141" s="85" t="str">
        <f ca="1">_xll.qlTenorSwapRateHelper(,F141,G141,H141,I141,J141,K141,L141,M141,O141)</f>
        <v>obj_00048#0007</v>
      </c>
      <c r="Q141" s="65" t="str">
        <f ca="1">_xll.ohRangeRetrieveError(P141)</f>
        <v/>
      </c>
      <c r="S141" s="66" t="s">
        <v>68</v>
      </c>
      <c r="T141" s="67"/>
      <c r="V141" s="37">
        <f ca="1"/>
        <v>45509</v>
      </c>
      <c r="W141" s="40">
        <f ca="1"/>
        <v>2.8436838533077838E-2</v>
      </c>
      <c r="X141" s="58" t="s">
        <v>67</v>
      </c>
      <c r="Y141" s="43">
        <v>0</v>
      </c>
      <c r="Z141" s="44">
        <f t="shared" ca="1" si="23"/>
        <v>2.8436838533077838E-2</v>
      </c>
      <c r="AA141" s="45"/>
      <c r="AB141" s="66" t="s">
        <v>69</v>
      </c>
      <c r="AC141" s="67"/>
    </row>
    <row r="142" spans="2:29" x14ac:dyDescent="0.2">
      <c r="B142" s="59">
        <f ca="1">Bloomberg!O40%%</f>
        <v>9.4625000000000004E-4</v>
      </c>
      <c r="C142" s="58" t="s">
        <v>70</v>
      </c>
      <c r="D142" s="43">
        <v>0</v>
      </c>
      <c r="E142" s="61"/>
      <c r="F142" s="59">
        <f t="shared" ca="1" si="22"/>
        <v>9.4625000000000004E-4</v>
      </c>
      <c r="G142" s="58" t="s">
        <v>70</v>
      </c>
      <c r="H142" s="61" t="s">
        <v>53</v>
      </c>
      <c r="I142" s="61" t="s">
        <v>102</v>
      </c>
      <c r="J142" s="61" t="s">
        <v>96</v>
      </c>
      <c r="K142" s="61" t="b">
        <v>1</v>
      </c>
      <c r="L142" s="109" t="str">
        <f t="shared" ca="1" si="24"/>
        <v>6M-USDLibor-BootstrapIndex#0007</v>
      </c>
      <c r="M142" s="109" t="str">
        <f t="shared" ca="1" si="25"/>
        <v>3M-USDLibor-CurveIndex#0007</v>
      </c>
      <c r="N142" s="61"/>
      <c r="O142" s="109" t="str">
        <f t="shared" ca="1" si="26"/>
        <v>OIS-Curve-Par#0007</v>
      </c>
      <c r="P142" s="85" t="str">
        <f ca="1">_xll.qlTenorSwapRateHelper(,F142,G142,H142,I142,J142,K142,L142,M142,O142)</f>
        <v>obj_00036#0007</v>
      </c>
      <c r="Q142" s="65" t="str">
        <f ca="1">_xll.ohRangeRetrieveError(P142)</f>
        <v/>
      </c>
      <c r="S142" s="66" t="s">
        <v>71</v>
      </c>
      <c r="T142" s="67"/>
      <c r="V142" s="37">
        <f ca="1"/>
        <v>47336</v>
      </c>
      <c r="W142" s="40">
        <f ca="1"/>
        <v>3.2356143090055585E-2</v>
      </c>
      <c r="X142" s="58" t="s">
        <v>70</v>
      </c>
      <c r="Y142" s="43">
        <v>0</v>
      </c>
      <c r="Z142" s="44">
        <f t="shared" ca="1" si="23"/>
        <v>3.2356143090055585E-2</v>
      </c>
      <c r="AA142" s="45"/>
      <c r="AB142" s="70" t="s">
        <v>72</v>
      </c>
      <c r="AC142" s="71"/>
    </row>
    <row r="143" spans="2:29" x14ac:dyDescent="0.2">
      <c r="B143" s="59">
        <f ca="1">Bloomberg!O41%%</f>
        <v>9.1874999999999997E-4</v>
      </c>
      <c r="C143" s="58" t="s">
        <v>73</v>
      </c>
      <c r="D143" s="43">
        <v>0</v>
      </c>
      <c r="E143" s="61"/>
      <c r="F143" s="59">
        <f t="shared" ca="1" si="22"/>
        <v>9.1874999999999997E-4</v>
      </c>
      <c r="G143" s="58" t="s">
        <v>73</v>
      </c>
      <c r="H143" s="61" t="s">
        <v>53</v>
      </c>
      <c r="I143" s="61" t="s">
        <v>102</v>
      </c>
      <c r="J143" s="61" t="s">
        <v>96</v>
      </c>
      <c r="K143" s="61" t="b">
        <v>1</v>
      </c>
      <c r="L143" s="109" t="str">
        <f t="shared" ca="1" si="24"/>
        <v>6M-USDLibor-BootstrapIndex#0007</v>
      </c>
      <c r="M143" s="109" t="str">
        <f t="shared" ca="1" si="25"/>
        <v>3M-USDLibor-CurveIndex#0007</v>
      </c>
      <c r="N143" s="61"/>
      <c r="O143" s="109" t="str">
        <f t="shared" ca="1" si="26"/>
        <v>OIS-Curve-Par#0007</v>
      </c>
      <c r="P143" s="85" t="str">
        <f ca="1">_xll.qlTenorSwapRateHelper(,F143,G143,H143,I143,J143,K143,L143,M143,O143)</f>
        <v>obj_0003d#0007</v>
      </c>
      <c r="Q143" s="65" t="str">
        <f ca="1">_xll.ohRangeRetrieveError(P143)</f>
        <v/>
      </c>
      <c r="S143" s="66" t="s">
        <v>74</v>
      </c>
      <c r="T143" s="67"/>
      <c r="V143" s="37">
        <f ca="1"/>
        <v>49160</v>
      </c>
      <c r="W143" s="40">
        <f ca="1"/>
        <v>3.4032055873025907E-2</v>
      </c>
      <c r="X143" s="58" t="s">
        <v>73</v>
      </c>
      <c r="Y143" s="43">
        <v>0</v>
      </c>
      <c r="Z143" s="44">
        <f t="shared" ca="1" si="23"/>
        <v>3.4032055873025907E-2</v>
      </c>
      <c r="AA143" s="45"/>
      <c r="AB143" s="45"/>
      <c r="AC143" s="45"/>
    </row>
    <row r="144" spans="2:29" x14ac:dyDescent="0.2">
      <c r="B144" s="59">
        <f ca="1">Bloomberg!O42%%</f>
        <v>9.1874999999999997E-4</v>
      </c>
      <c r="C144" s="58" t="s">
        <v>75</v>
      </c>
      <c r="D144" s="43">
        <v>0</v>
      </c>
      <c r="E144" s="61"/>
      <c r="F144" s="59">
        <f t="shared" ca="1" si="22"/>
        <v>9.1874999999999997E-4</v>
      </c>
      <c r="G144" s="58" t="s">
        <v>75</v>
      </c>
      <c r="H144" s="61" t="s">
        <v>53</v>
      </c>
      <c r="I144" s="61" t="s">
        <v>102</v>
      </c>
      <c r="J144" s="61" t="s">
        <v>96</v>
      </c>
      <c r="K144" s="61" t="b">
        <v>1</v>
      </c>
      <c r="L144" s="109" t="str">
        <f t="shared" ca="1" si="24"/>
        <v>6M-USDLibor-BootstrapIndex#0007</v>
      </c>
      <c r="M144" s="109" t="str">
        <f t="shared" ca="1" si="25"/>
        <v>3M-USDLibor-CurveIndex#0007</v>
      </c>
      <c r="N144" s="61"/>
      <c r="O144" s="109" t="str">
        <f t="shared" ca="1" si="26"/>
        <v>OIS-Curve-Par#0007</v>
      </c>
      <c r="P144" s="85" t="str">
        <f ca="1">_xll.qlTenorSwapRateHelper(,F144,G144,H144,I144,J144,K144,L144,M144,O144)</f>
        <v>obj_00050#0007</v>
      </c>
      <c r="Q144" s="65" t="str">
        <f ca="1">_xll.ohRangeRetrieveError(P144)</f>
        <v/>
      </c>
      <c r="S144" s="72" t="s">
        <v>76</v>
      </c>
      <c r="T144" s="69" t="s">
        <v>77</v>
      </c>
      <c r="V144" s="37">
        <f ca="1"/>
        <v>50986</v>
      </c>
      <c r="W144" s="40">
        <f ca="1"/>
        <v>3.4727102326125046E-2</v>
      </c>
      <c r="X144" s="58" t="s">
        <v>75</v>
      </c>
      <c r="Y144" s="43">
        <v>0</v>
      </c>
      <c r="Z144" s="44">
        <f t="shared" ca="1" si="23"/>
        <v>3.4727102326125046E-2</v>
      </c>
      <c r="AA144" s="45"/>
      <c r="AB144" s="45"/>
      <c r="AC144" s="45"/>
    </row>
    <row r="145" spans="2:29" x14ac:dyDescent="0.2">
      <c r="B145" s="59">
        <f ca="1">Bloomberg!O43%%</f>
        <v>9.3000000000000016E-4</v>
      </c>
      <c r="C145" s="58" t="s">
        <v>78</v>
      </c>
      <c r="D145" s="43">
        <v>0</v>
      </c>
      <c r="E145" s="61"/>
      <c r="F145" s="59">
        <f t="shared" ca="1" si="22"/>
        <v>9.3000000000000016E-4</v>
      </c>
      <c r="G145" s="58" t="s">
        <v>78</v>
      </c>
      <c r="H145" s="61" t="s">
        <v>53</v>
      </c>
      <c r="I145" s="61" t="s">
        <v>102</v>
      </c>
      <c r="J145" s="61" t="s">
        <v>96</v>
      </c>
      <c r="K145" s="61" t="b">
        <v>1</v>
      </c>
      <c r="L145" s="109" t="str">
        <f t="shared" ca="1" si="24"/>
        <v>6M-USDLibor-BootstrapIndex#0007</v>
      </c>
      <c r="M145" s="109" t="str">
        <f t="shared" ca="1" si="25"/>
        <v>3M-USDLibor-CurveIndex#0007</v>
      </c>
      <c r="N145" s="61"/>
      <c r="O145" s="109" t="str">
        <f t="shared" ca="1" si="26"/>
        <v>OIS-Curve-Par#0007</v>
      </c>
      <c r="P145" s="85" t="str">
        <f ca="1">_xll.qlTenorSwapRateHelper(,F145,G145,H145,I145,J145,K145,L145,M145,O145)</f>
        <v>obj_00031#0007</v>
      </c>
      <c r="Q145" s="65" t="str">
        <f ca="1">_xll.ohRangeRetrieveError(P145)</f>
        <v/>
      </c>
      <c r="S145" s="72" t="s">
        <v>79</v>
      </c>
      <c r="T145" s="69" t="s">
        <v>80</v>
      </c>
      <c r="V145" s="37">
        <f ca="1"/>
        <v>52813</v>
      </c>
      <c r="W145" s="40">
        <f ca="1"/>
        <v>3.4998636648686916E-2</v>
      </c>
      <c r="X145" s="58" t="s">
        <v>78</v>
      </c>
      <c r="Y145" s="43">
        <v>0</v>
      </c>
      <c r="Z145" s="44">
        <f t="shared" ca="1" si="23"/>
        <v>3.4998636648686916E-2</v>
      </c>
      <c r="AA145" s="45"/>
      <c r="AB145" s="45"/>
      <c r="AC145" s="45"/>
    </row>
    <row r="146" spans="2:29" x14ac:dyDescent="0.2">
      <c r="B146" s="94">
        <f ca="1">B145</f>
        <v>9.3000000000000016E-4</v>
      </c>
      <c r="C146" s="58" t="s">
        <v>81</v>
      </c>
      <c r="D146" s="43">
        <v>0</v>
      </c>
      <c r="E146" s="61"/>
      <c r="F146" s="59">
        <f t="shared" ca="1" si="22"/>
        <v>9.3000000000000016E-4</v>
      </c>
      <c r="G146" s="58" t="s">
        <v>81</v>
      </c>
      <c r="H146" s="61" t="s">
        <v>53</v>
      </c>
      <c r="I146" s="61" t="s">
        <v>102</v>
      </c>
      <c r="J146" s="61" t="s">
        <v>96</v>
      </c>
      <c r="K146" s="61" t="b">
        <v>1</v>
      </c>
      <c r="L146" s="109" t="str">
        <f t="shared" ca="1" si="24"/>
        <v>6M-USDLibor-BootstrapIndex#0007</v>
      </c>
      <c r="M146" s="109" t="str">
        <f t="shared" ca="1" si="25"/>
        <v>3M-USDLibor-CurveIndex#0007</v>
      </c>
      <c r="N146" s="61"/>
      <c r="O146" s="109" t="str">
        <f t="shared" ca="1" si="26"/>
        <v>OIS-Curve-Par#0007</v>
      </c>
      <c r="P146" s="85" t="str">
        <f ca="1">_xll.qlTenorSwapRateHelper(,F146,G146,H146,I146,J146,K146,L146,M146,O146)</f>
        <v>obj_00035#0007</v>
      </c>
      <c r="Q146" s="65" t="str">
        <f ca="1">_xll.ohRangeRetrieveError(P146)</f>
        <v/>
      </c>
      <c r="S146" s="66" t="s">
        <v>66</v>
      </c>
      <c r="T146" s="67"/>
      <c r="V146" s="37">
        <f ca="1"/>
        <v>56465</v>
      </c>
      <c r="W146" s="40">
        <f ca="1"/>
        <v>3.4995168790106002E-2</v>
      </c>
      <c r="X146" s="58" t="s">
        <v>81</v>
      </c>
      <c r="Y146" s="43">
        <v>0</v>
      </c>
      <c r="Z146" s="44">
        <f t="shared" ca="1" si="23"/>
        <v>3.4995168790106002E-2</v>
      </c>
      <c r="AA146" s="45"/>
      <c r="AB146" s="45"/>
      <c r="AC146" s="45"/>
    </row>
    <row r="147" spans="2:29" x14ac:dyDescent="0.2">
      <c r="B147" s="93">
        <f ca="1">B146</f>
        <v>9.3000000000000016E-4</v>
      </c>
      <c r="C147" s="74" t="s">
        <v>82</v>
      </c>
      <c r="D147" s="75">
        <v>0</v>
      </c>
      <c r="E147" s="77"/>
      <c r="F147" s="73">
        <f t="shared" ca="1" si="22"/>
        <v>9.3000000000000016E-4</v>
      </c>
      <c r="G147" s="74" t="s">
        <v>82</v>
      </c>
      <c r="H147" s="77" t="s">
        <v>53</v>
      </c>
      <c r="I147" s="77" t="s">
        <v>102</v>
      </c>
      <c r="J147" s="77" t="s">
        <v>96</v>
      </c>
      <c r="K147" s="77" t="b">
        <v>1</v>
      </c>
      <c r="L147" s="110" t="str">
        <f t="shared" ca="1" si="24"/>
        <v>6M-USDLibor-BootstrapIndex#0007</v>
      </c>
      <c r="M147" s="110" t="str">
        <f t="shared" ca="1" si="25"/>
        <v>3M-USDLibor-CurveIndex#0007</v>
      </c>
      <c r="N147" s="77"/>
      <c r="O147" s="110" t="str">
        <f t="shared" ca="1" si="26"/>
        <v>OIS-Curve-Par#0007</v>
      </c>
      <c r="P147" s="88" t="str">
        <f ca="1">_xll.qlTenorSwapRateHelper(,F147,G147,H147,I147,J147,K147,L147,M147,O147)</f>
        <v>obj_00038#0007</v>
      </c>
      <c r="Q147" s="35" t="str">
        <f ca="1">_xll.ohRangeRetrieveError(P147)</f>
        <v/>
      </c>
      <c r="S147" s="66" t="s">
        <v>69</v>
      </c>
      <c r="T147" s="67"/>
      <c r="V147" s="38">
        <f ca="1"/>
        <v>60118</v>
      </c>
      <c r="W147" s="41">
        <f ca="1"/>
        <v>3.4310204054014033E-2</v>
      </c>
      <c r="X147" s="74" t="s">
        <v>82</v>
      </c>
      <c r="Y147" s="75">
        <v>0</v>
      </c>
      <c r="Z147" s="81">
        <f t="shared" ca="1" si="23"/>
        <v>3.4310204054014033E-2</v>
      </c>
      <c r="AA147" s="45"/>
      <c r="AB147" s="45"/>
      <c r="AC147" s="45"/>
    </row>
    <row r="148" spans="2:29" x14ac:dyDescent="0.2">
      <c r="C148" s="20"/>
      <c r="E148" s="20"/>
      <c r="F148" s="20"/>
      <c r="G148" s="20"/>
      <c r="H148" s="20"/>
      <c r="I148" s="20"/>
      <c r="J148" s="20"/>
      <c r="K148" s="20"/>
      <c r="L148" s="20"/>
      <c r="M148" s="20"/>
      <c r="N148" s="20"/>
      <c r="O148" s="20"/>
      <c r="P148" s="20"/>
      <c r="Q148" s="20"/>
      <c r="S148" s="70" t="s">
        <v>72</v>
      </c>
      <c r="T148" s="71"/>
      <c r="AA148" s="45"/>
    </row>
    <row r="149" spans="2:29" x14ac:dyDescent="0.2">
      <c r="C149" s="20"/>
      <c r="G149" s="20"/>
      <c r="H149" s="20"/>
      <c r="I149" s="20"/>
      <c r="J149" s="20"/>
      <c r="K149" s="20"/>
      <c r="L149" s="20"/>
      <c r="M149" s="20"/>
      <c r="N149" s="20"/>
      <c r="O149" s="20"/>
      <c r="P149" s="20"/>
      <c r="Q149" s="20"/>
      <c r="AA149" s="45"/>
    </row>
    <row r="150" spans="2:29" ht="15.75" x14ac:dyDescent="0.25">
      <c r="B150" s="104" t="s">
        <v>116</v>
      </c>
      <c r="C150" s="105"/>
      <c r="D150" s="105"/>
      <c r="E150" s="105"/>
      <c r="AA150" s="45"/>
    </row>
    <row r="151" spans="2:29" x14ac:dyDescent="0.2">
      <c r="AA151" s="45"/>
    </row>
    <row r="152" spans="2:29" x14ac:dyDescent="0.2">
      <c r="B152" s="21" t="s">
        <v>28</v>
      </c>
      <c r="C152" s="20"/>
      <c r="E152" s="22" t="s">
        <v>111</v>
      </c>
      <c r="F152" s="95" t="str">
        <f ca="1">I132</f>
        <v>3M-USDLibor-CurveIndex#0007</v>
      </c>
      <c r="G152" s="20"/>
      <c r="H152" s="22" t="s">
        <v>112</v>
      </c>
      <c r="I152" s="23" t="str">
        <f ca="1">_xll.qlEuribor("3M-Euribor-CurveIndex","3M",T34)</f>
        <v>3M-Euribor-CurveIndex#0007</v>
      </c>
      <c r="J152" s="20"/>
      <c r="K152" s="20"/>
      <c r="L152" s="20"/>
      <c r="M152" s="20"/>
      <c r="N152" s="20"/>
      <c r="O152" s="22" t="s">
        <v>113</v>
      </c>
      <c r="P152" s="96" t="b">
        <v>0</v>
      </c>
      <c r="Q152" s="20"/>
      <c r="S152" s="21" t="s">
        <v>30</v>
      </c>
      <c r="T152" s="20"/>
      <c r="V152" s="24" t="s">
        <v>31</v>
      </c>
      <c r="W152" s="20"/>
      <c r="X152" s="20"/>
      <c r="Y152" s="20"/>
      <c r="Z152" s="20"/>
      <c r="AA152" s="45"/>
      <c r="AB152" s="45"/>
      <c r="AC152" s="45"/>
    </row>
    <row r="153" spans="2:29" x14ac:dyDescent="0.2">
      <c r="C153" s="20"/>
      <c r="E153" s="20"/>
      <c r="F153" s="20"/>
      <c r="G153" s="20"/>
      <c r="H153" s="20"/>
      <c r="I153" s="20"/>
      <c r="J153" s="20"/>
      <c r="K153" s="20"/>
      <c r="L153" s="20"/>
      <c r="M153" s="20"/>
      <c r="N153" s="20"/>
      <c r="O153" s="20"/>
      <c r="P153" s="20"/>
      <c r="Q153" s="20"/>
      <c r="S153" s="20"/>
      <c r="T153" s="20"/>
      <c r="V153" s="20"/>
      <c r="W153" s="20"/>
      <c r="X153" s="20"/>
      <c r="Y153" s="20"/>
      <c r="Z153" s="20"/>
      <c r="AA153" s="45"/>
      <c r="AB153" s="45"/>
      <c r="AC153" s="45"/>
    </row>
    <row r="154" spans="2:29" x14ac:dyDescent="0.2">
      <c r="B154" s="25" t="s">
        <v>32</v>
      </c>
      <c r="C154" s="25" t="s">
        <v>33</v>
      </c>
      <c r="D154" s="25" t="s">
        <v>34</v>
      </c>
      <c r="E154" s="25" t="s">
        <v>35</v>
      </c>
      <c r="F154" s="25" t="s">
        <v>16</v>
      </c>
      <c r="G154" s="25" t="s">
        <v>33</v>
      </c>
      <c r="H154" s="25" t="s">
        <v>51</v>
      </c>
      <c r="I154" s="25" t="s">
        <v>38</v>
      </c>
      <c r="J154" s="25" t="s">
        <v>39</v>
      </c>
      <c r="K154" s="25" t="s">
        <v>95</v>
      </c>
      <c r="L154" s="25" t="s">
        <v>128</v>
      </c>
      <c r="M154" s="26" t="s">
        <v>129</v>
      </c>
      <c r="N154" s="27"/>
      <c r="O154" s="28" t="s">
        <v>130</v>
      </c>
      <c r="P154" s="25" t="s">
        <v>52</v>
      </c>
      <c r="Q154" s="25" t="s">
        <v>41</v>
      </c>
      <c r="S154" s="29" t="s">
        <v>42</v>
      </c>
      <c r="T154" s="30" t="str">
        <f ca="1">_xll.qlPiecewiseYieldCurve(T156,T157,T158,_xll.ohPack(P156:P167),T160,T161,T162,T163,T164,T165,T166,T167,T168)</f>
        <v>EUR-XCYBasis-Curve-Par#0007</v>
      </c>
      <c r="V154" s="31" t="s">
        <v>43</v>
      </c>
      <c r="W154" s="31" t="s">
        <v>44</v>
      </c>
      <c r="X154" s="25" t="s">
        <v>33</v>
      </c>
      <c r="Y154" s="31" t="s">
        <v>45</v>
      </c>
      <c r="Z154" s="31" t="s">
        <v>46</v>
      </c>
      <c r="AA154" s="45"/>
      <c r="AB154" s="29" t="s">
        <v>42</v>
      </c>
      <c r="AC154" s="30" t="str">
        <f ca="1">_xll.qlZeroCurve(AC156,V155:V167,Z155:Z167,AC159)</f>
        <v>EUR-XCYBasis-Curve-Zero#0007</v>
      </c>
    </row>
    <row r="155" spans="2:29" x14ac:dyDescent="0.2">
      <c r="B155" s="33" t="s">
        <v>16</v>
      </c>
      <c r="C155" s="33" t="s">
        <v>47</v>
      </c>
      <c r="D155" s="33" t="s">
        <v>48</v>
      </c>
      <c r="E155" s="33" t="s">
        <v>35</v>
      </c>
      <c r="F155" s="33" t="s">
        <v>16</v>
      </c>
      <c r="G155" s="33" t="s">
        <v>47</v>
      </c>
      <c r="H155" s="33"/>
      <c r="I155" s="33"/>
      <c r="J155" s="33"/>
      <c r="K155" s="33"/>
      <c r="L155" s="33"/>
      <c r="M155" s="33"/>
      <c r="N155" s="33"/>
      <c r="O155" s="33"/>
      <c r="P155" s="33"/>
      <c r="Q155" s="33"/>
      <c r="S155" s="34" t="s">
        <v>41</v>
      </c>
      <c r="T155" s="35" t="str">
        <f ca="1">_xll.ohRangeRetrieveError(T154)</f>
        <v/>
      </c>
      <c r="V155" s="36">
        <f t="array" aca="1" ref="V155:V167" ca="1">_xll.qlPiecewiseYieldCurveDates(T154)</f>
        <v>41851</v>
      </c>
      <c r="W155" s="39">
        <f t="array" aca="1" ref="W155:W167" ca="1">_xll.qlPiecewiseYieldCurveData(T154)</f>
        <v>-3.3518605825798542E-4</v>
      </c>
      <c r="X155" s="51" t="s">
        <v>53</v>
      </c>
      <c r="Y155" s="49">
        <v>0</v>
      </c>
      <c r="Z155" s="82">
        <f t="shared" ref="Z155:Z167" ca="1" si="27">W155+Y155</f>
        <v>-3.3518605825798542E-4</v>
      </c>
      <c r="AA155" s="45"/>
      <c r="AB155" s="34" t="s">
        <v>41</v>
      </c>
      <c r="AC155" s="35" t="str">
        <f ca="1">_xll.ohRangeRetrieveError(AC154)</f>
        <v/>
      </c>
    </row>
    <row r="156" spans="2:29" x14ac:dyDescent="0.2">
      <c r="B156" s="47">
        <f ca="1">Bloomberg!E57%%</f>
        <v>-8.5000000000000006E-4</v>
      </c>
      <c r="C156" s="48" t="s">
        <v>54</v>
      </c>
      <c r="D156" s="49">
        <v>0</v>
      </c>
      <c r="E156" s="51"/>
      <c r="F156" s="47">
        <f t="shared" ref="F156:F167" ca="1" si="28">B156+D156</f>
        <v>-8.5000000000000006E-4</v>
      </c>
      <c r="G156" s="48" t="s">
        <v>54</v>
      </c>
      <c r="H156" s="51" t="s">
        <v>53</v>
      </c>
      <c r="I156" s="51" t="s">
        <v>102</v>
      </c>
      <c r="J156" s="51" t="s">
        <v>96</v>
      </c>
      <c r="K156" s="51" t="b">
        <v>1</v>
      </c>
      <c r="L156" s="52" t="str">
        <f ca="1">$F$152</f>
        <v>3M-USDLibor-CurveIndex#0007</v>
      </c>
      <c r="M156" s="97" t="str">
        <f t="shared" ref="M156:M167" ca="1" si="29">$I$152</f>
        <v>3M-Euribor-CurveIndex#0007</v>
      </c>
      <c r="N156" s="51"/>
      <c r="O156" s="52" t="str">
        <f ca="1">$T$94</f>
        <v>OIS-Curve-Par#0007</v>
      </c>
      <c r="P156" s="83" t="str">
        <f ca="1">_xll.qlXCCYSwapRateHelper(,F156,G156,H156,I156,J156,J156,K156,L156,M156,O156,,1,1,$P$152)</f>
        <v>obj_00075#0007</v>
      </c>
      <c r="Q156" s="84" t="str">
        <f ca="1">_xll.ohRangeRetrieveError(P156)</f>
        <v/>
      </c>
      <c r="S156" s="56" t="s">
        <v>35</v>
      </c>
      <c r="T156" s="57" t="s">
        <v>114</v>
      </c>
      <c r="V156" s="37">
        <f ca="1"/>
        <v>42220</v>
      </c>
      <c r="W156" s="40">
        <f ca="1"/>
        <v>-3.3518605825798542E-4</v>
      </c>
      <c r="X156" s="58" t="s">
        <v>54</v>
      </c>
      <c r="Y156" s="43">
        <v>0</v>
      </c>
      <c r="Z156" s="44">
        <f t="shared" ca="1" si="27"/>
        <v>-3.3518605825798542E-4</v>
      </c>
      <c r="AA156" s="45"/>
      <c r="AB156" s="56" t="s">
        <v>35</v>
      </c>
      <c r="AC156" s="57" t="s">
        <v>115</v>
      </c>
    </row>
    <row r="157" spans="2:29" x14ac:dyDescent="0.2">
      <c r="B157" s="59">
        <f ca="1">Bloomberg!E58%%</f>
        <v>-8.5000000000000006E-4</v>
      </c>
      <c r="C157" s="58" t="s">
        <v>57</v>
      </c>
      <c r="D157" s="43">
        <v>0</v>
      </c>
      <c r="E157" s="61"/>
      <c r="F157" s="59">
        <f t="shared" ca="1" si="28"/>
        <v>-8.5000000000000006E-4</v>
      </c>
      <c r="G157" s="58" t="s">
        <v>57</v>
      </c>
      <c r="H157" s="61" t="s">
        <v>53</v>
      </c>
      <c r="I157" s="61" t="s">
        <v>102</v>
      </c>
      <c r="J157" s="61" t="s">
        <v>96</v>
      </c>
      <c r="K157" s="61" t="b">
        <v>1</v>
      </c>
      <c r="L157" s="62" t="str">
        <f t="shared" ref="L157:L167" ca="1" si="30">$F$152</f>
        <v>3M-USDLibor-CurveIndex#0007</v>
      </c>
      <c r="M157" s="98" t="str">
        <f t="shared" ca="1" si="29"/>
        <v>3M-Euribor-CurveIndex#0007</v>
      </c>
      <c r="N157" s="61"/>
      <c r="O157" s="62" t="str">
        <f t="shared" ref="O157:O167" ca="1" si="31">$T$94</f>
        <v>OIS-Curve-Par#0007</v>
      </c>
      <c r="P157" s="85" t="str">
        <f ca="1">_xll.qlXCCYSwapRateHelper(,F157,G157,H157,I157,J157,J157,K157,L157,M157,O157,,1,1,$P$152)</f>
        <v>obj_00079#0007</v>
      </c>
      <c r="Q157" s="65" t="str">
        <f ca="1">_xll.ohRangeRetrieveError(P157)</f>
        <v/>
      </c>
      <c r="S157" s="66" t="s">
        <v>58</v>
      </c>
      <c r="T157" s="67">
        <v>0</v>
      </c>
      <c r="V157" s="37">
        <f ca="1"/>
        <v>42586</v>
      </c>
      <c r="W157" s="40">
        <f ca="1"/>
        <v>-3.1585657253377754E-4</v>
      </c>
      <c r="X157" s="58" t="s">
        <v>57</v>
      </c>
      <c r="Y157" s="43">
        <v>0</v>
      </c>
      <c r="Z157" s="44">
        <f t="shared" ca="1" si="27"/>
        <v>-3.1585657253377754E-4</v>
      </c>
      <c r="AA157" s="45"/>
      <c r="AB157" s="66" t="s">
        <v>43</v>
      </c>
      <c r="AC157" s="68"/>
    </row>
    <row r="158" spans="2:29" x14ac:dyDescent="0.2">
      <c r="B158" s="59">
        <f ca="1">Bloomberg!E59%%</f>
        <v>-8.0000000000000004E-4</v>
      </c>
      <c r="C158" s="58" t="s">
        <v>59</v>
      </c>
      <c r="D158" s="43">
        <v>0</v>
      </c>
      <c r="E158" s="61"/>
      <c r="F158" s="59">
        <f t="shared" ca="1" si="28"/>
        <v>-8.0000000000000004E-4</v>
      </c>
      <c r="G158" s="58" t="s">
        <v>59</v>
      </c>
      <c r="H158" s="61" t="s">
        <v>53</v>
      </c>
      <c r="I158" s="61" t="s">
        <v>102</v>
      </c>
      <c r="J158" s="61" t="s">
        <v>96</v>
      </c>
      <c r="K158" s="61" t="b">
        <v>1</v>
      </c>
      <c r="L158" s="62" t="str">
        <f t="shared" ca="1" si="30"/>
        <v>3M-USDLibor-CurveIndex#0007</v>
      </c>
      <c r="M158" s="98" t="str">
        <f t="shared" ca="1" si="29"/>
        <v>3M-Euribor-CurveIndex#0007</v>
      </c>
      <c r="N158" s="61"/>
      <c r="O158" s="62" t="str">
        <f t="shared" ca="1" si="31"/>
        <v>OIS-Curve-Par#0007</v>
      </c>
      <c r="P158" s="85" t="str">
        <f ca="1">_xll.qlXCCYSwapRateHelper(,F158,G158,H158,I158,J158,J158,K158,L158,M158,O158,,1,1,$P$152)</f>
        <v>obj_0005e#0007</v>
      </c>
      <c r="Q158" s="86" t="str">
        <f ca="1">_xll.ohRangeRetrieveError(P158)</f>
        <v/>
      </c>
      <c r="S158" s="66" t="s">
        <v>38</v>
      </c>
      <c r="T158" s="69" t="s">
        <v>60</v>
      </c>
      <c r="V158" s="37">
        <f ca="1"/>
        <v>42951</v>
      </c>
      <c r="W158" s="40">
        <f ca="1"/>
        <v>2.7128989351247546E-4</v>
      </c>
      <c r="X158" s="58" t="s">
        <v>59</v>
      </c>
      <c r="Y158" s="43">
        <v>0</v>
      </c>
      <c r="Z158" s="44">
        <f t="shared" ca="1" si="27"/>
        <v>2.7128989351247546E-4</v>
      </c>
      <c r="AA158" s="45"/>
      <c r="AB158" s="66" t="s">
        <v>61</v>
      </c>
      <c r="AC158" s="68"/>
    </row>
    <row r="159" spans="2:29" x14ac:dyDescent="0.2">
      <c r="B159" s="59">
        <f ca="1">Bloomberg!E60%%</f>
        <v>-6.7500000000000004E-4</v>
      </c>
      <c r="C159" s="58" t="s">
        <v>62</v>
      </c>
      <c r="D159" s="43">
        <v>0</v>
      </c>
      <c r="E159" s="61"/>
      <c r="F159" s="59">
        <f t="shared" ca="1" si="28"/>
        <v>-6.7500000000000004E-4</v>
      </c>
      <c r="G159" s="58" t="s">
        <v>62</v>
      </c>
      <c r="H159" s="61" t="s">
        <v>53</v>
      </c>
      <c r="I159" s="61" t="s">
        <v>102</v>
      </c>
      <c r="J159" s="61" t="s">
        <v>96</v>
      </c>
      <c r="K159" s="61" t="b">
        <v>1</v>
      </c>
      <c r="L159" s="62" t="str">
        <f t="shared" ca="1" si="30"/>
        <v>3M-USDLibor-CurveIndex#0007</v>
      </c>
      <c r="M159" s="98" t="str">
        <f t="shared" ca="1" si="29"/>
        <v>3M-Euribor-CurveIndex#0007</v>
      </c>
      <c r="N159" s="61"/>
      <c r="O159" s="62" t="str">
        <f t="shared" ca="1" si="31"/>
        <v>OIS-Curve-Par#0007</v>
      </c>
      <c r="P159" s="85" t="str">
        <f ca="1">_xll.qlXCCYSwapRateHelper(,F159,G159,H159,I159,J159,J159,K159,L159,M159,O159,,1,1,$P$152)</f>
        <v>obj_0005d#0007</v>
      </c>
      <c r="Q159" s="65" t="str">
        <f ca="1">_xll.ohRangeRetrieveError(P159)</f>
        <v/>
      </c>
      <c r="S159" s="66" t="s">
        <v>28</v>
      </c>
      <c r="T159" s="68"/>
      <c r="V159" s="37">
        <f ca="1"/>
        <v>43682</v>
      </c>
      <c r="W159" s="40">
        <f ca="1"/>
        <v>2.4919759484354613E-3</v>
      </c>
      <c r="X159" s="58" t="s">
        <v>62</v>
      </c>
      <c r="Y159" s="43">
        <v>0</v>
      </c>
      <c r="Z159" s="44">
        <f t="shared" ca="1" si="27"/>
        <v>2.4919759484354613E-3</v>
      </c>
      <c r="AA159" s="45"/>
      <c r="AB159" s="66" t="s">
        <v>63</v>
      </c>
      <c r="AC159" s="69" t="s">
        <v>64</v>
      </c>
    </row>
    <row r="160" spans="2:29" x14ac:dyDescent="0.2">
      <c r="B160" s="59">
        <f ca="1">Bloomberg!E61%%</f>
        <v>-5.7499999999999999E-4</v>
      </c>
      <c r="C160" s="58" t="s">
        <v>65</v>
      </c>
      <c r="D160" s="43">
        <v>0</v>
      </c>
      <c r="E160" s="61"/>
      <c r="F160" s="59">
        <f t="shared" ca="1" si="28"/>
        <v>-5.7499999999999999E-4</v>
      </c>
      <c r="G160" s="58" t="s">
        <v>65</v>
      </c>
      <c r="H160" s="61" t="s">
        <v>53</v>
      </c>
      <c r="I160" s="61" t="s">
        <v>102</v>
      </c>
      <c r="J160" s="61" t="s">
        <v>96</v>
      </c>
      <c r="K160" s="61" t="b">
        <v>1</v>
      </c>
      <c r="L160" s="62" t="str">
        <f t="shared" ca="1" si="30"/>
        <v>3M-USDLibor-CurveIndex#0007</v>
      </c>
      <c r="M160" s="98" t="str">
        <f t="shared" ca="1" si="29"/>
        <v>3M-Euribor-CurveIndex#0007</v>
      </c>
      <c r="N160" s="61"/>
      <c r="O160" s="62" t="str">
        <f t="shared" ca="1" si="31"/>
        <v>OIS-Curve-Par#0007</v>
      </c>
      <c r="P160" s="85" t="str">
        <f ca="1">_xll.qlXCCYSwapRateHelper(,F160,G160,H160,I160,J160,J160,K160,L160,M160,O160,,1,1,$P$152)</f>
        <v>obj_0006a#0007</v>
      </c>
      <c r="Q160" s="65" t="str">
        <f ca="1">_xll.ohRangeRetrieveError(P160)</f>
        <v/>
      </c>
      <c r="S160" s="66" t="s">
        <v>63</v>
      </c>
      <c r="T160" s="69" t="s">
        <v>64</v>
      </c>
      <c r="V160" s="37">
        <f ca="1"/>
        <v>44412</v>
      </c>
      <c r="W160" s="40">
        <f ca="1"/>
        <v>5.5970677206983732E-3</v>
      </c>
      <c r="X160" s="58" t="s">
        <v>65</v>
      </c>
      <c r="Y160" s="43">
        <v>0</v>
      </c>
      <c r="Z160" s="44">
        <f t="shared" ca="1" si="27"/>
        <v>5.5970677206983732E-3</v>
      </c>
      <c r="AA160" s="45"/>
      <c r="AB160" s="66" t="s">
        <v>66</v>
      </c>
      <c r="AC160" s="67"/>
    </row>
    <row r="161" spans="2:29" x14ac:dyDescent="0.2">
      <c r="B161" s="59">
        <f ca="1">Bloomberg!E62%%</f>
        <v>-4.0000000000000002E-4</v>
      </c>
      <c r="C161" s="58" t="s">
        <v>67</v>
      </c>
      <c r="D161" s="43">
        <v>0</v>
      </c>
      <c r="E161" s="61"/>
      <c r="F161" s="59">
        <f t="shared" ca="1" si="28"/>
        <v>-4.0000000000000002E-4</v>
      </c>
      <c r="G161" s="58" t="s">
        <v>67</v>
      </c>
      <c r="H161" s="61" t="s">
        <v>53</v>
      </c>
      <c r="I161" s="61" t="s">
        <v>102</v>
      </c>
      <c r="J161" s="61" t="s">
        <v>96</v>
      </c>
      <c r="K161" s="61" t="b">
        <v>1</v>
      </c>
      <c r="L161" s="62" t="str">
        <f t="shared" ca="1" si="30"/>
        <v>3M-USDLibor-CurveIndex#0007</v>
      </c>
      <c r="M161" s="98" t="str">
        <f t="shared" ca="1" si="29"/>
        <v>3M-Euribor-CurveIndex#0007</v>
      </c>
      <c r="N161" s="61"/>
      <c r="O161" s="62" t="str">
        <f t="shared" ca="1" si="31"/>
        <v>OIS-Curve-Par#0007</v>
      </c>
      <c r="P161" s="85" t="str">
        <f ca="1">_xll.qlXCCYSwapRateHelper(,F161,G161,H161,I161,J161,J161,K161,L161,M161,O161,,1,1,$P$152)</f>
        <v>obj_00064#0007</v>
      </c>
      <c r="Q161" s="65" t="str">
        <f ca="1">_xll.ohRangeRetrieveError(P161)</f>
        <v/>
      </c>
      <c r="S161" s="66" t="s">
        <v>68</v>
      </c>
      <c r="T161" s="67"/>
      <c r="V161" s="37">
        <f ca="1"/>
        <v>45509</v>
      </c>
      <c r="W161" s="40">
        <f ca="1"/>
        <v>1.0168711395748922E-2</v>
      </c>
      <c r="X161" s="58" t="s">
        <v>67</v>
      </c>
      <c r="Y161" s="43">
        <v>0</v>
      </c>
      <c r="Z161" s="44">
        <f t="shared" ca="1" si="27"/>
        <v>1.0168711395748922E-2</v>
      </c>
      <c r="AA161" s="45"/>
      <c r="AB161" s="66" t="s">
        <v>69</v>
      </c>
      <c r="AC161" s="67"/>
    </row>
    <row r="162" spans="2:29" x14ac:dyDescent="0.2">
      <c r="B162" s="59">
        <f ca="1">Bloomberg!E63%%</f>
        <v>-2.5000000000000001E-4</v>
      </c>
      <c r="C162" s="58" t="s">
        <v>70</v>
      </c>
      <c r="D162" s="43">
        <v>0</v>
      </c>
      <c r="E162" s="61"/>
      <c r="F162" s="59">
        <f t="shared" ca="1" si="28"/>
        <v>-2.5000000000000001E-4</v>
      </c>
      <c r="G162" s="58" t="s">
        <v>70</v>
      </c>
      <c r="H162" s="61" t="s">
        <v>53</v>
      </c>
      <c r="I162" s="61" t="s">
        <v>102</v>
      </c>
      <c r="J162" s="61" t="s">
        <v>96</v>
      </c>
      <c r="K162" s="61" t="b">
        <v>1</v>
      </c>
      <c r="L162" s="62" t="str">
        <f t="shared" ca="1" si="30"/>
        <v>3M-USDLibor-CurveIndex#0007</v>
      </c>
      <c r="M162" s="98" t="str">
        <f t="shared" ca="1" si="29"/>
        <v>3M-Euribor-CurveIndex#0007</v>
      </c>
      <c r="N162" s="61"/>
      <c r="O162" s="62" t="str">
        <f t="shared" ca="1" si="31"/>
        <v>OIS-Curve-Par#0007</v>
      </c>
      <c r="P162" s="85" t="str">
        <f ca="1">_xll.qlXCCYSwapRateHelper(,F162,G162,H162,I162,J162,J162,K162,L162,M162,O162,,1,1,$P$152)</f>
        <v>obj_0007a#0007</v>
      </c>
      <c r="Q162" s="65" t="str">
        <f ca="1">_xll.ohRangeRetrieveError(P162)</f>
        <v/>
      </c>
      <c r="S162" s="66" t="s">
        <v>71</v>
      </c>
      <c r="T162" s="67"/>
      <c r="V162" s="37">
        <f ca="1"/>
        <v>47336</v>
      </c>
      <c r="W162" s="40">
        <f ca="1"/>
        <v>1.5147544983846137E-2</v>
      </c>
      <c r="X162" s="58" t="s">
        <v>70</v>
      </c>
      <c r="Y162" s="43">
        <v>0</v>
      </c>
      <c r="Z162" s="44">
        <f t="shared" ca="1" si="27"/>
        <v>1.5147544983846137E-2</v>
      </c>
      <c r="AA162" s="45"/>
      <c r="AB162" s="70" t="s">
        <v>72</v>
      </c>
      <c r="AC162" s="71"/>
    </row>
    <row r="163" spans="2:29" x14ac:dyDescent="0.2">
      <c r="B163" s="59">
        <f ca="1">Bloomberg!E64%%</f>
        <v>-2.0000000000000001E-4</v>
      </c>
      <c r="C163" s="58" t="s">
        <v>73</v>
      </c>
      <c r="D163" s="43">
        <v>0</v>
      </c>
      <c r="E163" s="61"/>
      <c r="F163" s="59">
        <f t="shared" ca="1" si="28"/>
        <v>-2.0000000000000001E-4</v>
      </c>
      <c r="G163" s="58" t="s">
        <v>73</v>
      </c>
      <c r="H163" s="61" t="s">
        <v>53</v>
      </c>
      <c r="I163" s="61" t="s">
        <v>102</v>
      </c>
      <c r="J163" s="61" t="s">
        <v>96</v>
      </c>
      <c r="K163" s="61" t="b">
        <v>1</v>
      </c>
      <c r="L163" s="62" t="str">
        <f t="shared" ca="1" si="30"/>
        <v>3M-USDLibor-CurveIndex#0007</v>
      </c>
      <c r="M163" s="98" t="str">
        <f t="shared" ca="1" si="29"/>
        <v>3M-Euribor-CurveIndex#0007</v>
      </c>
      <c r="N163" s="61"/>
      <c r="O163" s="62" t="str">
        <f t="shared" ca="1" si="31"/>
        <v>OIS-Curve-Par#0007</v>
      </c>
      <c r="P163" s="85" t="str">
        <f ca="1">_xll.qlXCCYSwapRateHelper(,F163,G163,H163,I163,J163,J163,K163,L163,M163,O163,,1,1,$P$152)</f>
        <v>obj_00061#0007</v>
      </c>
      <c r="Q163" s="65" t="str">
        <f ca="1">_xll.ohRangeRetrieveError(P163)</f>
        <v/>
      </c>
      <c r="S163" s="66" t="s">
        <v>74</v>
      </c>
      <c r="T163" s="67"/>
      <c r="V163" s="37">
        <f ca="1"/>
        <v>49160</v>
      </c>
      <c r="W163" s="40">
        <f ca="1"/>
        <v>1.7479017652311531E-2</v>
      </c>
      <c r="X163" s="58" t="s">
        <v>73</v>
      </c>
      <c r="Y163" s="43">
        <v>0</v>
      </c>
      <c r="Z163" s="44">
        <f t="shared" ca="1" si="27"/>
        <v>1.7479017652311531E-2</v>
      </c>
      <c r="AA163" s="45"/>
      <c r="AB163" s="45"/>
      <c r="AC163" s="45"/>
    </row>
    <row r="164" spans="2:29" x14ac:dyDescent="0.2">
      <c r="B164" s="59">
        <f ca="1">Bloomberg!E65%%</f>
        <v>-1.7500000000000003E-4</v>
      </c>
      <c r="C164" s="58" t="s">
        <v>75</v>
      </c>
      <c r="D164" s="43">
        <v>0</v>
      </c>
      <c r="E164" s="61"/>
      <c r="F164" s="59">
        <f t="shared" ca="1" si="28"/>
        <v>-1.7500000000000003E-4</v>
      </c>
      <c r="G164" s="58" t="s">
        <v>75</v>
      </c>
      <c r="H164" s="61" t="s">
        <v>53</v>
      </c>
      <c r="I164" s="61" t="s">
        <v>102</v>
      </c>
      <c r="J164" s="61" t="s">
        <v>96</v>
      </c>
      <c r="K164" s="61" t="b">
        <v>1</v>
      </c>
      <c r="L164" s="62" t="str">
        <f t="shared" ca="1" si="30"/>
        <v>3M-USDLibor-CurveIndex#0007</v>
      </c>
      <c r="M164" s="98" t="str">
        <f t="shared" ca="1" si="29"/>
        <v>3M-Euribor-CurveIndex#0007</v>
      </c>
      <c r="N164" s="61"/>
      <c r="O164" s="62" t="str">
        <f t="shared" ca="1" si="31"/>
        <v>OIS-Curve-Par#0007</v>
      </c>
      <c r="P164" s="85" t="str">
        <f ca="1">_xll.qlXCCYSwapRateHelper(,F164,G164,H164,I164,J164,J164,K164,L164,M164,O164,,1,1,$P$152)</f>
        <v>obj_0007b#0007</v>
      </c>
      <c r="Q164" s="65" t="str">
        <f ca="1">_xll.ohRangeRetrieveError(P164)</f>
        <v/>
      </c>
      <c r="S164" s="72" t="s">
        <v>76</v>
      </c>
      <c r="T164" s="69" t="s">
        <v>77</v>
      </c>
      <c r="V164" s="37">
        <f ca="1"/>
        <v>50986</v>
      </c>
      <c r="W164" s="40">
        <f ca="1"/>
        <v>1.8391473523583678E-2</v>
      </c>
      <c r="X164" s="58" t="s">
        <v>75</v>
      </c>
      <c r="Y164" s="43">
        <v>0</v>
      </c>
      <c r="Z164" s="44">
        <f t="shared" ca="1" si="27"/>
        <v>1.8391473523583678E-2</v>
      </c>
      <c r="AA164" s="45"/>
      <c r="AB164" s="45"/>
      <c r="AC164" s="45"/>
    </row>
    <row r="165" spans="2:29" x14ac:dyDescent="0.2">
      <c r="B165" s="59">
        <f ca="1">Bloomberg!E66%%</f>
        <v>-2.0000000000000001E-4</v>
      </c>
      <c r="C165" s="58" t="s">
        <v>78</v>
      </c>
      <c r="D165" s="43">
        <v>0</v>
      </c>
      <c r="E165" s="61"/>
      <c r="F165" s="59">
        <f t="shared" ca="1" si="28"/>
        <v>-2.0000000000000001E-4</v>
      </c>
      <c r="G165" s="58" t="s">
        <v>78</v>
      </c>
      <c r="H165" s="61" t="s">
        <v>53</v>
      </c>
      <c r="I165" s="61" t="s">
        <v>102</v>
      </c>
      <c r="J165" s="61" t="s">
        <v>96</v>
      </c>
      <c r="K165" s="61" t="b">
        <v>1</v>
      </c>
      <c r="L165" s="62" t="str">
        <f t="shared" ca="1" si="30"/>
        <v>3M-USDLibor-CurveIndex#0007</v>
      </c>
      <c r="M165" s="98" t="str">
        <f t="shared" ca="1" si="29"/>
        <v>3M-Euribor-CurveIndex#0007</v>
      </c>
      <c r="N165" s="61"/>
      <c r="O165" s="62" t="str">
        <f t="shared" ca="1" si="31"/>
        <v>OIS-Curve-Par#0007</v>
      </c>
      <c r="P165" s="85" t="str">
        <f ca="1">_xll.qlXCCYSwapRateHelper(,F165,G165,H165,I165,J165,J165,K165,L165,M165,O165,,1,1,$P$152)</f>
        <v>obj_0006b#0007</v>
      </c>
      <c r="Q165" s="65" t="str">
        <f ca="1">_xll.ohRangeRetrieveError(P165)</f>
        <v/>
      </c>
      <c r="S165" s="72" t="s">
        <v>79</v>
      </c>
      <c r="T165" s="69" t="s">
        <v>80</v>
      </c>
      <c r="V165" s="37">
        <f ca="1"/>
        <v>52813</v>
      </c>
      <c r="W165" s="40">
        <f ca="1"/>
        <v>1.8618983344763647E-2</v>
      </c>
      <c r="X165" s="58" t="s">
        <v>78</v>
      </c>
      <c r="Y165" s="43">
        <v>0</v>
      </c>
      <c r="Z165" s="44">
        <f t="shared" ca="1" si="27"/>
        <v>1.8618983344763647E-2</v>
      </c>
      <c r="AA165" s="45"/>
      <c r="AB165" s="45"/>
      <c r="AC165" s="45"/>
    </row>
    <row r="166" spans="2:29" x14ac:dyDescent="0.2">
      <c r="B166" s="59">
        <f ca="1">Bloomberg!E67%%</f>
        <v>-2.2499999999999999E-4</v>
      </c>
      <c r="C166" s="58" t="s">
        <v>81</v>
      </c>
      <c r="D166" s="43">
        <v>0</v>
      </c>
      <c r="E166" s="61"/>
      <c r="F166" s="59">
        <f t="shared" ca="1" si="28"/>
        <v>-2.2499999999999999E-4</v>
      </c>
      <c r="G166" s="58" t="s">
        <v>81</v>
      </c>
      <c r="H166" s="61" t="s">
        <v>53</v>
      </c>
      <c r="I166" s="61" t="s">
        <v>102</v>
      </c>
      <c r="J166" s="61" t="s">
        <v>96</v>
      </c>
      <c r="K166" s="61" t="b">
        <v>1</v>
      </c>
      <c r="L166" s="62" t="str">
        <f t="shared" ca="1" si="30"/>
        <v>3M-USDLibor-CurveIndex#0007</v>
      </c>
      <c r="M166" s="98" t="str">
        <f t="shared" ca="1" si="29"/>
        <v>3M-Euribor-CurveIndex#0007</v>
      </c>
      <c r="N166" s="61"/>
      <c r="O166" s="62" t="str">
        <f t="shared" ca="1" si="31"/>
        <v>OIS-Curve-Par#0007</v>
      </c>
      <c r="P166" s="85" t="str">
        <f ca="1">_xll.qlXCCYSwapRateHelper(,F166,G166,H166,I166,J166,J166,K166,L166,M166,O166,,1,1,$P$152)</f>
        <v>obj_00074#0007</v>
      </c>
      <c r="Q166" s="65" t="str">
        <f ca="1">_xll.ohRangeRetrieveError(P166)</f>
        <v/>
      </c>
      <c r="S166" s="66" t="s">
        <v>66</v>
      </c>
      <c r="T166" s="67"/>
      <c r="V166" s="37">
        <f ca="1"/>
        <v>56465</v>
      </c>
      <c r="W166" s="40">
        <f ca="1"/>
        <v>1.9283948431452109E-2</v>
      </c>
      <c r="X166" s="58" t="s">
        <v>81</v>
      </c>
      <c r="Y166" s="43">
        <v>0</v>
      </c>
      <c r="Z166" s="44">
        <f t="shared" ca="1" si="27"/>
        <v>1.9283948431452109E-2</v>
      </c>
      <c r="AA166" s="45"/>
      <c r="AB166" s="45"/>
      <c r="AC166" s="45"/>
    </row>
    <row r="167" spans="2:29" x14ac:dyDescent="0.2">
      <c r="B167" s="73">
        <f ca="1">Bloomberg!E68%%</f>
        <v>-2.2499999999999999E-4</v>
      </c>
      <c r="C167" s="74" t="s">
        <v>82</v>
      </c>
      <c r="D167" s="75">
        <v>1E-4</v>
      </c>
      <c r="E167" s="77"/>
      <c r="F167" s="73">
        <f t="shared" ca="1" si="28"/>
        <v>-1.25E-4</v>
      </c>
      <c r="G167" s="74" t="s">
        <v>82</v>
      </c>
      <c r="H167" s="77" t="s">
        <v>53</v>
      </c>
      <c r="I167" s="77" t="s">
        <v>102</v>
      </c>
      <c r="J167" s="77" t="s">
        <v>96</v>
      </c>
      <c r="K167" s="77" t="b">
        <v>1</v>
      </c>
      <c r="L167" s="78" t="str">
        <f t="shared" ca="1" si="30"/>
        <v>3M-USDLibor-CurveIndex#0007</v>
      </c>
      <c r="M167" s="99" t="str">
        <f t="shared" ca="1" si="29"/>
        <v>3M-Euribor-CurveIndex#0007</v>
      </c>
      <c r="N167" s="77"/>
      <c r="O167" s="78" t="str">
        <f t="shared" ca="1" si="31"/>
        <v>OIS-Curve-Par#0007</v>
      </c>
      <c r="P167" s="88" t="str">
        <f ca="1">_xll.qlXCCYSwapRateHelper(,F167,G167,H167,I167,J167,J167,K167,L167,M167,O167,,1,1,$P$152)</f>
        <v>obj_0006d#0007</v>
      </c>
      <c r="Q167" s="35" t="str">
        <f ca="1">_xll.ohRangeRetrieveError(P167)</f>
        <v/>
      </c>
      <c r="S167" s="66" t="s">
        <v>69</v>
      </c>
      <c r="T167" s="67"/>
      <c r="V167" s="38">
        <f ca="1"/>
        <v>60118</v>
      </c>
      <c r="W167" s="41">
        <f ca="1"/>
        <v>1.9803114045513878E-2</v>
      </c>
      <c r="X167" s="74" t="s">
        <v>82</v>
      </c>
      <c r="Y167" s="75">
        <v>0</v>
      </c>
      <c r="Z167" s="81">
        <f t="shared" ca="1" si="27"/>
        <v>1.9803114045513878E-2</v>
      </c>
      <c r="AA167" s="45"/>
      <c r="AB167" s="45"/>
      <c r="AC167" s="45"/>
    </row>
    <row r="168" spans="2:29" x14ac:dyDescent="0.2">
      <c r="C168" s="20"/>
      <c r="E168" s="20"/>
      <c r="F168" s="20"/>
      <c r="G168" s="20"/>
      <c r="H168" s="20"/>
      <c r="I168" s="20"/>
      <c r="J168" s="20"/>
      <c r="K168" s="20"/>
      <c r="L168" s="20"/>
      <c r="M168" s="20"/>
      <c r="N168" s="20"/>
      <c r="O168" s="20"/>
      <c r="P168" s="20"/>
      <c r="Q168" s="20"/>
      <c r="S168" s="70" t="s">
        <v>72</v>
      </c>
      <c r="T168" s="71"/>
      <c r="AA168" s="45"/>
    </row>
    <row r="169" spans="2:29" x14ac:dyDescent="0.2">
      <c r="C169" s="20"/>
      <c r="G169" s="20"/>
      <c r="H169" s="20"/>
      <c r="I169" s="20"/>
      <c r="J169" s="20"/>
      <c r="K169" s="20"/>
      <c r="L169" s="20"/>
      <c r="M169" s="20"/>
      <c r="N169" s="20"/>
      <c r="O169" s="20"/>
      <c r="P169" s="20"/>
      <c r="Q169" s="20"/>
      <c r="Y169" s="45"/>
    </row>
    <row r="170" spans="2:29" ht="15.75" x14ac:dyDescent="0.25">
      <c r="B170" s="104" t="s">
        <v>178</v>
      </c>
      <c r="C170" s="105"/>
      <c r="D170" s="105"/>
      <c r="E170" s="105"/>
      <c r="AA170" s="45"/>
    </row>
    <row r="171" spans="2:29" x14ac:dyDescent="0.2">
      <c r="AA171" s="45"/>
    </row>
    <row r="172" spans="2:29" x14ac:dyDescent="0.2">
      <c r="B172" s="21" t="s">
        <v>28</v>
      </c>
      <c r="C172" s="20"/>
      <c r="E172" s="22" t="s">
        <v>111</v>
      </c>
      <c r="F172" s="95" t="str">
        <f ca="1">F152</f>
        <v>3M-USDLibor-CurveIndex#0007</v>
      </c>
      <c r="G172" s="20"/>
      <c r="H172" s="22" t="s">
        <v>112</v>
      </c>
      <c r="I172" s="95" t="str">
        <f ca="1">I152</f>
        <v>3M-Euribor-CurveIndex#0007</v>
      </c>
      <c r="J172" s="20"/>
      <c r="K172" s="20"/>
      <c r="L172" s="20"/>
      <c r="M172" s="20"/>
      <c r="N172" s="20"/>
      <c r="O172" s="22" t="s">
        <v>113</v>
      </c>
      <c r="P172" s="96" t="b">
        <v>1</v>
      </c>
      <c r="Q172" s="20"/>
      <c r="S172" s="21" t="s">
        <v>30</v>
      </c>
      <c r="T172" s="20"/>
      <c r="V172" s="24" t="s">
        <v>31</v>
      </c>
      <c r="W172" s="20"/>
      <c r="X172" s="20"/>
      <c r="Y172" s="20"/>
      <c r="Z172" s="20"/>
      <c r="AA172" s="45"/>
      <c r="AB172" s="45"/>
      <c r="AC172" s="45"/>
    </row>
    <row r="173" spans="2:29" x14ac:dyDescent="0.2">
      <c r="C173" s="20"/>
      <c r="E173" s="20"/>
      <c r="F173" s="20"/>
      <c r="G173" s="20"/>
      <c r="H173" s="20"/>
      <c r="I173" s="20"/>
      <c r="J173" s="20"/>
      <c r="K173" s="20"/>
      <c r="L173" s="20"/>
      <c r="M173" s="20"/>
      <c r="N173" s="20"/>
      <c r="O173" s="20"/>
      <c r="P173" s="20"/>
      <c r="Q173" s="20"/>
      <c r="S173" s="20"/>
      <c r="T173" s="20"/>
      <c r="V173" s="20"/>
      <c r="W173" s="20"/>
      <c r="X173" s="20"/>
      <c r="Y173" s="20"/>
      <c r="Z173" s="20"/>
      <c r="AA173" s="45"/>
      <c r="AB173" s="45"/>
      <c r="AC173" s="45"/>
    </row>
    <row r="174" spans="2:29" x14ac:dyDescent="0.2">
      <c r="B174" s="25" t="s">
        <v>32</v>
      </c>
      <c r="C174" s="25" t="s">
        <v>33</v>
      </c>
      <c r="D174" s="25" t="s">
        <v>34</v>
      </c>
      <c r="E174" s="25" t="s">
        <v>35</v>
      </c>
      <c r="F174" s="25" t="s">
        <v>16</v>
      </c>
      <c r="G174" s="25" t="s">
        <v>33</v>
      </c>
      <c r="H174" s="25" t="s">
        <v>51</v>
      </c>
      <c r="I174" s="25" t="s">
        <v>38</v>
      </c>
      <c r="J174" s="25" t="s">
        <v>39</v>
      </c>
      <c r="K174" s="25" t="s">
        <v>95</v>
      </c>
      <c r="L174" s="25" t="s">
        <v>128</v>
      </c>
      <c r="M174" s="26" t="s">
        <v>129</v>
      </c>
      <c r="N174" s="27"/>
      <c r="O174" s="28" t="s">
        <v>130</v>
      </c>
      <c r="P174" s="25" t="s">
        <v>52</v>
      </c>
      <c r="Q174" s="25" t="s">
        <v>41</v>
      </c>
      <c r="S174" s="29" t="s">
        <v>42</v>
      </c>
      <c r="T174" s="30" t="str">
        <f ca="1">_xll.qlPiecewiseYieldCurve(T176,T177,T178,_xll.ohPack(P176:P187),T180,T181,T182,T183,T184,T185,T186,T187,T188)</f>
        <v>EUR-XCYBasisResetable-Curve-Par#0007</v>
      </c>
      <c r="V174" s="31" t="s">
        <v>43</v>
      </c>
      <c r="W174" s="31" t="s">
        <v>44</v>
      </c>
      <c r="X174" s="25" t="s">
        <v>33</v>
      </c>
      <c r="Y174" s="31" t="s">
        <v>45</v>
      </c>
      <c r="Z174" s="31" t="s">
        <v>46</v>
      </c>
      <c r="AB174" s="29" t="s">
        <v>42</v>
      </c>
      <c r="AC174" s="30" t="str">
        <f ca="1">_xll.qlZeroCurve(AC176,V175:V187,Z175:Z187,AC179)</f>
        <v>EUR-XCYBasisResetable-Curve-Zero#0007</v>
      </c>
    </row>
    <row r="175" spans="2:29" x14ac:dyDescent="0.2">
      <c r="B175" s="33" t="s">
        <v>16</v>
      </c>
      <c r="C175" s="33" t="s">
        <v>47</v>
      </c>
      <c r="D175" s="33" t="s">
        <v>48</v>
      </c>
      <c r="E175" s="33" t="s">
        <v>35</v>
      </c>
      <c r="F175" s="33" t="s">
        <v>16</v>
      </c>
      <c r="G175" s="33" t="s">
        <v>47</v>
      </c>
      <c r="H175" s="33"/>
      <c r="I175" s="33"/>
      <c r="J175" s="33"/>
      <c r="K175" s="33"/>
      <c r="L175" s="33"/>
      <c r="M175" s="33"/>
      <c r="N175" s="33"/>
      <c r="O175" s="33"/>
      <c r="P175" s="33"/>
      <c r="Q175" s="33"/>
      <c r="S175" s="34" t="s">
        <v>41</v>
      </c>
      <c r="T175" s="35" t="str">
        <f ca="1">_xll.ohRangeRetrieveError(T174)</f>
        <v/>
      </c>
      <c r="V175" s="36">
        <f t="array" aca="1" ref="V175:V187" ca="1">_xll.qlPiecewiseYieldCurveDates(T174)</f>
        <v>41851</v>
      </c>
      <c r="W175" s="39">
        <f t="array" aca="1" ref="W175:W187" ca="1">_xll.qlPiecewiseYieldCurveData(T174)</f>
        <v>-3.3646707176369326E-4</v>
      </c>
      <c r="X175" s="51" t="s">
        <v>53</v>
      </c>
      <c r="Y175" s="49">
        <v>0</v>
      </c>
      <c r="Z175" s="82">
        <f t="shared" ref="Z175:Z187" ca="1" si="32">W175+Y175</f>
        <v>-3.3646707176369326E-4</v>
      </c>
      <c r="AB175" s="34" t="s">
        <v>41</v>
      </c>
      <c r="AC175" s="35" t="str">
        <f ca="1">_xll.ohRangeRetrieveError(AC174)</f>
        <v/>
      </c>
    </row>
    <row r="176" spans="2:29" x14ac:dyDescent="0.2">
      <c r="B176" s="47">
        <f ca="1">Bloomberg!E57%%</f>
        <v>-8.5000000000000006E-4</v>
      </c>
      <c r="C176" s="48" t="s">
        <v>54</v>
      </c>
      <c r="D176" s="49">
        <v>0</v>
      </c>
      <c r="E176" s="51"/>
      <c r="F176" s="47">
        <f t="shared" ref="F176:F187" ca="1" si="33">B176+D176</f>
        <v>-8.5000000000000006E-4</v>
      </c>
      <c r="G176" s="48" t="s">
        <v>54</v>
      </c>
      <c r="H176" s="51" t="s">
        <v>53</v>
      </c>
      <c r="I176" s="51" t="s">
        <v>102</v>
      </c>
      <c r="J176" s="51" t="s">
        <v>96</v>
      </c>
      <c r="K176" s="51" t="b">
        <v>1</v>
      </c>
      <c r="L176" s="52" t="str">
        <f ca="1">$F$152</f>
        <v>3M-USDLibor-CurveIndex#0007</v>
      </c>
      <c r="M176" s="97" t="str">
        <f t="shared" ref="M176:M187" ca="1" si="34">$I$152</f>
        <v>3M-Euribor-CurveIndex#0007</v>
      </c>
      <c r="N176" s="51"/>
      <c r="O176" s="52" t="str">
        <f ca="1">$T$94</f>
        <v>OIS-Curve-Par#0007</v>
      </c>
      <c r="P176" s="83" t="str">
        <f ca="1">_xll.qlXCCYSwapRateHelper(,F176,G176,H176,I176,J176,J176,K176,L176,M176,O176,,1,1,$P$172)</f>
        <v>obj_0007f#0007</v>
      </c>
      <c r="Q176" s="84" t="str">
        <f ca="1">_xll.ohRangeRetrieveError(P176)</f>
        <v/>
      </c>
      <c r="S176" s="56" t="s">
        <v>35</v>
      </c>
      <c r="T176" s="57" t="s">
        <v>117</v>
      </c>
      <c r="V176" s="37">
        <f ca="1"/>
        <v>42220</v>
      </c>
      <c r="W176" s="40">
        <f ca="1"/>
        <v>-3.3646707176369326E-4</v>
      </c>
      <c r="X176" s="58" t="s">
        <v>54</v>
      </c>
      <c r="Y176" s="43">
        <v>0</v>
      </c>
      <c r="Z176" s="44">
        <f t="shared" ca="1" si="32"/>
        <v>-3.3646707176369326E-4</v>
      </c>
      <c r="AB176" s="56" t="s">
        <v>35</v>
      </c>
      <c r="AC176" s="57" t="s">
        <v>118</v>
      </c>
    </row>
    <row r="177" spans="2:29" x14ac:dyDescent="0.2">
      <c r="B177" s="59">
        <f ca="1">Bloomberg!E58%%</f>
        <v>-8.5000000000000006E-4</v>
      </c>
      <c r="C177" s="58" t="s">
        <v>57</v>
      </c>
      <c r="D177" s="43">
        <v>0</v>
      </c>
      <c r="E177" s="61"/>
      <c r="F177" s="59">
        <f t="shared" ca="1" si="33"/>
        <v>-8.5000000000000006E-4</v>
      </c>
      <c r="G177" s="58" t="s">
        <v>57</v>
      </c>
      <c r="H177" s="61" t="s">
        <v>53</v>
      </c>
      <c r="I177" s="61" t="s">
        <v>102</v>
      </c>
      <c r="J177" s="61" t="s">
        <v>96</v>
      </c>
      <c r="K177" s="61" t="b">
        <v>1</v>
      </c>
      <c r="L177" s="62" t="str">
        <f t="shared" ref="L177:L187" ca="1" si="35">$F$152</f>
        <v>3M-USDLibor-CurveIndex#0007</v>
      </c>
      <c r="M177" s="98" t="str">
        <f t="shared" ca="1" si="34"/>
        <v>3M-Euribor-CurveIndex#0007</v>
      </c>
      <c r="N177" s="61"/>
      <c r="O177" s="62" t="str">
        <f t="shared" ref="O177:O187" ca="1" si="36">$T$94</f>
        <v>OIS-Curve-Par#0007</v>
      </c>
      <c r="P177" s="85" t="str">
        <f ca="1">_xll.qlXCCYSwapRateHelper(,F177,G177,H177,I177,J177,J177,K177,L177,M177,O177,,1,1,$P$172)</f>
        <v>obj_00078#0007</v>
      </c>
      <c r="Q177" s="65" t="str">
        <f ca="1">_xll.ohRangeRetrieveError(P177)</f>
        <v/>
      </c>
      <c r="S177" s="66" t="s">
        <v>58</v>
      </c>
      <c r="T177" s="67">
        <v>0</v>
      </c>
      <c r="V177" s="37">
        <f ca="1"/>
        <v>42586</v>
      </c>
      <c r="W177" s="40">
        <f ca="1"/>
        <v>-3.2135140074251642E-4</v>
      </c>
      <c r="X177" s="58" t="s">
        <v>57</v>
      </c>
      <c r="Y177" s="43">
        <v>0</v>
      </c>
      <c r="Z177" s="44">
        <f t="shared" ca="1" si="32"/>
        <v>-3.2135140074251642E-4</v>
      </c>
      <c r="AB177" s="66" t="s">
        <v>43</v>
      </c>
      <c r="AC177" s="68"/>
    </row>
    <row r="178" spans="2:29" x14ac:dyDescent="0.2">
      <c r="B178" s="59">
        <f ca="1">Bloomberg!E59%%</f>
        <v>-8.0000000000000004E-4</v>
      </c>
      <c r="C178" s="58" t="s">
        <v>59</v>
      </c>
      <c r="D178" s="43">
        <v>0</v>
      </c>
      <c r="E178" s="61"/>
      <c r="F178" s="59">
        <f t="shared" ca="1" si="33"/>
        <v>-8.0000000000000004E-4</v>
      </c>
      <c r="G178" s="58" t="s">
        <v>59</v>
      </c>
      <c r="H178" s="61" t="s">
        <v>53</v>
      </c>
      <c r="I178" s="61" t="s">
        <v>102</v>
      </c>
      <c r="J178" s="61" t="s">
        <v>96</v>
      </c>
      <c r="K178" s="61" t="b">
        <v>1</v>
      </c>
      <c r="L178" s="62" t="str">
        <f t="shared" ca="1" si="35"/>
        <v>3M-USDLibor-CurveIndex#0007</v>
      </c>
      <c r="M178" s="98" t="str">
        <f t="shared" ca="1" si="34"/>
        <v>3M-Euribor-CurveIndex#0007</v>
      </c>
      <c r="N178" s="61"/>
      <c r="O178" s="62" t="str">
        <f t="shared" ca="1" si="36"/>
        <v>OIS-Curve-Par#0007</v>
      </c>
      <c r="P178" s="85" t="str">
        <f ca="1">_xll.qlXCCYSwapRateHelper(,F178,G178,H178,I178,J178,J178,K178,L178,M178,O178,,1,1,$P$172)</f>
        <v>obj_0006c#0007</v>
      </c>
      <c r="Q178" s="86" t="str">
        <f ca="1">_xll.ohRangeRetrieveError(P178)</f>
        <v/>
      </c>
      <c r="S178" s="66" t="s">
        <v>38</v>
      </c>
      <c r="T178" s="69" t="s">
        <v>60</v>
      </c>
      <c r="V178" s="37">
        <f ca="1"/>
        <v>42951</v>
      </c>
      <c r="W178" s="40">
        <f ca="1"/>
        <v>2.5567636033040287E-4</v>
      </c>
      <c r="X178" s="58" t="s">
        <v>59</v>
      </c>
      <c r="Y178" s="43">
        <v>0</v>
      </c>
      <c r="Z178" s="44">
        <f t="shared" ca="1" si="32"/>
        <v>2.5567636033040287E-4</v>
      </c>
      <c r="AB178" s="66" t="s">
        <v>61</v>
      </c>
      <c r="AC178" s="68"/>
    </row>
    <row r="179" spans="2:29" x14ac:dyDescent="0.2">
      <c r="B179" s="59">
        <f ca="1">Bloomberg!E60%%</f>
        <v>-6.7500000000000004E-4</v>
      </c>
      <c r="C179" s="58" t="s">
        <v>62</v>
      </c>
      <c r="D179" s="43">
        <v>0</v>
      </c>
      <c r="E179" s="61"/>
      <c r="F179" s="59">
        <f t="shared" ca="1" si="33"/>
        <v>-6.7500000000000004E-4</v>
      </c>
      <c r="G179" s="58" t="s">
        <v>62</v>
      </c>
      <c r="H179" s="61" t="s">
        <v>53</v>
      </c>
      <c r="I179" s="61" t="s">
        <v>102</v>
      </c>
      <c r="J179" s="61" t="s">
        <v>96</v>
      </c>
      <c r="K179" s="61" t="b">
        <v>1</v>
      </c>
      <c r="L179" s="62" t="str">
        <f t="shared" ca="1" si="35"/>
        <v>3M-USDLibor-CurveIndex#0007</v>
      </c>
      <c r="M179" s="98" t="str">
        <f t="shared" ca="1" si="34"/>
        <v>3M-Euribor-CurveIndex#0007</v>
      </c>
      <c r="N179" s="61"/>
      <c r="O179" s="62" t="str">
        <f t="shared" ca="1" si="36"/>
        <v>OIS-Curve-Par#0007</v>
      </c>
      <c r="P179" s="85" t="str">
        <f ca="1">_xll.qlXCCYSwapRateHelper(,F179,G179,H179,I179,J179,J179,K179,L179,M179,O179,,1,1,$P$172)</f>
        <v>obj_0006e#0007</v>
      </c>
      <c r="Q179" s="65" t="str">
        <f ca="1">_xll.ohRangeRetrieveError(P179)</f>
        <v/>
      </c>
      <c r="S179" s="66" t="s">
        <v>28</v>
      </c>
      <c r="T179" s="68"/>
      <c r="V179" s="37">
        <f ca="1"/>
        <v>43682</v>
      </c>
      <c r="W179" s="40">
        <f ca="1"/>
        <v>2.4378106478767903E-3</v>
      </c>
      <c r="X179" s="58" t="s">
        <v>62</v>
      </c>
      <c r="Y179" s="43">
        <v>0</v>
      </c>
      <c r="Z179" s="44">
        <f t="shared" ca="1" si="32"/>
        <v>2.4378106478767903E-3</v>
      </c>
      <c r="AB179" s="66" t="s">
        <v>63</v>
      </c>
      <c r="AC179" s="69" t="s">
        <v>64</v>
      </c>
    </row>
    <row r="180" spans="2:29" x14ac:dyDescent="0.2">
      <c r="B180" s="59">
        <f ca="1">Bloomberg!E61%%</f>
        <v>-5.7499999999999999E-4</v>
      </c>
      <c r="C180" s="58" t="s">
        <v>65</v>
      </c>
      <c r="D180" s="43">
        <v>0</v>
      </c>
      <c r="E180" s="61"/>
      <c r="F180" s="59">
        <f t="shared" ca="1" si="33"/>
        <v>-5.7499999999999999E-4</v>
      </c>
      <c r="G180" s="58" t="s">
        <v>65</v>
      </c>
      <c r="H180" s="61" t="s">
        <v>53</v>
      </c>
      <c r="I180" s="61" t="s">
        <v>102</v>
      </c>
      <c r="J180" s="61" t="s">
        <v>96</v>
      </c>
      <c r="K180" s="61" t="b">
        <v>1</v>
      </c>
      <c r="L180" s="62" t="str">
        <f t="shared" ca="1" si="35"/>
        <v>3M-USDLibor-CurveIndex#0007</v>
      </c>
      <c r="M180" s="98" t="str">
        <f t="shared" ca="1" si="34"/>
        <v>3M-Euribor-CurveIndex#0007</v>
      </c>
      <c r="N180" s="61"/>
      <c r="O180" s="62" t="str">
        <f t="shared" ca="1" si="36"/>
        <v>OIS-Curve-Par#0007</v>
      </c>
      <c r="P180" s="85" t="str">
        <f ca="1">_xll.qlXCCYSwapRateHelper(,F180,G180,H180,I180,J180,J180,K180,L180,M180,O180,,1,1,$P$172)</f>
        <v>obj_00076#0007</v>
      </c>
      <c r="Q180" s="65" t="str">
        <f ca="1">_xll.ohRangeRetrieveError(P180)</f>
        <v/>
      </c>
      <c r="S180" s="66" t="s">
        <v>63</v>
      </c>
      <c r="T180" s="69" t="s">
        <v>64</v>
      </c>
      <c r="V180" s="37">
        <f ca="1"/>
        <v>44412</v>
      </c>
      <c r="W180" s="40">
        <f ca="1"/>
        <v>5.5014697389777064E-3</v>
      </c>
      <c r="X180" s="58" t="s">
        <v>65</v>
      </c>
      <c r="Y180" s="43">
        <v>0</v>
      </c>
      <c r="Z180" s="44">
        <f t="shared" ca="1" si="32"/>
        <v>5.5014697389777064E-3</v>
      </c>
      <c r="AB180" s="66" t="s">
        <v>66</v>
      </c>
      <c r="AC180" s="67"/>
    </row>
    <row r="181" spans="2:29" x14ac:dyDescent="0.2">
      <c r="B181" s="59">
        <f ca="1">Bloomberg!E62%%</f>
        <v>-4.0000000000000002E-4</v>
      </c>
      <c r="C181" s="58" t="s">
        <v>67</v>
      </c>
      <c r="D181" s="43">
        <v>0</v>
      </c>
      <c r="E181" s="61"/>
      <c r="F181" s="59">
        <f t="shared" ca="1" si="33"/>
        <v>-4.0000000000000002E-4</v>
      </c>
      <c r="G181" s="58" t="s">
        <v>67</v>
      </c>
      <c r="H181" s="61" t="s">
        <v>53</v>
      </c>
      <c r="I181" s="61" t="s">
        <v>102</v>
      </c>
      <c r="J181" s="61" t="s">
        <v>96</v>
      </c>
      <c r="K181" s="61" t="b">
        <v>1</v>
      </c>
      <c r="L181" s="62" t="str">
        <f t="shared" ca="1" si="35"/>
        <v>3M-USDLibor-CurveIndex#0007</v>
      </c>
      <c r="M181" s="98" t="str">
        <f t="shared" ca="1" si="34"/>
        <v>3M-Euribor-CurveIndex#0007</v>
      </c>
      <c r="N181" s="61"/>
      <c r="O181" s="62" t="str">
        <f t="shared" ca="1" si="36"/>
        <v>OIS-Curve-Par#0007</v>
      </c>
      <c r="P181" s="85" t="str">
        <f ca="1">_xll.qlXCCYSwapRateHelper(,F181,G181,H181,I181,J181,J181,K181,L181,M181,O181,,1,1,$P$172)</f>
        <v>obj_00073#0007</v>
      </c>
      <c r="Q181" s="65" t="str">
        <f ca="1">_xll.ohRangeRetrieveError(P181)</f>
        <v/>
      </c>
      <c r="S181" s="66" t="s">
        <v>68</v>
      </c>
      <c r="T181" s="67"/>
      <c r="V181" s="37">
        <f ca="1"/>
        <v>45509</v>
      </c>
      <c r="W181" s="40">
        <f ca="1"/>
        <v>1.001539429693046E-2</v>
      </c>
      <c r="X181" s="58" t="s">
        <v>67</v>
      </c>
      <c r="Y181" s="43">
        <v>0</v>
      </c>
      <c r="Z181" s="44">
        <f t="shared" ca="1" si="32"/>
        <v>1.001539429693046E-2</v>
      </c>
      <c r="AB181" s="66" t="s">
        <v>69</v>
      </c>
      <c r="AC181" s="67"/>
    </row>
    <row r="182" spans="2:29" x14ac:dyDescent="0.2">
      <c r="B182" s="59">
        <f ca="1">Bloomberg!E63%%</f>
        <v>-2.5000000000000001E-4</v>
      </c>
      <c r="C182" s="58" t="s">
        <v>70</v>
      </c>
      <c r="D182" s="43">
        <v>0</v>
      </c>
      <c r="E182" s="61"/>
      <c r="F182" s="59">
        <f t="shared" ca="1" si="33"/>
        <v>-2.5000000000000001E-4</v>
      </c>
      <c r="G182" s="58" t="s">
        <v>70</v>
      </c>
      <c r="H182" s="61" t="s">
        <v>53</v>
      </c>
      <c r="I182" s="61" t="s">
        <v>102</v>
      </c>
      <c r="J182" s="61" t="s">
        <v>96</v>
      </c>
      <c r="K182" s="61" t="b">
        <v>1</v>
      </c>
      <c r="L182" s="62" t="str">
        <f t="shared" ca="1" si="35"/>
        <v>3M-USDLibor-CurveIndex#0007</v>
      </c>
      <c r="M182" s="98" t="str">
        <f t="shared" ca="1" si="34"/>
        <v>3M-Euribor-CurveIndex#0007</v>
      </c>
      <c r="N182" s="61"/>
      <c r="O182" s="62" t="str">
        <f t="shared" ca="1" si="36"/>
        <v>OIS-Curve-Par#0007</v>
      </c>
      <c r="P182" s="85" t="str">
        <f ca="1">_xll.qlXCCYSwapRateHelper(,F182,G182,H182,I182,J182,J182,K182,L182,M182,O182,,1,1,$P$172)</f>
        <v>obj_00069#0007</v>
      </c>
      <c r="Q182" s="65" t="str">
        <f ca="1">_xll.ohRangeRetrieveError(P182)</f>
        <v/>
      </c>
      <c r="S182" s="66" t="s">
        <v>71</v>
      </c>
      <c r="T182" s="67"/>
      <c r="V182" s="37">
        <f ca="1"/>
        <v>47336</v>
      </c>
      <c r="W182" s="40">
        <f ca="1"/>
        <v>1.491129731281322E-2</v>
      </c>
      <c r="X182" s="58" t="s">
        <v>70</v>
      </c>
      <c r="Y182" s="43">
        <v>0</v>
      </c>
      <c r="Z182" s="44">
        <f t="shared" ca="1" si="32"/>
        <v>1.491129731281322E-2</v>
      </c>
      <c r="AB182" s="70" t="s">
        <v>72</v>
      </c>
      <c r="AC182" s="71"/>
    </row>
    <row r="183" spans="2:29" x14ac:dyDescent="0.2">
      <c r="B183" s="59">
        <f ca="1">Bloomberg!E64%%</f>
        <v>-2.0000000000000001E-4</v>
      </c>
      <c r="C183" s="58" t="s">
        <v>73</v>
      </c>
      <c r="D183" s="43">
        <v>0</v>
      </c>
      <c r="E183" s="61"/>
      <c r="F183" s="59">
        <f t="shared" ca="1" si="33"/>
        <v>-2.0000000000000001E-4</v>
      </c>
      <c r="G183" s="58" t="s">
        <v>73</v>
      </c>
      <c r="H183" s="61" t="s">
        <v>53</v>
      </c>
      <c r="I183" s="61" t="s">
        <v>102</v>
      </c>
      <c r="J183" s="61" t="s">
        <v>96</v>
      </c>
      <c r="K183" s="61" t="b">
        <v>1</v>
      </c>
      <c r="L183" s="62" t="str">
        <f t="shared" ca="1" si="35"/>
        <v>3M-USDLibor-CurveIndex#0007</v>
      </c>
      <c r="M183" s="98" t="str">
        <f t="shared" ca="1" si="34"/>
        <v>3M-Euribor-CurveIndex#0007</v>
      </c>
      <c r="N183" s="61"/>
      <c r="O183" s="62" t="str">
        <f t="shared" ca="1" si="36"/>
        <v>OIS-Curve-Par#0007</v>
      </c>
      <c r="P183" s="85" t="str">
        <f ca="1">_xll.qlXCCYSwapRateHelper(,F183,G183,H183,I183,J183,J183,K183,L183,M183,O183,,1,1,$P$172)</f>
        <v>obj_00070#0007</v>
      </c>
      <c r="Q183" s="65" t="str">
        <f ca="1">_xll.ohRangeRetrieveError(P183)</f>
        <v/>
      </c>
      <c r="S183" s="66" t="s">
        <v>74</v>
      </c>
      <c r="T183" s="67"/>
      <c r="V183" s="37">
        <f ca="1"/>
        <v>49160</v>
      </c>
      <c r="W183" s="40">
        <f ca="1"/>
        <v>1.7183728191257158E-2</v>
      </c>
      <c r="X183" s="58" t="s">
        <v>73</v>
      </c>
      <c r="Y183" s="43">
        <v>0</v>
      </c>
      <c r="Z183" s="44">
        <f t="shared" ca="1" si="32"/>
        <v>1.7183728191257158E-2</v>
      </c>
      <c r="AB183" s="45"/>
      <c r="AC183" s="45"/>
    </row>
    <row r="184" spans="2:29" x14ac:dyDescent="0.2">
      <c r="B184" s="59">
        <f ca="1">Bloomberg!E65%%</f>
        <v>-1.7500000000000003E-4</v>
      </c>
      <c r="C184" s="58" t="s">
        <v>75</v>
      </c>
      <c r="D184" s="43">
        <v>0</v>
      </c>
      <c r="E184" s="61"/>
      <c r="F184" s="59">
        <f t="shared" ca="1" si="33"/>
        <v>-1.7500000000000003E-4</v>
      </c>
      <c r="G184" s="58" t="s">
        <v>75</v>
      </c>
      <c r="H184" s="61" t="s">
        <v>53</v>
      </c>
      <c r="I184" s="61" t="s">
        <v>102</v>
      </c>
      <c r="J184" s="61" t="s">
        <v>96</v>
      </c>
      <c r="K184" s="61" t="b">
        <v>1</v>
      </c>
      <c r="L184" s="62" t="str">
        <f t="shared" ca="1" si="35"/>
        <v>3M-USDLibor-CurveIndex#0007</v>
      </c>
      <c r="M184" s="98" t="str">
        <f t="shared" ca="1" si="34"/>
        <v>3M-Euribor-CurveIndex#0007</v>
      </c>
      <c r="N184" s="61"/>
      <c r="O184" s="62" t="str">
        <f t="shared" ca="1" si="36"/>
        <v>OIS-Curve-Par#0007</v>
      </c>
      <c r="P184" s="85" t="str">
        <f ca="1">_xll.qlXCCYSwapRateHelper(,F184,G184,H184,I184,J184,J184,K184,L184,M184,O184,,1,1,$P$172)</f>
        <v>obj_0006f#0007</v>
      </c>
      <c r="Q184" s="65" t="str">
        <f ca="1">_xll.ohRangeRetrieveError(P184)</f>
        <v/>
      </c>
      <c r="S184" s="72" t="s">
        <v>76</v>
      </c>
      <c r="T184" s="69" t="s">
        <v>77</v>
      </c>
      <c r="V184" s="37">
        <f ca="1"/>
        <v>50986</v>
      </c>
      <c r="W184" s="40">
        <f ca="1"/>
        <v>1.8046048824290378E-2</v>
      </c>
      <c r="X184" s="58" t="s">
        <v>75</v>
      </c>
      <c r="Y184" s="43">
        <v>0</v>
      </c>
      <c r="Z184" s="44">
        <f t="shared" ca="1" si="32"/>
        <v>1.8046048824290378E-2</v>
      </c>
      <c r="AB184" s="45"/>
      <c r="AC184" s="45"/>
    </row>
    <row r="185" spans="2:29" x14ac:dyDescent="0.2">
      <c r="B185" s="59">
        <f ca="1">Bloomberg!E66%%</f>
        <v>-2.0000000000000001E-4</v>
      </c>
      <c r="C185" s="58" t="s">
        <v>78</v>
      </c>
      <c r="D185" s="43">
        <v>0</v>
      </c>
      <c r="E185" s="61"/>
      <c r="F185" s="59">
        <f t="shared" ca="1" si="33"/>
        <v>-2.0000000000000001E-4</v>
      </c>
      <c r="G185" s="58" t="s">
        <v>78</v>
      </c>
      <c r="H185" s="61" t="s">
        <v>53</v>
      </c>
      <c r="I185" s="61" t="s">
        <v>102</v>
      </c>
      <c r="J185" s="61" t="s">
        <v>96</v>
      </c>
      <c r="K185" s="61" t="b">
        <v>1</v>
      </c>
      <c r="L185" s="62" t="str">
        <f t="shared" ca="1" si="35"/>
        <v>3M-USDLibor-CurveIndex#0007</v>
      </c>
      <c r="M185" s="98" t="str">
        <f t="shared" ca="1" si="34"/>
        <v>3M-Euribor-CurveIndex#0007</v>
      </c>
      <c r="N185" s="61"/>
      <c r="O185" s="62" t="str">
        <f t="shared" ca="1" si="36"/>
        <v>OIS-Curve-Par#0007</v>
      </c>
      <c r="P185" s="85" t="str">
        <f ca="1">_xll.qlXCCYSwapRateHelper(,F185,G185,H185,I185,J185,J185,K185,L185,M185,O185,,1,1,$P$172)</f>
        <v>obj_00072#0007</v>
      </c>
      <c r="Q185" s="65" t="str">
        <f ca="1">_xll.ohRangeRetrieveError(P185)</f>
        <v/>
      </c>
      <c r="S185" s="72" t="s">
        <v>79</v>
      </c>
      <c r="T185" s="69" t="s">
        <v>80</v>
      </c>
      <c r="V185" s="37">
        <f ca="1"/>
        <v>52813</v>
      </c>
      <c r="W185" s="40">
        <f ca="1"/>
        <v>1.8219581004532137E-2</v>
      </c>
      <c r="X185" s="58" t="s">
        <v>78</v>
      </c>
      <c r="Y185" s="43">
        <v>0</v>
      </c>
      <c r="Z185" s="44">
        <f t="shared" ca="1" si="32"/>
        <v>1.8219581004532137E-2</v>
      </c>
      <c r="AB185" s="45"/>
      <c r="AC185" s="45"/>
    </row>
    <row r="186" spans="2:29" x14ac:dyDescent="0.2">
      <c r="B186" s="59">
        <f ca="1">Bloomberg!E67%%</f>
        <v>-2.2499999999999999E-4</v>
      </c>
      <c r="C186" s="58" t="s">
        <v>81</v>
      </c>
      <c r="D186" s="43">
        <v>0</v>
      </c>
      <c r="E186" s="61"/>
      <c r="F186" s="59">
        <f t="shared" ca="1" si="33"/>
        <v>-2.2499999999999999E-4</v>
      </c>
      <c r="G186" s="58" t="s">
        <v>81</v>
      </c>
      <c r="H186" s="61" t="s">
        <v>53</v>
      </c>
      <c r="I186" s="61" t="s">
        <v>102</v>
      </c>
      <c r="J186" s="61" t="s">
        <v>96</v>
      </c>
      <c r="K186" s="61" t="b">
        <v>1</v>
      </c>
      <c r="L186" s="62" t="str">
        <f t="shared" ca="1" si="35"/>
        <v>3M-USDLibor-CurveIndex#0007</v>
      </c>
      <c r="M186" s="98" t="str">
        <f t="shared" ca="1" si="34"/>
        <v>3M-Euribor-CurveIndex#0007</v>
      </c>
      <c r="N186" s="61"/>
      <c r="O186" s="62" t="str">
        <f t="shared" ca="1" si="36"/>
        <v>OIS-Curve-Par#0007</v>
      </c>
      <c r="P186" s="85" t="str">
        <f ca="1">_xll.qlXCCYSwapRateHelper(,F186,G186,H186,I186,J186,J186,K186,L186,M186,O186,,1,1,$P$172)</f>
        <v>obj_0005f#0007</v>
      </c>
      <c r="Q186" s="65" t="str">
        <f ca="1">_xll.ohRangeRetrieveError(P186)</f>
        <v/>
      </c>
      <c r="S186" s="66" t="s">
        <v>66</v>
      </c>
      <c r="T186" s="67"/>
      <c r="V186" s="37">
        <f ca="1"/>
        <v>56465</v>
      </c>
      <c r="W186" s="40">
        <f ca="1"/>
        <v>1.8872055404339901E-2</v>
      </c>
      <c r="X186" s="58" t="s">
        <v>81</v>
      </c>
      <c r="Y186" s="43">
        <v>0</v>
      </c>
      <c r="Z186" s="44">
        <f t="shared" ca="1" si="32"/>
        <v>1.8872055404339901E-2</v>
      </c>
      <c r="AB186" s="45"/>
      <c r="AC186" s="45"/>
    </row>
    <row r="187" spans="2:29" x14ac:dyDescent="0.2">
      <c r="B187" s="73">
        <f ca="1">Bloomberg!E68%%</f>
        <v>-2.2499999999999999E-4</v>
      </c>
      <c r="C187" s="74" t="s">
        <v>82</v>
      </c>
      <c r="D187" s="75">
        <v>1E-4</v>
      </c>
      <c r="E187" s="77"/>
      <c r="F187" s="73">
        <f t="shared" ca="1" si="33"/>
        <v>-1.25E-4</v>
      </c>
      <c r="G187" s="74" t="s">
        <v>82</v>
      </c>
      <c r="H187" s="77" t="s">
        <v>53</v>
      </c>
      <c r="I187" s="77" t="s">
        <v>102</v>
      </c>
      <c r="J187" s="77" t="s">
        <v>96</v>
      </c>
      <c r="K187" s="77" t="b">
        <v>1</v>
      </c>
      <c r="L187" s="78" t="str">
        <f t="shared" ca="1" si="35"/>
        <v>3M-USDLibor-CurveIndex#0007</v>
      </c>
      <c r="M187" s="99" t="str">
        <f t="shared" ca="1" si="34"/>
        <v>3M-Euribor-CurveIndex#0007</v>
      </c>
      <c r="N187" s="77"/>
      <c r="O187" s="78" t="str">
        <f t="shared" ca="1" si="36"/>
        <v>OIS-Curve-Par#0007</v>
      </c>
      <c r="P187" s="88" t="str">
        <f ca="1">_xll.qlXCCYSwapRateHelper(,F187,G187,H187,I187,J187,J187,K187,L187,M187,O187,,1,1,$P$172)</f>
        <v>obj_00080#0007</v>
      </c>
      <c r="Q187" s="35" t="str">
        <f ca="1">_xll.ohRangeRetrieveError(P187)</f>
        <v/>
      </c>
      <c r="S187" s="66" t="s">
        <v>69</v>
      </c>
      <c r="T187" s="67"/>
      <c r="V187" s="38">
        <f ca="1"/>
        <v>60118</v>
      </c>
      <c r="W187" s="41">
        <f ca="1"/>
        <v>1.9485632315540066E-2</v>
      </c>
      <c r="X187" s="74" t="s">
        <v>82</v>
      </c>
      <c r="Y187" s="75">
        <v>0</v>
      </c>
      <c r="Z187" s="81">
        <f t="shared" ca="1" si="32"/>
        <v>1.9485632315540066E-2</v>
      </c>
      <c r="AB187" s="45"/>
      <c r="AC187" s="45"/>
    </row>
    <row r="188" spans="2:29" x14ac:dyDescent="0.2">
      <c r="C188" s="20"/>
      <c r="E188" s="20"/>
      <c r="F188" s="20"/>
      <c r="G188" s="20"/>
      <c r="H188" s="20"/>
      <c r="I188" s="20"/>
      <c r="J188" s="20"/>
      <c r="K188" s="20"/>
      <c r="L188" s="20"/>
      <c r="M188" s="20"/>
      <c r="N188" s="20"/>
      <c r="O188" s="20"/>
      <c r="P188" s="20"/>
      <c r="Q188" s="20"/>
      <c r="S188" s="70" t="s">
        <v>72</v>
      </c>
      <c r="T188" s="71"/>
      <c r="AA188" s="45"/>
    </row>
    <row r="189" spans="2:29" x14ac:dyDescent="0.2">
      <c r="C189" s="20"/>
      <c r="G189" s="20"/>
      <c r="H189" s="20"/>
      <c r="I189" s="20"/>
      <c r="J189" s="20"/>
      <c r="K189" s="20"/>
      <c r="L189" s="20"/>
      <c r="M189" s="20"/>
      <c r="N189" s="20"/>
      <c r="O189" s="20"/>
      <c r="P189" s="20"/>
      <c r="Q189" s="20"/>
    </row>
    <row r="190" spans="2:29" x14ac:dyDescent="0.2">
      <c r="Z190" s="15" t="s">
        <v>120</v>
      </c>
    </row>
    <row r="192" spans="2:29" x14ac:dyDescent="0.2">
      <c r="Z192" s="31" t="s">
        <v>119</v>
      </c>
    </row>
    <row r="193" spans="26:26" x14ac:dyDescent="0.2">
      <c r="Z193" s="100">
        <f t="shared" ref="Z193:Z205" ca="1" si="37">(Z155-Z175)*10000</f>
        <v>1.2810135057078403E-2</v>
      </c>
    </row>
    <row r="194" spans="26:26" x14ac:dyDescent="0.2">
      <c r="Z194" s="101">
        <f t="shared" ca="1" si="37"/>
        <v>1.2810135057078403E-2</v>
      </c>
    </row>
    <row r="195" spans="26:26" x14ac:dyDescent="0.2">
      <c r="Z195" s="101">
        <f t="shared" ca="1" si="37"/>
        <v>5.4948282087388799E-2</v>
      </c>
    </row>
    <row r="196" spans="26:26" x14ac:dyDescent="0.2">
      <c r="Z196" s="101">
        <f t="shared" ca="1" si="37"/>
        <v>0.15613533182072592</v>
      </c>
    </row>
    <row r="197" spans="26:26" x14ac:dyDescent="0.2">
      <c r="Z197" s="101">
        <f t="shared" ca="1" si="37"/>
        <v>0.54165300558670948</v>
      </c>
    </row>
    <row r="198" spans="26:26" x14ac:dyDescent="0.2">
      <c r="Z198" s="101">
        <f t="shared" ca="1" si="37"/>
        <v>0.9559798172066678</v>
      </c>
    </row>
    <row r="199" spans="26:26" x14ac:dyDescent="0.2">
      <c r="Z199" s="101">
        <f t="shared" ca="1" si="37"/>
        <v>1.5331709881846214</v>
      </c>
    </row>
    <row r="200" spans="26:26" x14ac:dyDescent="0.2">
      <c r="Z200" s="101">
        <f t="shared" ca="1" si="37"/>
        <v>2.3624767103291693</v>
      </c>
    </row>
    <row r="201" spans="26:26" x14ac:dyDescent="0.2">
      <c r="Z201" s="101">
        <f t="shared" ca="1" si="37"/>
        <v>2.9528946105437242</v>
      </c>
    </row>
    <row r="202" spans="26:26" x14ac:dyDescent="0.2">
      <c r="Z202" s="101">
        <f t="shared" ca="1" si="37"/>
        <v>3.4542469929330077</v>
      </c>
    </row>
    <row r="203" spans="26:26" x14ac:dyDescent="0.2">
      <c r="Z203" s="101">
        <f t="shared" ca="1" si="37"/>
        <v>3.9940234023150971</v>
      </c>
    </row>
    <row r="204" spans="26:26" x14ac:dyDescent="0.2">
      <c r="Z204" s="101">
        <f t="shared" ca="1" si="37"/>
        <v>4.1189302711220828</v>
      </c>
    </row>
    <row r="205" spans="26:26" x14ac:dyDescent="0.2">
      <c r="Z205" s="102">
        <f t="shared" ca="1" si="37"/>
        <v>3.1748172997381197</v>
      </c>
    </row>
  </sheetData>
  <dataValidations count="6">
    <dataValidation type="list" allowBlank="1" showInputMessage="1" showErrorMessage="1" sqref="T45 T25 T65 T85 T105 T125 T145 T165 T185">
      <formula1>"BackwardFlat,ForwardFlat,Linear,LogLinear,Cubic,LogCubic"</formula1>
    </dataValidation>
    <dataValidation type="list" allowBlank="1" showInputMessage="1" showErrorMessage="1" sqref="T44 T24 T64 T84 T104 T124 T144 T164 T184">
      <formula1>"Discount,ZeroYield,ForwardRate"</formula1>
    </dataValidation>
    <dataValidation type="list" allowBlank="1" showInputMessage="1" showErrorMessage="1" sqref="J16:J27 J36:J47 J56:J67 J76:J87 J96:J107 J116:J127 J136:J147 J156:J167 J176:J187">
      <formula1>"Following,Modified Following,Preceding,Modified Preceding,Unadjusted"</formula1>
    </dataValidation>
    <dataValidation type="list" allowBlank="1" showInputMessage="1" showErrorMessage="1" sqref="I16:I27 I36:I47 I56:I67 I96:I107 I116:I127">
      <formula1>"Annual,Semiannual,EveryFourthMonth,Quarterly,Bimonthly,Monthly,Biweekly,Weekly,Daily,Once,NoFrequency"</formula1>
    </dataValidation>
    <dataValidation type="list" allowBlank="1" showInputMessage="1" showErrorMessage="1" sqref="T58 T38 T18 H16:H27 H36:H47 H56:H67 T78 I76:I87 T98 H96:H107 T118 H116:H127 T138 I136:I147 T158 I156:I167 T178 I176:I187">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T60 T40 T20 AC19 AC39 AC59 K16:K27 K36:K47 K56:K67 T80 AC79 K76:K87 T100 AC99 K96:K107 T120 AC119 K116:K127 T140 AC139 K136:K147 T160 AC159 K156:K167 T180 AC179 K176:K187">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Z67"/>
  <sheetViews>
    <sheetView showGridLines="0" workbookViewId="0"/>
  </sheetViews>
  <sheetFormatPr defaultRowHeight="15" x14ac:dyDescent="0.25"/>
  <cols>
    <col min="2" max="2" width="14.140625" bestFit="1" customWidth="1"/>
    <col min="3" max="3" width="13.85546875" bestFit="1" customWidth="1"/>
    <col min="5" max="5" width="14.140625" bestFit="1" customWidth="1"/>
    <col min="6" max="6" width="13.85546875" bestFit="1" customWidth="1"/>
    <col min="9" max="9" width="15.28515625" customWidth="1"/>
    <col min="10" max="10" width="15.42578125" customWidth="1"/>
    <col min="12" max="12" width="13.5703125" bestFit="1" customWidth="1"/>
    <col min="13" max="14" width="16.140625" customWidth="1"/>
    <col min="15" max="15" width="5.28515625" customWidth="1"/>
    <col min="16" max="16" width="13.5703125" bestFit="1" customWidth="1"/>
    <col min="17" max="17" width="13.140625" customWidth="1"/>
    <col min="18" max="18" width="14.5703125" customWidth="1"/>
    <col min="19" max="19" width="5.28515625" customWidth="1"/>
    <col min="20" max="20" width="13.5703125" bestFit="1" customWidth="1"/>
    <col min="21" max="22" width="12.42578125" customWidth="1"/>
    <col min="23" max="23" width="5.42578125" customWidth="1"/>
    <col min="24" max="24" width="13.5703125" bestFit="1" customWidth="1"/>
    <col min="25" max="25" width="12.42578125" customWidth="1"/>
    <col min="27" max="27" width="9.28515625" bestFit="1" customWidth="1"/>
    <col min="28" max="28" width="13.140625" customWidth="1"/>
    <col min="30" max="31" width="9.28515625" bestFit="1" customWidth="1"/>
    <col min="32" max="32" width="12.7109375" bestFit="1" customWidth="1"/>
  </cols>
  <sheetData>
    <row r="2" spans="2:26" x14ac:dyDescent="0.25">
      <c r="B2" s="111" t="s">
        <v>148</v>
      </c>
      <c r="I2" s="111" t="s">
        <v>175</v>
      </c>
    </row>
    <row r="4" spans="2:26" x14ac:dyDescent="0.25">
      <c r="B4" s="111" t="s">
        <v>43</v>
      </c>
      <c r="I4" s="111" t="s">
        <v>176</v>
      </c>
      <c r="L4" s="111" t="s">
        <v>184</v>
      </c>
      <c r="P4" s="111" t="s">
        <v>185</v>
      </c>
      <c r="R4" s="111"/>
      <c r="S4" s="111"/>
      <c r="T4" s="111" t="s">
        <v>186</v>
      </c>
      <c r="U4" s="111"/>
      <c r="V4" s="111"/>
      <c r="X4" s="111" t="s">
        <v>187</v>
      </c>
    </row>
    <row r="5" spans="2:26" ht="15.75" thickBot="1" x14ac:dyDescent="0.3"/>
    <row r="6" spans="2:26" x14ac:dyDescent="0.25">
      <c r="B6" s="112" t="s">
        <v>132</v>
      </c>
      <c r="C6" s="113">
        <f ca="1">Curves!C7</f>
        <v>41851</v>
      </c>
      <c r="E6" s="112" t="s">
        <v>38</v>
      </c>
      <c r="F6" s="121" t="s">
        <v>60</v>
      </c>
      <c r="I6" s="112" t="s">
        <v>164</v>
      </c>
      <c r="J6" s="125" t="str">
        <f ca="1">_xll.qlBasisSwapFromRateHelper(J8,J9,J10,J11)</f>
        <v>obj_00088#0058</v>
      </c>
      <c r="L6" s="143" t="str">
        <f t="array" aca="1" ref="L6:M15" ca="1">_xll.qlSwapLegAnalysis(J6,0)</f>
        <v>Payment Date</v>
      </c>
      <c r="M6" s="144" t="str">
        <f ca="1"/>
        <v>Amount</v>
      </c>
      <c r="N6" s="168" t="s">
        <v>193</v>
      </c>
      <c r="P6" s="143" t="str">
        <f t="array" aca="1" ref="P6:Q15" ca="1">_xll.qlSwapLegAnalysis(J6,1)</f>
        <v>Payment Date</v>
      </c>
      <c r="Q6" s="144" t="str">
        <f ca="1"/>
        <v>Amount</v>
      </c>
      <c r="R6" s="168" t="s">
        <v>193</v>
      </c>
      <c r="T6" s="143" t="str">
        <f t="array" aca="1" ref="T6:U15" ca="1">_xll.qlSwapLegAnalysis(J6,2)</f>
        <v>Payment Date</v>
      </c>
      <c r="U6" s="144" t="str">
        <f ca="1"/>
        <v>Amount</v>
      </c>
      <c r="V6" s="168" t="s">
        <v>193</v>
      </c>
      <c r="X6" s="143" t="str">
        <f t="array" aca="1" ref="X6:Y15" ca="1">_xll.qlSwapLegAnalysis(J6,3)</f>
        <v>Payment Date</v>
      </c>
      <c r="Y6" s="144" t="str">
        <f ca="1"/>
        <v>Amount</v>
      </c>
      <c r="Z6" s="168" t="s">
        <v>193</v>
      </c>
    </row>
    <row r="7" spans="2:26" ht="15.75" thickBot="1" x14ac:dyDescent="0.3">
      <c r="B7" s="114" t="s">
        <v>133</v>
      </c>
      <c r="C7" s="115" t="s">
        <v>173</v>
      </c>
      <c r="E7" s="114" t="s">
        <v>136</v>
      </c>
      <c r="F7" s="122">
        <f ca="1">_xll.qlCalendarAdvance(F6,C6,C7)</f>
        <v>41855</v>
      </c>
      <c r="I7" s="116" t="s">
        <v>41</v>
      </c>
      <c r="J7" s="117" t="str">
        <f ca="1">_xll.ohRangeRetrieveError(J6)</f>
        <v/>
      </c>
      <c r="L7" s="145">
        <f ca="1"/>
        <v>41947</v>
      </c>
      <c r="M7" s="158">
        <f ca="1"/>
        <v>8.5050742388833743E-4</v>
      </c>
      <c r="N7" s="169">
        <f ca="1">_xll.qlYieldTSDiscount($M$24,L7)</f>
        <v>0.99975959700529948</v>
      </c>
      <c r="P7" s="145">
        <f ca="1"/>
        <v>41947</v>
      </c>
      <c r="Q7" s="158">
        <f ca="1"/>
        <v>5.1407558075045046E-4</v>
      </c>
      <c r="R7" s="169">
        <f ca="1">_xll.qlYieldTSDiscount($M$25,P7)</f>
        <v>0.99984006143847426</v>
      </c>
      <c r="T7" s="145">
        <f ca="1"/>
        <v>41855</v>
      </c>
      <c r="U7" s="158">
        <f ca="1"/>
        <v>-1.0000240575455122</v>
      </c>
      <c r="V7" s="169">
        <f ca="1">_xll.qlYieldTSDiscount($M$26,T7)</f>
        <v>0.99998998205450751</v>
      </c>
      <c r="X7" s="145">
        <f ca="1"/>
        <v>41855</v>
      </c>
      <c r="Y7" s="158">
        <f ca="1"/>
        <v>-1</v>
      </c>
      <c r="Z7" s="169">
        <f ca="1">_xll.qlYieldTSDiscount($M$27,X7)</f>
        <v>0.99999333538249779</v>
      </c>
    </row>
    <row r="8" spans="2:26" ht="15.75" thickBot="1" x14ac:dyDescent="0.3">
      <c r="B8" s="116" t="s">
        <v>134</v>
      </c>
      <c r="C8" s="118" t="s">
        <v>57</v>
      </c>
      <c r="E8" s="116" t="s">
        <v>137</v>
      </c>
      <c r="F8" s="124">
        <f ca="1">_xll.qlCalendarAdvance(F6,F7,C8)</f>
        <v>42586</v>
      </c>
      <c r="I8" s="112" t="s">
        <v>35</v>
      </c>
      <c r="J8" s="119"/>
      <c r="L8" s="145">
        <f ca="1"/>
        <v>42039</v>
      </c>
      <c r="M8" s="158">
        <f ca="1"/>
        <v>8.5097815423148193E-4</v>
      </c>
      <c r="N8" s="169">
        <f ca="1">_xll.qlYieldTSDiscount($M$24,L8)</f>
        <v>0.99952926503389372</v>
      </c>
      <c r="P8" s="145">
        <f ca="1"/>
        <v>42039</v>
      </c>
      <c r="Q8" s="158">
        <f ca="1"/>
        <v>5.1407558075045046E-4</v>
      </c>
      <c r="R8" s="169">
        <f ca="1">_xll.qlYieldTSDiscount($M$25,P8)</f>
        <v>0.99968681098750922</v>
      </c>
      <c r="T8" s="145">
        <f ca="1"/>
        <v>41947</v>
      </c>
      <c r="U8" s="158">
        <f ca="1"/>
        <v>-5.5348331424198705E-4</v>
      </c>
      <c r="V8" s="169">
        <f ca="1">_xll.qlYieldTSDiscount($M$26,T8)</f>
        <v>0.99975959700529948</v>
      </c>
      <c r="X8" s="145">
        <f ca="1"/>
        <v>42586</v>
      </c>
      <c r="Y8" s="158">
        <f ca="1"/>
        <v>1</v>
      </c>
      <c r="Z8" s="169">
        <f ca="1">_xll.qlYieldTSDiscount($M$27,X8)</f>
        <v>0.99855312778260386</v>
      </c>
    </row>
    <row r="9" spans="2:26" x14ac:dyDescent="0.25">
      <c r="I9" s="114" t="s">
        <v>177</v>
      </c>
      <c r="J9" s="133" t="str">
        <f ca="1">INDEX(Curves!$P$176:$P$187,MATCH($C$8,Curves!$C$176:$C$187,0),1)</f>
        <v>obj_00078#0007</v>
      </c>
      <c r="L9" s="145">
        <f ca="1"/>
        <v>42129</v>
      </c>
      <c r="M9" s="158">
        <f ca="1"/>
        <v>8.3293168327068653E-4</v>
      </c>
      <c r="N9" s="169">
        <f ca="1">_xll.qlYieldTSDiscount($M$24,L9)</f>
        <v>0.99930399162705796</v>
      </c>
      <c r="P9" s="145">
        <f ca="1"/>
        <v>42128</v>
      </c>
      <c r="Q9" s="158">
        <f ca="1"/>
        <v>4.9730807902714769E-4</v>
      </c>
      <c r="R9" s="169">
        <f ca="1">_xll.qlYieldTSDiscount($M$25,P9)</f>
        <v>0.99953858018690078</v>
      </c>
      <c r="T9" s="145">
        <f ca="1"/>
        <v>42039</v>
      </c>
      <c r="U9" s="158">
        <f ca="1"/>
        <v>-5.5378965065111529E-4</v>
      </c>
      <c r="V9" s="169">
        <f ca="1">_xll.qlYieldTSDiscount($M$26,T9)</f>
        <v>0.99952926503389372</v>
      </c>
      <c r="X9" s="145" t="e">
        <f ca="1"/>
        <v>#N/A</v>
      </c>
      <c r="Y9" s="158" t="e">
        <f ca="1"/>
        <v>#N/A</v>
      </c>
      <c r="Z9" s="169"/>
    </row>
    <row r="10" spans="2:26" x14ac:dyDescent="0.25">
      <c r="B10" s="111" t="s">
        <v>149</v>
      </c>
      <c r="E10" s="111" t="s">
        <v>150</v>
      </c>
      <c r="I10" s="114" t="s">
        <v>66</v>
      </c>
      <c r="J10" s="126"/>
      <c r="L10" s="145">
        <f ca="1"/>
        <v>42220</v>
      </c>
      <c r="M10" s="158">
        <f ca="1"/>
        <v>8.4264636257608218E-4</v>
      </c>
      <c r="N10" s="169">
        <f ca="1">_xll.qlYieldTSDiscount($M$24,L10)</f>
        <v>0.99907626680366723</v>
      </c>
      <c r="P10" s="145">
        <f ca="1"/>
        <v>42220</v>
      </c>
      <c r="Q10" s="158">
        <f ca="1"/>
        <v>5.1407558075045046E-4</v>
      </c>
      <c r="R10" s="169">
        <f ca="1">_xll.qlYieldTSDiscount($M$25,P10)</f>
        <v>0.99938537594546428</v>
      </c>
      <c r="T10" s="145">
        <f ca="1"/>
        <v>42129</v>
      </c>
      <c r="U10" s="158">
        <f ca="1"/>
        <v>-5.4204732763696306E-4</v>
      </c>
      <c r="V10" s="169">
        <f ca="1">_xll.qlYieldTSDiscount($M$26,T10)</f>
        <v>0.99930399162705796</v>
      </c>
      <c r="X10" s="145" t="e">
        <f ca="1"/>
        <v>#N/A</v>
      </c>
      <c r="Y10" s="158" t="e">
        <f ca="1"/>
        <v>#N/A</v>
      </c>
      <c r="Z10" s="169"/>
    </row>
    <row r="11" spans="2:26" ht="15.75" thickBot="1" x14ac:dyDescent="0.3">
      <c r="I11" s="116" t="s">
        <v>69</v>
      </c>
      <c r="J11" s="127"/>
      <c r="L11" s="145">
        <f ca="1"/>
        <v>42312</v>
      </c>
      <c r="M11" s="158">
        <f ca="1"/>
        <v>2.0907775452727127E-3</v>
      </c>
      <c r="N11" s="169">
        <f ca="1">_xll.qlYieldTSDiscount($M$24,L11)</f>
        <v>0.9976925352367878</v>
      </c>
      <c r="P11" s="145">
        <f ca="1"/>
        <v>42312</v>
      </c>
      <c r="Q11" s="158">
        <f ca="1"/>
        <v>5.6677329140164545E-4</v>
      </c>
      <c r="R11" s="169">
        <f ca="1">_xll.qlYieldTSDiscount($M$25,P11)</f>
        <v>0.99919701865239097</v>
      </c>
      <c r="T11" s="145">
        <f ca="1"/>
        <v>42220</v>
      </c>
      <c r="U11" s="158">
        <f ca="1"/>
        <v>-5.4836846910322201E-4</v>
      </c>
      <c r="V11" s="169">
        <f ca="1">_xll.qlYieldTSDiscount($M$26,T11)</f>
        <v>0.99907626680366723</v>
      </c>
      <c r="X11" s="145" t="e">
        <f ca="1"/>
        <v>#N/A</v>
      </c>
      <c r="Y11" s="158" t="e">
        <f ca="1"/>
        <v>#N/A</v>
      </c>
      <c r="Z11" s="169"/>
    </row>
    <row r="12" spans="2:26" x14ac:dyDescent="0.25">
      <c r="B12" s="112" t="s">
        <v>131</v>
      </c>
      <c r="C12" s="125" t="str">
        <f ca="1">_xll.qlSchedule(C14,C15,C16,C17,C18,C19,C20,C21,C22,C23,C24,C25,C26)</f>
        <v>obj_0008e#0058</v>
      </c>
      <c r="E12" s="112" t="s">
        <v>131</v>
      </c>
      <c r="F12" s="125" t="str">
        <f ca="1">_xll.qlSchedule(F14,F15,F16,F17,F18,F19,F20,F21,F22,F23,F24,F25,F26)</f>
        <v>obj_0008f#0058</v>
      </c>
      <c r="L12" s="145">
        <f ca="1"/>
        <v>42404</v>
      </c>
      <c r="M12" s="158">
        <f ca="1"/>
        <v>2.5899785937933619E-3</v>
      </c>
      <c r="N12" s="169">
        <f ca="1">_xll.qlYieldTSDiscount($M$24,L12)</f>
        <v>0.99585130750496653</v>
      </c>
      <c r="P12" s="145">
        <f ca="1"/>
        <v>42404</v>
      </c>
      <c r="Q12" s="158">
        <f ca="1"/>
        <v>5.8780742596686874E-4</v>
      </c>
      <c r="R12" s="169">
        <f ca="1">_xll.qlYieldTSDiscount($M$25,P12)</f>
        <v>0.99899465975982638</v>
      </c>
      <c r="T12" s="145">
        <f ca="1"/>
        <v>42312</v>
      </c>
      <c r="U12" s="158">
        <f ca="1"/>
        <v>-1.7398423238219607E-3</v>
      </c>
      <c r="V12" s="169">
        <f ca="1">_xll.qlYieldTSDiscount($M$26,T12)</f>
        <v>0.9976925352367878</v>
      </c>
      <c r="X12" s="145" t="e">
        <f ca="1"/>
        <v>#N/A</v>
      </c>
      <c r="Y12" s="158" t="e">
        <f ca="1"/>
        <v>#N/A</v>
      </c>
      <c r="Z12" s="169"/>
    </row>
    <row r="13" spans="2:26" ht="15.75" thickBot="1" x14ac:dyDescent="0.3">
      <c r="B13" s="116" t="s">
        <v>41</v>
      </c>
      <c r="C13" s="117" t="str">
        <f ca="1">_xll.ohRangeRetrieveError(C12)</f>
        <v/>
      </c>
      <c r="E13" s="116" t="s">
        <v>41</v>
      </c>
      <c r="F13" s="117" t="str">
        <f ca="1">_xll.ohRangeRetrieveError(F12)</f>
        <v/>
      </c>
      <c r="I13" s="111" t="s">
        <v>179</v>
      </c>
      <c r="L13" s="145">
        <f ca="1"/>
        <v>42494</v>
      </c>
      <c r="M13" s="158">
        <f ca="1"/>
        <v>3.0199924146472605E-3</v>
      </c>
      <c r="N13" s="169">
        <f ca="1">_xll.qlYieldTSDiscount($M$24,L13)</f>
        <v>0.99360985798636747</v>
      </c>
      <c r="P13" s="145">
        <f ca="1"/>
        <v>42494</v>
      </c>
      <c r="Q13" s="158">
        <f ca="1"/>
        <v>5.9537870048309571E-4</v>
      </c>
      <c r="R13" s="169">
        <f ca="1">_xll.qlYieldTSDiscount($M$25,P13)</f>
        <v>0.99878315982257837</v>
      </c>
      <c r="T13" s="145">
        <f ca="1"/>
        <v>42404</v>
      </c>
      <c r="U13" s="158">
        <f ca="1"/>
        <v>-2.2171042560044096E-3</v>
      </c>
      <c r="V13" s="169">
        <f ca="1">_xll.qlYieldTSDiscount($M$26,T13)</f>
        <v>0.99585130750496653</v>
      </c>
      <c r="X13" s="145" t="e">
        <f ca="1"/>
        <v>#N/A</v>
      </c>
      <c r="Y13" s="158" t="e">
        <f ca="1"/>
        <v>#N/A</v>
      </c>
      <c r="Z13" s="169"/>
    </row>
    <row r="14" spans="2:26" ht="15.75" thickBot="1" x14ac:dyDescent="0.3">
      <c r="B14" s="112" t="s">
        <v>35</v>
      </c>
      <c r="C14" s="119"/>
      <c r="E14" s="112" t="s">
        <v>35</v>
      </c>
      <c r="F14" s="119"/>
      <c r="I14" s="139" t="s">
        <v>180</v>
      </c>
      <c r="J14" s="140" t="str">
        <f ca="1">_xll.qlSpreadYTS(,Curves!T174,Curves!T14,-1)</f>
        <v>obj_00087#0060</v>
      </c>
      <c r="L14" s="145">
        <f ca="1"/>
        <v>42586</v>
      </c>
      <c r="M14" s="158">
        <f ca="1"/>
        <v>3.5883218535994574E-3</v>
      </c>
      <c r="N14" s="169">
        <f ca="1">_xll.qlYieldTSDiscount($M$24,L14)</f>
        <v>0.99087166720207553</v>
      </c>
      <c r="P14" s="145">
        <f ca="1"/>
        <v>42586</v>
      </c>
      <c r="Q14" s="158">
        <f ca="1"/>
        <v>6.2941973393670914E-4</v>
      </c>
      <c r="R14" s="169">
        <f ca="1">_xll.qlYieldTSDiscount($M$25,P14)</f>
        <v>0.99855312778260386</v>
      </c>
      <c r="T14" s="145">
        <f ca="1"/>
        <v>42494</v>
      </c>
      <c r="U14" s="158">
        <f ca="1"/>
        <v>-2.6337378514573739E-3</v>
      </c>
      <c r="V14" s="169">
        <f ca="1">_xll.qlYieldTSDiscount($M$26,T14)</f>
        <v>0.99360985798636747</v>
      </c>
      <c r="X14" s="145" t="e">
        <f ca="1"/>
        <v>#N/A</v>
      </c>
      <c r="Y14" s="158" t="e">
        <f ca="1"/>
        <v>#N/A</v>
      </c>
      <c r="Z14" s="169"/>
    </row>
    <row r="15" spans="2:26" x14ac:dyDescent="0.25">
      <c r="B15" s="114" t="s">
        <v>136</v>
      </c>
      <c r="C15" s="122">
        <f ca="1">$F$7</f>
        <v>41855</v>
      </c>
      <c r="E15" s="114" t="s">
        <v>136</v>
      </c>
      <c r="F15" s="122">
        <f ca="1">$F$7</f>
        <v>41855</v>
      </c>
      <c r="L15" s="146" t="e">
        <f ca="1"/>
        <v>#N/A</v>
      </c>
      <c r="M15" s="159" t="e">
        <f ca="1"/>
        <v>#N/A</v>
      </c>
      <c r="N15" s="170"/>
      <c r="P15" s="146" t="e">
        <f ca="1"/>
        <v>#N/A</v>
      </c>
      <c r="Q15" s="159" t="e">
        <f ca="1"/>
        <v>#N/A</v>
      </c>
      <c r="R15" s="170"/>
      <c r="T15" s="146">
        <f ca="1"/>
        <v>42586</v>
      </c>
      <c r="U15" s="159">
        <f ca="1"/>
        <v>1.0088124307384292</v>
      </c>
      <c r="V15" s="169">
        <f ca="1">_xll.qlYieldTSDiscount($M$26,T15)</f>
        <v>0.99087166720207553</v>
      </c>
      <c r="X15" s="146" t="e">
        <f ca="1"/>
        <v>#N/A</v>
      </c>
      <c r="Y15" s="159" t="e">
        <f ca="1"/>
        <v>#N/A</v>
      </c>
      <c r="Z15" s="170"/>
    </row>
    <row r="16" spans="2:26" ht="15.75" thickBot="1" x14ac:dyDescent="0.3">
      <c r="B16" s="114" t="s">
        <v>137</v>
      </c>
      <c r="C16" s="122">
        <f ca="1">$F$8</f>
        <v>42586</v>
      </c>
      <c r="E16" s="114" t="s">
        <v>137</v>
      </c>
      <c r="F16" s="122">
        <f ca="1">$F$8</f>
        <v>42586</v>
      </c>
      <c r="I16" s="111" t="s">
        <v>181</v>
      </c>
      <c r="L16" s="171"/>
      <c r="M16" s="172" t="s">
        <v>194</v>
      </c>
      <c r="N16" s="173">
        <f t="array" aca="1" ref="N16" ca="1">SUM(M7:M14*N7:N14)</f>
        <v>1.4596547876988337E-2</v>
      </c>
      <c r="P16" s="171"/>
      <c r="Q16" s="172" t="s">
        <v>194</v>
      </c>
      <c r="R16" s="173">
        <f t="array" aca="1" ref="R16" ca="1">SUM(Q7:Q14*R7:R14)</f>
        <v>4.4154440932260217E-3</v>
      </c>
      <c r="T16" s="171"/>
      <c r="U16" s="172" t="s">
        <v>194</v>
      </c>
      <c r="V16" s="173">
        <f t="array" aca="1" ref="V16" ca="1">SUM(U7:U15*V7:V15)</f>
        <v>-9.1674371815873013E-3</v>
      </c>
      <c r="X16" s="171"/>
      <c r="Y16" s="172" t="s">
        <v>194</v>
      </c>
      <c r="Z16" s="173">
        <f t="array" aca="1" ref="Z16" ca="1">SUM(Y7:Y8*Z7:Z8)</f>
        <v>-1.440207599893939E-3</v>
      </c>
    </row>
    <row r="17" spans="2:17" ht="15.75" thickBot="1" x14ac:dyDescent="0.3">
      <c r="B17" s="114" t="s">
        <v>47</v>
      </c>
      <c r="C17" s="120" t="s">
        <v>151</v>
      </c>
      <c r="E17" s="114" t="s">
        <v>47</v>
      </c>
      <c r="F17" s="120" t="s">
        <v>147</v>
      </c>
      <c r="I17" s="139" t="s">
        <v>180</v>
      </c>
      <c r="J17" s="140" t="str">
        <f ca="1">_xll.qlSpreadYTS(,Curves!T94,J14,1)</f>
        <v>obj_00089#0060</v>
      </c>
    </row>
    <row r="18" spans="2:17" x14ac:dyDescent="0.25">
      <c r="B18" s="114" t="s">
        <v>38</v>
      </c>
      <c r="C18" s="120" t="s">
        <v>60</v>
      </c>
      <c r="E18" s="114" t="s">
        <v>38</v>
      </c>
      <c r="F18" s="120" t="s">
        <v>60</v>
      </c>
    </row>
    <row r="19" spans="2:17" x14ac:dyDescent="0.25">
      <c r="B19" s="114" t="s">
        <v>39</v>
      </c>
      <c r="C19" s="120" t="s">
        <v>140</v>
      </c>
      <c r="E19" s="114" t="s">
        <v>39</v>
      </c>
      <c r="F19" s="120" t="s">
        <v>140</v>
      </c>
      <c r="I19" s="111" t="s">
        <v>188</v>
      </c>
      <c r="L19" s="111" t="s">
        <v>188</v>
      </c>
      <c r="P19" s="111" t="s">
        <v>192</v>
      </c>
    </row>
    <row r="20" spans="2:17" ht="15.75" thickBot="1" x14ac:dyDescent="0.3">
      <c r="B20" s="114" t="s">
        <v>141</v>
      </c>
      <c r="C20" s="120" t="s">
        <v>140</v>
      </c>
      <c r="E20" s="114" t="s">
        <v>141</v>
      </c>
      <c r="F20" s="120" t="s">
        <v>140</v>
      </c>
    </row>
    <row r="21" spans="2:17" x14ac:dyDescent="0.25">
      <c r="B21" s="114" t="s">
        <v>142</v>
      </c>
      <c r="C21" s="120" t="s">
        <v>143</v>
      </c>
      <c r="E21" s="114" t="s">
        <v>142</v>
      </c>
      <c r="F21" s="120" t="s">
        <v>143</v>
      </c>
      <c r="I21" s="112" t="s">
        <v>168</v>
      </c>
      <c r="J21" s="148" t="str">
        <f ca="1">_xll.qlBasisSwapEngine(,J24:J27,J28:J31)</f>
        <v>obj_0008d#0056</v>
      </c>
      <c r="L21" s="112" t="s">
        <v>168</v>
      </c>
      <c r="M21" s="148" t="str">
        <f ca="1">_xll.qlBasisSwapEngine(,M24:M27,M28:M31)</f>
        <v>obj_00094#0033</v>
      </c>
      <c r="N21" s="161"/>
      <c r="P21" s="157" t="s">
        <v>0</v>
      </c>
      <c r="Q21" s="157" t="s">
        <v>191</v>
      </c>
    </row>
    <row r="22" spans="2:17" ht="15.75" thickBot="1" x14ac:dyDescent="0.3">
      <c r="B22" s="114" t="s">
        <v>144</v>
      </c>
      <c r="C22" s="126"/>
      <c r="E22" s="114" t="s">
        <v>144</v>
      </c>
      <c r="F22" s="126"/>
      <c r="I22" s="116" t="s">
        <v>41</v>
      </c>
      <c r="J22" s="117" t="str">
        <f ca="1">_xll.ohRangeRetrieveError(J21)</f>
        <v/>
      </c>
      <c r="L22" s="116" t="s">
        <v>41</v>
      </c>
      <c r="M22" s="117" t="str">
        <f ca="1">_xll.ohRangeRetrieveError(M21)</f>
        <v/>
      </c>
      <c r="N22" s="162"/>
      <c r="P22" s="151">
        <f ca="1">Curves!V175</f>
        <v>41851</v>
      </c>
      <c r="Q22" s="152">
        <f ca="1">_xll.qlYieldTSZeroRate($J$14,P22,Curves!$T$180)</f>
        <v>-9.4461544384920966E-4</v>
      </c>
    </row>
    <row r="23" spans="2:17" x14ac:dyDescent="0.25">
      <c r="B23" s="114" t="s">
        <v>145</v>
      </c>
      <c r="C23" s="128"/>
      <c r="E23" s="114" t="s">
        <v>145</v>
      </c>
      <c r="F23" s="128"/>
      <c r="I23" s="112" t="s">
        <v>35</v>
      </c>
      <c r="J23" s="119"/>
      <c r="L23" s="112" t="s">
        <v>35</v>
      </c>
      <c r="M23" s="119"/>
      <c r="N23" s="163"/>
      <c r="P23" s="153">
        <f ca="1">Curves!V176</f>
        <v>42220</v>
      </c>
      <c r="Q23" s="154">
        <f ca="1">_xll.qlYieldTSZeroRate($J$14,P23,Curves!$T$180)</f>
        <v>-9.4461544538257196E-4</v>
      </c>
    </row>
    <row r="24" spans="2:17" x14ac:dyDescent="0.25">
      <c r="B24" s="114" t="s">
        <v>146</v>
      </c>
      <c r="C24" s="128"/>
      <c r="E24" s="114" t="s">
        <v>146</v>
      </c>
      <c r="F24" s="128"/>
      <c r="I24" s="114" t="s">
        <v>182</v>
      </c>
      <c r="J24" s="141" t="str">
        <f ca="1">Curves!$T$94</f>
        <v>OIS-Curve-Par#0007</v>
      </c>
      <c r="L24" s="114" t="s">
        <v>182</v>
      </c>
      <c r="M24" s="141" t="str">
        <f ca="1">$J$17</f>
        <v>obj_00089#0060</v>
      </c>
      <c r="N24" s="164"/>
      <c r="P24" s="153">
        <f ca="1">Curves!V177</f>
        <v>42586</v>
      </c>
      <c r="Q24" s="154">
        <f ca="1">_xll.qlYieldTSZeroRate($J$14,P24,Curves!$T$180)</f>
        <v>-1.0403864768341461E-3</v>
      </c>
    </row>
    <row r="25" spans="2:17" x14ac:dyDescent="0.25">
      <c r="B25" s="114" t="s">
        <v>66</v>
      </c>
      <c r="C25" s="126"/>
      <c r="E25" s="114" t="s">
        <v>66</v>
      </c>
      <c r="F25" s="126"/>
      <c r="I25" s="114"/>
      <c r="J25" s="123" t="str">
        <f ca="1">Curves!$T$174</f>
        <v>EUR-XCYBasisResetable-Curve-Par#0007</v>
      </c>
      <c r="L25" s="114"/>
      <c r="M25" s="123" t="str">
        <f ca="1">Curves!$T$14</f>
        <v>EONIA-Curve-Par#0007</v>
      </c>
      <c r="N25" s="165"/>
      <c r="P25" s="153">
        <f ca="1">Curves!V178</f>
        <v>42951</v>
      </c>
      <c r="Q25" s="154">
        <f ca="1">_xll.qlYieldTSZeroRate($J$14,P25,Curves!$T$180)</f>
        <v>-9.9911892542812E-4</v>
      </c>
    </row>
    <row r="26" spans="2:17" ht="15.75" thickBot="1" x14ac:dyDescent="0.3">
      <c r="B26" s="116" t="s">
        <v>69</v>
      </c>
      <c r="C26" s="127"/>
      <c r="E26" s="116" t="s">
        <v>69</v>
      </c>
      <c r="F26" s="127"/>
      <c r="I26" s="114"/>
      <c r="J26" s="141" t="str">
        <f ca="1">Curves!$T$94</f>
        <v>OIS-Curve-Par#0007</v>
      </c>
      <c r="L26" s="114"/>
      <c r="M26" s="141" t="str">
        <f ca="1">$J$17</f>
        <v>obj_00089#0060</v>
      </c>
      <c r="N26" s="164"/>
      <c r="P26" s="153">
        <f ca="1">Curves!V179</f>
        <v>43682</v>
      </c>
      <c r="Q26" s="154">
        <f ca="1">_xll.qlYieldTSZeroRate($J$14,P26,Curves!$T$180)</f>
        <v>-9.8005544132687226E-4</v>
      </c>
    </row>
    <row r="27" spans="2:17" x14ac:dyDescent="0.25">
      <c r="I27" s="114"/>
      <c r="J27" s="123" t="str">
        <f ca="1">Curves!$T$174</f>
        <v>EUR-XCYBasisResetable-Curve-Par#0007</v>
      </c>
      <c r="L27" s="114"/>
      <c r="M27" s="123" t="str">
        <f ca="1">Curves!$T$14</f>
        <v>EONIA-Curve-Par#0007</v>
      </c>
      <c r="N27" s="165"/>
      <c r="P27" s="153">
        <f ca="1">Curves!V180</f>
        <v>44412</v>
      </c>
      <c r="Q27" s="154">
        <f ca="1">_xll.qlYieldTSZeroRate($J$14,P27,Curves!$T$180)</f>
        <v>-9.3400449868623748E-4</v>
      </c>
    </row>
    <row r="28" spans="2:17" x14ac:dyDescent="0.25">
      <c r="B28" s="111" t="s">
        <v>152</v>
      </c>
      <c r="E28" s="111" t="s">
        <v>153</v>
      </c>
      <c r="I28" s="114" t="s">
        <v>183</v>
      </c>
      <c r="J28" s="120">
        <v>1</v>
      </c>
      <c r="L28" s="114" t="s">
        <v>183</v>
      </c>
      <c r="M28" s="120">
        <v>1</v>
      </c>
      <c r="N28" s="166"/>
      <c r="P28" s="153">
        <f ca="1">Curves!V181</f>
        <v>45509</v>
      </c>
      <c r="Q28" s="154">
        <f ca="1">_xll.qlYieldTSZeroRate($J$14,P28,Curves!$T$180)</f>
        <v>-8.0257507519922893E-4</v>
      </c>
    </row>
    <row r="29" spans="2:17" ht="15.75" thickBot="1" x14ac:dyDescent="0.3">
      <c r="I29" s="114"/>
      <c r="J29" s="120">
        <v>1</v>
      </c>
      <c r="L29" s="114"/>
      <c r="M29" s="120">
        <v>1</v>
      </c>
      <c r="N29" s="166"/>
      <c r="P29" s="153">
        <f ca="1">Curves!V182</f>
        <v>47336</v>
      </c>
      <c r="Q29" s="154">
        <f ca="1">_xll.qlYieldTSZeroRate($J$14,P29,Curves!$T$180)</f>
        <v>-9.1651404469872931E-4</v>
      </c>
    </row>
    <row r="30" spans="2:17" x14ac:dyDescent="0.25">
      <c r="B30" s="112" t="s">
        <v>154</v>
      </c>
      <c r="C30" s="125" t="str">
        <f ca="1">_xll.qlIborLeg(C32,C33,C34,C35,C36,C37,C38,C39,C40,C41,C42,C43,C44,C45)</f>
        <v>obj_00090#0058</v>
      </c>
      <c r="E30" s="112" t="s">
        <v>154</v>
      </c>
      <c r="F30" s="125" t="str">
        <f ca="1">_xll.qlIborLeg(F32,F33,F34,F35,F36,F37,F38,F39,F40,F41,F42,F43,F44,F45)</f>
        <v>obj_00091#0058</v>
      </c>
      <c r="I30" s="114"/>
      <c r="J30" s="120">
        <v>1</v>
      </c>
      <c r="L30" s="114"/>
      <c r="M30" s="120">
        <v>1</v>
      </c>
      <c r="N30" s="166"/>
      <c r="P30" s="153">
        <f ca="1">Curves!V183</f>
        <v>49160</v>
      </c>
      <c r="Q30" s="154">
        <f ca="1">_xll.qlYieldTSZeroRate($J$14,P30,Curves!$T$180)</f>
        <v>-1.0439385712757701E-3</v>
      </c>
    </row>
    <row r="31" spans="2:17" ht="15.75" thickBot="1" x14ac:dyDescent="0.3">
      <c r="B31" s="116" t="s">
        <v>41</v>
      </c>
      <c r="C31" s="117" t="str">
        <f ca="1">_xll.ohRangeRetrieveError(C30)</f>
        <v/>
      </c>
      <c r="E31" s="116" t="s">
        <v>41</v>
      </c>
      <c r="F31" s="117" t="str">
        <f ca="1">_xll.ohRangeRetrieveError(F30)</f>
        <v/>
      </c>
      <c r="I31" s="114"/>
      <c r="J31" s="120">
        <v>1</v>
      </c>
      <c r="L31" s="114"/>
      <c r="M31" s="120">
        <v>1</v>
      </c>
      <c r="N31" s="166"/>
      <c r="P31" s="153">
        <f ca="1">Curves!V184</f>
        <v>50986</v>
      </c>
      <c r="Q31" s="154">
        <f ca="1">_xll.qlYieldTSZeroRate($J$14,P31,Curves!$T$180)</f>
        <v>-1.1866004904751849E-3</v>
      </c>
    </row>
    <row r="32" spans="2:17" x14ac:dyDescent="0.25">
      <c r="B32" s="112" t="s">
        <v>35</v>
      </c>
      <c r="C32" s="121"/>
      <c r="E32" s="112" t="s">
        <v>35</v>
      </c>
      <c r="F32" s="121"/>
      <c r="I32" s="114" t="s">
        <v>66</v>
      </c>
      <c r="J32" s="126"/>
      <c r="L32" s="114" t="s">
        <v>66</v>
      </c>
      <c r="M32" s="126"/>
      <c r="N32" s="163"/>
      <c r="P32" s="153">
        <f ca="1">Curves!V185</f>
        <v>52813</v>
      </c>
      <c r="Q32" s="154">
        <f ca="1">_xll.qlYieldTSZeroRate($J$14,P32,Curves!$T$180)</f>
        <v>-1.3364433988610962E-3</v>
      </c>
    </row>
    <row r="33" spans="2:17" ht="15.75" thickBot="1" x14ac:dyDescent="0.3">
      <c r="B33" s="114" t="s">
        <v>155</v>
      </c>
      <c r="C33" s="130" t="s">
        <v>96</v>
      </c>
      <c r="E33" s="114" t="s">
        <v>155</v>
      </c>
      <c r="F33" s="130" t="s">
        <v>96</v>
      </c>
      <c r="I33" s="116" t="s">
        <v>69</v>
      </c>
      <c r="J33" s="127"/>
      <c r="L33" s="116" t="s">
        <v>69</v>
      </c>
      <c r="M33" s="127"/>
      <c r="N33" s="163"/>
      <c r="P33" s="153">
        <f ca="1">Curves!V186</f>
        <v>56465</v>
      </c>
      <c r="Q33" s="154">
        <f ca="1">_xll.qlYieldTSZeroRate($J$14,P33,Curves!$T$180)</f>
        <v>-1.286557186414647E-3</v>
      </c>
    </row>
    <row r="34" spans="2:17" x14ac:dyDescent="0.25">
      <c r="B34" s="114" t="s">
        <v>156</v>
      </c>
      <c r="C34" s="132">
        <v>1000000</v>
      </c>
      <c r="E34" s="114" t="s">
        <v>156</v>
      </c>
      <c r="F34" s="132">
        <v>1000000</v>
      </c>
      <c r="N34" s="167"/>
      <c r="P34" s="155">
        <f ca="1">Curves!V187</f>
        <v>60118</v>
      </c>
      <c r="Q34" s="156">
        <f ca="1">_xll.qlYieldTSZeroRate($J$14,P34,Curves!$T$180)</f>
        <v>-8.0470354851678682E-4</v>
      </c>
    </row>
    <row r="35" spans="2:17" x14ac:dyDescent="0.25">
      <c r="B35" s="114" t="s">
        <v>157</v>
      </c>
      <c r="C35" s="123" t="str">
        <f ca="1">C12</f>
        <v>obj_0008e#0058</v>
      </c>
      <c r="E35" s="114" t="s">
        <v>157</v>
      </c>
      <c r="F35" s="123" t="str">
        <f ca="1">F12</f>
        <v>obj_0008f#0058</v>
      </c>
      <c r="I35" s="111" t="s">
        <v>169</v>
      </c>
      <c r="P35" s="142"/>
    </row>
    <row r="36" spans="2:17" ht="15.75" thickBot="1" x14ac:dyDescent="0.3">
      <c r="B36" s="114" t="s">
        <v>37</v>
      </c>
      <c r="C36" s="120">
        <v>2</v>
      </c>
      <c r="E36" s="114" t="s">
        <v>37</v>
      </c>
      <c r="F36" s="120">
        <v>2</v>
      </c>
      <c r="P36" s="142"/>
    </row>
    <row r="37" spans="2:17" x14ac:dyDescent="0.25">
      <c r="B37" s="114" t="s">
        <v>158</v>
      </c>
      <c r="C37" s="120"/>
      <c r="E37" s="114" t="s">
        <v>158</v>
      </c>
      <c r="F37" s="120"/>
      <c r="I37" s="112" t="s">
        <v>189</v>
      </c>
      <c r="J37" s="160" t="s">
        <v>190</v>
      </c>
      <c r="P37" s="142"/>
    </row>
    <row r="38" spans="2:17" x14ac:dyDescent="0.25">
      <c r="B38" s="114" t="s">
        <v>40</v>
      </c>
      <c r="C38" s="120" t="s">
        <v>139</v>
      </c>
      <c r="E38" s="114" t="s">
        <v>40</v>
      </c>
      <c r="F38" s="120" t="s">
        <v>139</v>
      </c>
      <c r="I38" s="114" t="s">
        <v>168</v>
      </c>
      <c r="J38" s="149" t="str">
        <f ca="1">IF(J37="EUR",M21,J21)</f>
        <v>obj_0008d#0056</v>
      </c>
    </row>
    <row r="39" spans="2:17" x14ac:dyDescent="0.25">
      <c r="B39" s="114" t="s">
        <v>159</v>
      </c>
      <c r="C39" s="120"/>
      <c r="E39" s="114" t="s">
        <v>159</v>
      </c>
      <c r="F39" s="120"/>
      <c r="I39" s="114" t="s">
        <v>170</v>
      </c>
      <c r="J39" s="147" t="b">
        <f ca="1">_xll.qlInstrumentSetPricingEngine(J6,J38)</f>
        <v>1</v>
      </c>
    </row>
    <row r="40" spans="2:17" x14ac:dyDescent="0.25">
      <c r="B40" s="114" t="s">
        <v>160</v>
      </c>
      <c r="C40" s="120"/>
      <c r="E40" s="114" t="s">
        <v>160</v>
      </c>
      <c r="F40" s="120"/>
      <c r="I40" s="114" t="s">
        <v>171</v>
      </c>
      <c r="J40" s="147">
        <f ca="1">_xll.qlInstrumentNPV(J6,J39)</f>
        <v>1.7266185751582206E-3</v>
      </c>
      <c r="L40" s="150"/>
    </row>
    <row r="41" spans="2:17" ht="15.75" thickBot="1" x14ac:dyDescent="0.3">
      <c r="B41" s="114" t="s">
        <v>138</v>
      </c>
      <c r="C41" s="129" t="str">
        <f ca="1">_xll.qlEuribor(,"3M",Curves!T34)</f>
        <v>obj_0008c#0058</v>
      </c>
      <c r="E41" s="114" t="s">
        <v>138</v>
      </c>
      <c r="F41" s="129" t="str">
        <f ca="1">_xll.qlEuribor(,"6M",Curves!T54)</f>
        <v>obj_0008a#0058</v>
      </c>
      <c r="I41" s="116" t="s">
        <v>174</v>
      </c>
      <c r="J41" s="136">
        <f ca="1">_xll.qlBasisSwapFairRate(J6,J39)</f>
        <v>-8.5000000000010783E-4</v>
      </c>
    </row>
    <row r="42" spans="2:17" ht="15.75" thickBot="1" x14ac:dyDescent="0.3">
      <c r="B42" s="114" t="s">
        <v>161</v>
      </c>
      <c r="C42" s="138"/>
      <c r="E42" s="114" t="s">
        <v>161</v>
      </c>
      <c r="F42" s="130"/>
      <c r="I42" s="114" t="s">
        <v>195</v>
      </c>
      <c r="J42" s="174">
        <f ca="1">-N16+R16-V16+Z16</f>
        <v>-2.4538742020689536E-3</v>
      </c>
    </row>
    <row r="43" spans="2:17" x14ac:dyDescent="0.25">
      <c r="B43" s="114" t="s">
        <v>162</v>
      </c>
      <c r="C43" s="120"/>
      <c r="E43" s="114" t="s">
        <v>162</v>
      </c>
      <c r="F43" s="120"/>
    </row>
    <row r="44" spans="2:17" x14ac:dyDescent="0.25">
      <c r="B44" s="114" t="s">
        <v>66</v>
      </c>
      <c r="C44" s="120"/>
      <c r="E44" s="114" t="s">
        <v>66</v>
      </c>
      <c r="F44" s="120"/>
    </row>
    <row r="45" spans="2:17" ht="15.75" thickBot="1" x14ac:dyDescent="0.3">
      <c r="B45" s="116" t="s">
        <v>69</v>
      </c>
      <c r="C45" s="131"/>
      <c r="E45" s="116" t="s">
        <v>69</v>
      </c>
      <c r="F45" s="131"/>
    </row>
    <row r="47" spans="2:17" x14ac:dyDescent="0.25">
      <c r="B47" s="111" t="s">
        <v>163</v>
      </c>
      <c r="E47" s="111" t="s">
        <v>172</v>
      </c>
    </row>
    <row r="48" spans="2:17" ht="15.75" thickBot="1" x14ac:dyDescent="0.3"/>
    <row r="49" spans="2:6" x14ac:dyDescent="0.25">
      <c r="B49" s="112" t="s">
        <v>164</v>
      </c>
      <c r="C49" s="125" t="str">
        <f ca="1">_xll.qlBasisSwap(C51,C52:C53,C54:C55,C56,C57,C58,C59)</f>
        <v>obj_00092#0058</v>
      </c>
      <c r="E49" s="112" t="s">
        <v>168</v>
      </c>
      <c r="F49" s="125" t="str">
        <f ca="1">_xll.qlDiscountingSwapEngine(F51,F52,,,,F53,F54)</f>
        <v>obj_0008b#0058</v>
      </c>
    </row>
    <row r="50" spans="2:6" ht="15.75" thickBot="1" x14ac:dyDescent="0.3">
      <c r="B50" s="116" t="s">
        <v>41</v>
      </c>
      <c r="C50" s="117" t="str">
        <f ca="1">_xll.ohRangeRetrieveError(C49)</f>
        <v/>
      </c>
      <c r="E50" s="116" t="s">
        <v>41</v>
      </c>
      <c r="F50" s="117" t="str">
        <f ca="1">_xll.ohRangeRetrieveError(F49)</f>
        <v/>
      </c>
    </row>
    <row r="51" spans="2:6" x14ac:dyDescent="0.25">
      <c r="B51" s="112" t="s">
        <v>35</v>
      </c>
      <c r="C51" s="119"/>
      <c r="E51" s="112" t="s">
        <v>35</v>
      </c>
      <c r="F51" s="119"/>
    </row>
    <row r="52" spans="2:6" x14ac:dyDescent="0.25">
      <c r="B52" s="114" t="s">
        <v>165</v>
      </c>
      <c r="C52" s="123" t="str">
        <f ca="1">C30</f>
        <v>obj_00090#0058</v>
      </c>
      <c r="E52" s="114" t="s">
        <v>42</v>
      </c>
      <c r="F52" s="133" t="str">
        <f ca="1">Curves!T14</f>
        <v>EONIA-Curve-Par#0007</v>
      </c>
    </row>
    <row r="53" spans="2:6" x14ac:dyDescent="0.25">
      <c r="B53" s="114"/>
      <c r="C53" s="123" t="str">
        <f ca="1">F30</f>
        <v>obj_00091#0058</v>
      </c>
      <c r="E53" s="114" t="s">
        <v>66</v>
      </c>
      <c r="F53" s="126"/>
    </row>
    <row r="54" spans="2:6" ht="15.75" thickBot="1" x14ac:dyDescent="0.3">
      <c r="B54" s="114" t="s">
        <v>135</v>
      </c>
      <c r="C54" s="120" t="b">
        <v>1</v>
      </c>
      <c r="E54" s="116" t="s">
        <v>69</v>
      </c>
      <c r="F54" s="127"/>
    </row>
    <row r="55" spans="2:6" x14ac:dyDescent="0.25">
      <c r="B55" s="114"/>
      <c r="C55" s="120" t="b">
        <v>0</v>
      </c>
    </row>
    <row r="56" spans="2:6" x14ac:dyDescent="0.25">
      <c r="B56" s="114" t="s">
        <v>166</v>
      </c>
      <c r="C56" s="120">
        <v>0</v>
      </c>
    </row>
    <row r="57" spans="2:6" x14ac:dyDescent="0.25">
      <c r="B57" s="114" t="s">
        <v>167</v>
      </c>
      <c r="C57" s="120" t="b">
        <v>1</v>
      </c>
    </row>
    <row r="58" spans="2:6" x14ac:dyDescent="0.25">
      <c r="B58" s="114" t="s">
        <v>66</v>
      </c>
      <c r="C58" s="126"/>
    </row>
    <row r="59" spans="2:6" ht="15.75" thickBot="1" x14ac:dyDescent="0.3">
      <c r="B59" s="116" t="s">
        <v>69</v>
      </c>
      <c r="C59" s="127"/>
    </row>
    <row r="61" spans="2:6" x14ac:dyDescent="0.25">
      <c r="B61" s="111" t="s">
        <v>169</v>
      </c>
    </row>
    <row r="62" spans="2:6" ht="15.75" thickBot="1" x14ac:dyDescent="0.3"/>
    <row r="63" spans="2:6" x14ac:dyDescent="0.25">
      <c r="B63" s="112" t="s">
        <v>170</v>
      </c>
      <c r="C63" s="134" t="b">
        <f ca="1">_xll.qlInstrumentSetPricingEngine(C49,F49,F49)</f>
        <v>1</v>
      </c>
    </row>
    <row r="64" spans="2:6" x14ac:dyDescent="0.25">
      <c r="B64" s="114" t="s">
        <v>171</v>
      </c>
      <c r="C64" s="135">
        <f ca="1">_xll.qlInstrumentNPV(C49,C63)</f>
        <v>2297.6292793159701</v>
      </c>
    </row>
    <row r="65" spans="2:3" ht="15.75" thickBot="1" x14ac:dyDescent="0.3">
      <c r="B65" s="116" t="s">
        <v>174</v>
      </c>
      <c r="C65" s="136">
        <f ca="1">_xll.qlBasisSwapFairRate(C49,C63)</f>
        <v>1.1323796168308292E-3</v>
      </c>
    </row>
    <row r="67" spans="2:3" x14ac:dyDescent="0.25">
      <c r="C67" s="137"/>
    </row>
  </sheetData>
  <dataValidations disablePrompts="1" count="2">
    <dataValidation type="list" allowBlank="1" showInputMessage="1" showErrorMessage="1" sqref="C18 C65559 C131095 C196631 C262167 C327703 C393239 C458775 C524311 C589847 C655383 C720919 C786455 C851991 C917527 C983063 F18 C65575 C131111 C196647 C262183 C327719 C393255 C458791 C524327 C589863 C655399 C720935 C786471 C852007 C917543 C983079 F6 C65549 C131085 C196621 C262157 C327693 C393229 C458765 C524301 C589837 C655373 C720909 C786445 C851981 C917517 C983053">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C19:C20 C65560:C65561 C131096:C131097 C196632:C196633 C262168:C262169 C327704:C327705 C393240:C393241 C458776:C458777 C524312:C524313 C589848:C589849 C655384:C655385 C720920:C720921 C786456:C786457 C851992:C851993 C917528:C917529 C983064:C983065 F19:F20 C65576:C65577 C131112:C131113 C196648:C196649 C262184:C262185 C327720:C327721 C393256:C393257 C458792:C458793 C524328:C524329 C589864:C589865 C655400:C655401 C720936:C720937 C786472:C786473 C852008:C852009 C917544:C917545 C983080:C983081">
      <formula1>"Following,Modified Following,Preceding,Modified Preceding,Unadjusted"</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169</vt:i4>
      </vt:variant>
    </vt:vector>
  </HeadingPairs>
  <TitlesOfParts>
    <vt:vector size="172" baseType="lpstr">
      <vt:lpstr>Bloomberg</vt:lpstr>
      <vt:lpstr>Curves</vt:lpstr>
      <vt:lpstr>BasisSwap</vt:lpstr>
      <vt:lpstr>_E301P</vt:lpstr>
      <vt:lpstr>_E302P</vt:lpstr>
      <vt:lpstr>_E303P</vt:lpstr>
      <vt:lpstr>_E305P</vt:lpstr>
      <vt:lpstr>_E307P</vt:lpstr>
      <vt:lpstr>_E310P</vt:lpstr>
      <vt:lpstr>_E315P</vt:lpstr>
      <vt:lpstr>_E320P</vt:lpstr>
      <vt:lpstr>_E325P</vt:lpstr>
      <vt:lpstr>_E330P</vt:lpstr>
      <vt:lpstr>_E340P</vt:lpstr>
      <vt:lpstr>_E350P</vt:lpstr>
      <vt:lpstr>_E601P</vt:lpstr>
      <vt:lpstr>_E602P</vt:lpstr>
      <vt:lpstr>_E603P</vt:lpstr>
      <vt:lpstr>_E605P</vt:lpstr>
      <vt:lpstr>_E607P</vt:lpstr>
      <vt:lpstr>_E610P</vt:lpstr>
      <vt:lpstr>_E615P</vt:lpstr>
      <vt:lpstr>_E620P</vt:lpstr>
      <vt:lpstr>_E625P</vt:lpstr>
      <vt:lpstr>_E630P</vt:lpstr>
      <vt:lpstr>_E640P</vt:lpstr>
      <vt:lpstr>_E650P</vt:lpstr>
      <vt:lpstr>_EO01P</vt:lpstr>
      <vt:lpstr>_EO02P</vt:lpstr>
      <vt:lpstr>_EO03P</vt:lpstr>
      <vt:lpstr>_EO05P</vt:lpstr>
      <vt:lpstr>_EO07P</vt:lpstr>
      <vt:lpstr>_EO10P</vt:lpstr>
      <vt:lpstr>_EO15P</vt:lpstr>
      <vt:lpstr>_EO20P</vt:lpstr>
      <vt:lpstr>_EO25P</vt:lpstr>
      <vt:lpstr>_EO30P</vt:lpstr>
      <vt:lpstr>_EO40P</vt:lpstr>
      <vt:lpstr>_EO50P</vt:lpstr>
      <vt:lpstr>_EU01P</vt:lpstr>
      <vt:lpstr>_EU02P</vt:lpstr>
      <vt:lpstr>_EU03P</vt:lpstr>
      <vt:lpstr>_EU05P</vt:lpstr>
      <vt:lpstr>_EU07P</vt:lpstr>
      <vt:lpstr>_EU10P</vt:lpstr>
      <vt:lpstr>_EU15P</vt:lpstr>
      <vt:lpstr>_EU20P</vt:lpstr>
      <vt:lpstr>_EU25P</vt:lpstr>
      <vt:lpstr>_EU30P</vt:lpstr>
      <vt:lpstr>_EU40P</vt:lpstr>
      <vt:lpstr>_EU50P</vt:lpstr>
      <vt:lpstr>_U301P</vt:lpstr>
      <vt:lpstr>_U302P</vt:lpstr>
      <vt:lpstr>_U303P</vt:lpstr>
      <vt:lpstr>_U305P</vt:lpstr>
      <vt:lpstr>_U307P</vt:lpstr>
      <vt:lpstr>_U310P</vt:lpstr>
      <vt:lpstr>_U315P</vt:lpstr>
      <vt:lpstr>_U320P</vt:lpstr>
      <vt:lpstr>_U325P</vt:lpstr>
      <vt:lpstr>_U330P</vt:lpstr>
      <vt:lpstr>_U340P</vt:lpstr>
      <vt:lpstr>_U350P</vt:lpstr>
      <vt:lpstr>_U601P</vt:lpstr>
      <vt:lpstr>_U602P</vt:lpstr>
      <vt:lpstr>_U603P</vt:lpstr>
      <vt:lpstr>_U605P</vt:lpstr>
      <vt:lpstr>_U607P</vt:lpstr>
      <vt:lpstr>_U610P</vt:lpstr>
      <vt:lpstr>_U615P</vt:lpstr>
      <vt:lpstr>_U620P</vt:lpstr>
      <vt:lpstr>_U625P</vt:lpstr>
      <vt:lpstr>_U630P</vt:lpstr>
      <vt:lpstr>_U640P</vt:lpstr>
      <vt:lpstr>_U650P</vt:lpstr>
      <vt:lpstr>_UO01P</vt:lpstr>
      <vt:lpstr>_UO02P</vt:lpstr>
      <vt:lpstr>_UO03P</vt:lpstr>
      <vt:lpstr>_UO05P</vt:lpstr>
      <vt:lpstr>_UO07P</vt:lpstr>
      <vt:lpstr>_UO10P</vt:lpstr>
      <vt:lpstr>_UO15P</vt:lpstr>
      <vt:lpstr>_UO20P</vt:lpstr>
      <vt:lpstr>_UO25P</vt:lpstr>
      <vt:lpstr>_UO30P</vt:lpstr>
      <vt:lpstr>_UO40P</vt:lpstr>
      <vt:lpstr>_UO50P</vt:lpstr>
      <vt:lpstr>DeleteCurvesRange</vt:lpstr>
      <vt:lpstr>E301Z</vt:lpstr>
      <vt:lpstr>E302Z</vt:lpstr>
      <vt:lpstr>E303Z</vt:lpstr>
      <vt:lpstr>E305Z</vt:lpstr>
      <vt:lpstr>E307Z</vt:lpstr>
      <vt:lpstr>E310Z</vt:lpstr>
      <vt:lpstr>E315Z</vt:lpstr>
      <vt:lpstr>E320Z</vt:lpstr>
      <vt:lpstr>E325Z</vt:lpstr>
      <vt:lpstr>E330Z</vt:lpstr>
      <vt:lpstr>E340Z</vt:lpstr>
      <vt:lpstr>E350Z</vt:lpstr>
      <vt:lpstr>E601Z</vt:lpstr>
      <vt:lpstr>E602Z</vt:lpstr>
      <vt:lpstr>E603Z</vt:lpstr>
      <vt:lpstr>E605Z</vt:lpstr>
      <vt:lpstr>E607Z</vt:lpstr>
      <vt:lpstr>E610Z</vt:lpstr>
      <vt:lpstr>E615Z</vt:lpstr>
      <vt:lpstr>E620Z</vt:lpstr>
      <vt:lpstr>E625Z</vt:lpstr>
      <vt:lpstr>E630Z</vt:lpstr>
      <vt:lpstr>E640Z</vt:lpstr>
      <vt:lpstr>E650Z</vt:lpstr>
      <vt:lpstr>EO01Z</vt:lpstr>
      <vt:lpstr>EO02Z</vt:lpstr>
      <vt:lpstr>EO03Z</vt:lpstr>
      <vt:lpstr>EO05Z</vt:lpstr>
      <vt:lpstr>EO07Z</vt:lpstr>
      <vt:lpstr>EO10Z</vt:lpstr>
      <vt:lpstr>EO15Z</vt:lpstr>
      <vt:lpstr>EO20Z</vt:lpstr>
      <vt:lpstr>EO25Z</vt:lpstr>
      <vt:lpstr>EO30Z</vt:lpstr>
      <vt:lpstr>EO40Z</vt:lpstr>
      <vt:lpstr>EO50Z</vt:lpstr>
      <vt:lpstr>EU01Z</vt:lpstr>
      <vt:lpstr>EU02Z</vt:lpstr>
      <vt:lpstr>EU03Z</vt:lpstr>
      <vt:lpstr>EU05Z</vt:lpstr>
      <vt:lpstr>EU07Z</vt:lpstr>
      <vt:lpstr>EU10Z</vt:lpstr>
      <vt:lpstr>EU15Z</vt:lpstr>
      <vt:lpstr>EU20Z</vt:lpstr>
      <vt:lpstr>EU25Z</vt:lpstr>
      <vt:lpstr>EU30Z</vt:lpstr>
      <vt:lpstr>EU40Z</vt:lpstr>
      <vt:lpstr>EU50Z</vt:lpstr>
      <vt:lpstr>U301Z</vt:lpstr>
      <vt:lpstr>U302Z</vt:lpstr>
      <vt:lpstr>U303Z</vt:lpstr>
      <vt:lpstr>U305Z</vt:lpstr>
      <vt:lpstr>U307Z</vt:lpstr>
      <vt:lpstr>U310Z</vt:lpstr>
      <vt:lpstr>U315Z</vt:lpstr>
      <vt:lpstr>U320Z</vt:lpstr>
      <vt:lpstr>U325Z</vt:lpstr>
      <vt:lpstr>U330Z</vt:lpstr>
      <vt:lpstr>U340Z</vt:lpstr>
      <vt:lpstr>U350Z</vt:lpstr>
      <vt:lpstr>U601Z</vt:lpstr>
      <vt:lpstr>U602Z</vt:lpstr>
      <vt:lpstr>U603Z</vt:lpstr>
      <vt:lpstr>U605Z</vt:lpstr>
      <vt:lpstr>U607Z</vt:lpstr>
      <vt:lpstr>U610Z</vt:lpstr>
      <vt:lpstr>U615Z</vt:lpstr>
      <vt:lpstr>U620Z</vt:lpstr>
      <vt:lpstr>U625Z</vt:lpstr>
      <vt:lpstr>U630Z</vt:lpstr>
      <vt:lpstr>U640Z</vt:lpstr>
      <vt:lpstr>U650Z</vt:lpstr>
      <vt:lpstr>UO01Z</vt:lpstr>
      <vt:lpstr>UO02Z</vt:lpstr>
      <vt:lpstr>UO03Z</vt:lpstr>
      <vt:lpstr>UO05Z</vt:lpstr>
      <vt:lpstr>UO07Z</vt:lpstr>
      <vt:lpstr>UO10Z</vt:lpstr>
      <vt:lpstr>UO15Z</vt:lpstr>
      <vt:lpstr>UO20Z</vt:lpstr>
      <vt:lpstr>UO25Z</vt:lpstr>
      <vt:lpstr>UO30Z</vt:lpstr>
      <vt:lpstr>UO40Z</vt:lpstr>
      <vt:lpstr>UO50Z</vt:lpstr>
    </vt:vector>
  </TitlesOfParts>
  <Company>d-fine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Schlenkrich Sebastian</dc:creator>
  <cp:lastModifiedBy>Schlenkrich Sebastian</cp:lastModifiedBy>
  <dcterms:created xsi:type="dcterms:W3CDTF">2014-08-21T07:41:11Z</dcterms:created>
  <dcterms:modified xsi:type="dcterms:W3CDTF">2014-09-03T16:40:59Z</dcterms:modified>
</cp:coreProperties>
</file>